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Jm0026-smb1\総務部\各課専用\自治振興課\06税財政担当（財政）\06 決算統計\16 赤本／白本\令和６年度原稿（R５決算）\04 HPアップロード\"/>
    </mc:Choice>
  </mc:AlternateContent>
  <xr:revisionPtr revIDLastSave="0" documentId="13_ncr:1_{857787B5-EA65-4571-8CBC-5F2A4534AE90}" xr6:coauthVersionLast="36" xr6:coauthVersionMax="36" xr10:uidLastSave="{00000000-0000-0000-0000-000000000000}"/>
  <workbookProtection workbookAlgorithmName="SHA-512" workbookHashValue="nS2rG3iJ6V1NY6DDCLJ9CC0blhZwRP1NwsI0lSRr08um5fXLixPZaR6kqaZUm9/UEZqu7f54dJkYMkkZStsiKQ==" workbookSaltValue="Ctzm+EOx5JMeho3Ky3Ja4w==" workbookSpinCount="100000" lockStructure="1"/>
  <bookViews>
    <workbookView xWindow="0" yWindow="0" windowWidth="23040" windowHeight="9552" tabRatio="893" firstSheet="1" activeTab="1" xr2:uid="{00000000-000D-0000-FFFF-FFFF00000000}"/>
  </bookViews>
  <sheets>
    <sheet name="注意" sheetId="1" state="hidden" r:id="rId1"/>
    <sheet name="簡1" sheetId="2" r:id="rId2"/>
    <sheet name="簡2" sheetId="3" r:id="rId3"/>
    <sheet name="公1" sheetId="4" r:id="rId4"/>
    <sheet name="公2" sheetId="5" r:id="rId5"/>
    <sheet name="公3" sheetId="6" r:id="rId6"/>
    <sheet name="公4" sheetId="7" r:id="rId7"/>
    <sheet name="公5" sheetId="8" r:id="rId8"/>
    <sheet name="公6" sheetId="9" r:id="rId9"/>
    <sheet name="公7" sheetId="10" r:id="rId10"/>
    <sheet name="環1" sheetId="11" r:id="rId11"/>
    <sheet name="環2" sheetId="12" r:id="rId12"/>
    <sheet name="環3" sheetId="13" r:id="rId13"/>
    <sheet name="環4" sheetId="14" r:id="rId14"/>
    <sheet name="環5" sheetId="15" r:id="rId15"/>
    <sheet name="環6" sheetId="90" r:id="rId16"/>
    <sheet name="環7" sheetId="91" r:id="rId17"/>
    <sheet name="農1" sheetId="18" r:id="rId18"/>
    <sheet name="農2" sheetId="19" r:id="rId19"/>
    <sheet name="農3" sheetId="20" r:id="rId20"/>
    <sheet name="農4" sheetId="21" r:id="rId21"/>
    <sheet name="農5" sheetId="22" r:id="rId22"/>
    <sheet name="農6" sheetId="92" r:id="rId23"/>
    <sheet name="農7" sheetId="93" r:id="rId24"/>
    <sheet name="漁1" sheetId="25" r:id="rId25"/>
    <sheet name="漁2" sheetId="26" r:id="rId26"/>
    <sheet name="漁3" sheetId="27" r:id="rId27"/>
    <sheet name="漁4" sheetId="28" r:id="rId28"/>
    <sheet name="漁5" sheetId="29" r:id="rId29"/>
    <sheet name="漁6" sheetId="94" r:id="rId30"/>
    <sheet name="漁7" sheetId="95" r:id="rId31"/>
    <sheet name="林1" sheetId="32" r:id="rId32"/>
    <sheet name="林2" sheetId="33" r:id="rId33"/>
    <sheet name="林3" sheetId="34" r:id="rId34"/>
    <sheet name="林4" sheetId="35" r:id="rId35"/>
    <sheet name="林5" sheetId="36" r:id="rId36"/>
    <sheet name="林6" sheetId="96" r:id="rId37"/>
    <sheet name="林7" sheetId="97" r:id="rId38"/>
    <sheet name="排1" sheetId="39" r:id="rId39"/>
    <sheet name="排2" sheetId="40" r:id="rId40"/>
    <sheet name="排3" sheetId="41" r:id="rId41"/>
    <sheet name="排4" sheetId="42" r:id="rId42"/>
    <sheet name="排5" sheetId="43" r:id="rId43"/>
    <sheet name="排6 " sheetId="98" r:id="rId44"/>
    <sheet name="排7" sheetId="99" r:id="rId45"/>
    <sheet name="特1" sheetId="53" r:id="rId46"/>
    <sheet name="特2" sheetId="54" r:id="rId47"/>
    <sheet name="特3" sheetId="55" r:id="rId48"/>
    <sheet name="特4" sheetId="56" r:id="rId49"/>
    <sheet name="特5" sheetId="57" r:id="rId50"/>
    <sheet name="特6" sheetId="100" r:id="rId51"/>
    <sheet name="特7" sheetId="59" r:id="rId52"/>
    <sheet name="港1" sheetId="67" r:id="rId53"/>
    <sheet name="港2" sheetId="68" r:id="rId54"/>
    <sheet name="と1" sheetId="72" r:id="rId55"/>
    <sheet name="と2" sheetId="73" r:id="rId56"/>
    <sheet name="電気１" sheetId="74" r:id="rId57"/>
    <sheet name="電気２" sheetId="75" r:id="rId58"/>
    <sheet name="宅そ1" sheetId="79" r:id="rId59"/>
    <sheet name="そ2" sheetId="80" r:id="rId60"/>
    <sheet name="そ3" sheetId="81" r:id="rId61"/>
    <sheet name="駐1" sheetId="82" r:id="rId62"/>
    <sheet name="駐2" sheetId="83" r:id="rId63"/>
    <sheet name="介1" sheetId="84" r:id="rId64"/>
    <sheet name="介2" sheetId="85" r:id="rId65"/>
    <sheet name="介3" sheetId="86" r:id="rId66"/>
    <sheet name="決統データ" sheetId="87" state="hidden" r:id="rId67"/>
    <sheet name="Sheet1" sheetId="88" r:id="rId68"/>
    <sheet name="Sheet2" sheetId="89" r:id="rId69"/>
  </sheets>
  <definedNames>
    <definedName name="_xlnm._FilterDatabase" localSheetId="66" hidden="1">決統データ!$B$1:$DS$364</definedName>
    <definedName name="_xlnm._FilterDatabase" localSheetId="21" hidden="1">農5!$H$21:$K$26</definedName>
    <definedName name="_xlnm.Print_Area" localSheetId="59">そ2!$F$1:$R$92</definedName>
    <definedName name="_xlnm.Print_Area" localSheetId="60">そ3!$F$1:$O$89</definedName>
    <definedName name="_xlnm.Print_Area" localSheetId="54">と1!$F$1:$J$30</definedName>
    <definedName name="_xlnm.Print_Area" localSheetId="55">と2!$F$1:$K$89</definedName>
    <definedName name="_xlnm.Print_Area" localSheetId="63">介1!$F$1:$O$53</definedName>
    <definedName name="_xlnm.Print_Area" localSheetId="64">介2!$F$1:$O$83</definedName>
    <definedName name="_xlnm.Print_Area" localSheetId="65">介3!$F$1:$M$51</definedName>
    <definedName name="_xlnm.Print_Area" localSheetId="10">環1!$F$1:$L$89</definedName>
    <definedName name="_xlnm.Print_Area" localSheetId="11">環2!$F$1:$N$102</definedName>
    <definedName name="_xlnm.Print_Area" localSheetId="12">環3!$F$1:$L$50</definedName>
    <definedName name="_xlnm.Print_Area" localSheetId="13">環4!$F$1:$M$78</definedName>
    <definedName name="_xlnm.Print_Area" localSheetId="14">環5!$F$1:$O$74</definedName>
    <definedName name="_xlnm.Print_Area" localSheetId="15">環6!$F$1:$N$105</definedName>
    <definedName name="_xlnm.Print_Area" localSheetId="16">環7!$F$1:$M$43</definedName>
    <definedName name="_xlnm.Print_Area" localSheetId="1">簡1!$F$1:$P$60</definedName>
    <definedName name="_xlnm.Print_Area" localSheetId="2">簡2!$F$1:$Q$96</definedName>
    <definedName name="_xlnm.Print_Area" localSheetId="24">漁1!$F$1:$J$86</definedName>
    <definedName name="_xlnm.Print_Area" localSheetId="25">漁2!$F$1:$L$103</definedName>
    <definedName name="_xlnm.Print_Area" localSheetId="26">漁3!$F$1:$J$50</definedName>
    <definedName name="_xlnm.Print_Area" localSheetId="27">漁4!$F$1:$K$78</definedName>
    <definedName name="_xlnm.Print_Area" localSheetId="28">漁5!$F$1:$M$74</definedName>
    <definedName name="_xlnm.Print_Area" localSheetId="29">漁6!$F$1:$L$105</definedName>
    <definedName name="_xlnm.Print_Area" localSheetId="30">漁7!$F$1:$K$43</definedName>
    <definedName name="_xlnm.Print_Area" localSheetId="3">公1!$F$1:$K$84</definedName>
    <definedName name="_xlnm.Print_Area" localSheetId="4">公2!$F$1:$M$100</definedName>
    <definedName name="_xlnm.Print_Area" localSheetId="5">公3!$F$1:$K$50</definedName>
    <definedName name="_xlnm.Print_Area" localSheetId="6">公4!$F$1:$L$78</definedName>
    <definedName name="_xlnm.Print_Area" localSheetId="7">公5!$F$1:$N$74</definedName>
    <definedName name="_xlnm.Print_Area" localSheetId="8">公6!$F$1:$M$105</definedName>
    <definedName name="_xlnm.Print_Area" localSheetId="9">公7!$F$1:$L$43</definedName>
    <definedName name="_xlnm.Print_Area" localSheetId="52">港1!$F$1:$I$64</definedName>
    <definedName name="_xlnm.Print_Area" localSheetId="53">港2!$F$1:$K$89</definedName>
    <definedName name="_xlnm.Print_Area" localSheetId="58">宅そ1!$F$1:$O$50</definedName>
    <definedName name="_xlnm.Print_Area" localSheetId="61">駐1!$F$1:$Z$82</definedName>
    <definedName name="_xlnm.Print_Area" localSheetId="62">駐2!$F$1:$Q$89</definedName>
    <definedName name="_xlnm.Print_Area" localSheetId="56">電気１!$F$1:$N$92</definedName>
    <definedName name="_xlnm.Print_Area" localSheetId="57">電気２!$F$1:$K$89</definedName>
    <definedName name="_xlnm.Print_Area" localSheetId="45">特1!$F$1:$I$63</definedName>
    <definedName name="_xlnm.Print_Area" localSheetId="46">特2!$F$1:$K$103</definedName>
    <definedName name="_xlnm.Print_Area" localSheetId="47">特3!$F$1:$I$50</definedName>
    <definedName name="_xlnm.Print_Area" localSheetId="48">特4!$F$1:$J$52</definedName>
    <definedName name="_xlnm.Print_Area" localSheetId="49">特5!$F$1:$L$65</definedName>
    <definedName name="_xlnm.Print_Area" localSheetId="50">特6!$F$1:$K$105</definedName>
    <definedName name="_xlnm.Print_Area" localSheetId="51">特7!$F$1:$J$27</definedName>
    <definedName name="_xlnm.Print_Area" localSheetId="17">農1!$F$1:$K$87</definedName>
    <definedName name="_xlnm.Print_Area" localSheetId="18">農2!$F$1:$M$104</definedName>
    <definedName name="_xlnm.Print_Area" localSheetId="19">農3!$F$1:$K$50</definedName>
    <definedName name="_xlnm.Print_Area" localSheetId="20">農4!$F$1:$L$78</definedName>
    <definedName name="_xlnm.Print_Area" localSheetId="21">農5!$F$1:$N$74</definedName>
    <definedName name="_xlnm.Print_Area" localSheetId="22">農6!$F$1:$M$105</definedName>
    <definedName name="_xlnm.Print_Area" localSheetId="23">農7!$F$1:$L$43</definedName>
    <definedName name="_xlnm.Print_Area" localSheetId="38">排1!$F$1:$I$87</definedName>
    <definedName name="_xlnm.Print_Area" localSheetId="39">排2!$F$1:$K$101</definedName>
    <definedName name="_xlnm.Print_Area" localSheetId="40">排3!$F$1:$I$50</definedName>
    <definedName name="_xlnm.Print_Area" localSheetId="41">排4!$F$1:$J$78</definedName>
    <definedName name="_xlnm.Print_Area" localSheetId="42">排5!$F$1:$L$74</definedName>
    <definedName name="_xlnm.Print_Area" localSheetId="43">'排6 '!$F$1:$K$105</definedName>
    <definedName name="_xlnm.Print_Area" localSheetId="44">排7!$F$1:$J$43</definedName>
    <definedName name="_xlnm.Print_Area" localSheetId="31">林1!$F$1:$I$87</definedName>
    <definedName name="_xlnm.Print_Area" localSheetId="32">林2!$F$1:$K$101</definedName>
    <definedName name="_xlnm.Print_Area" localSheetId="33">林3!$F$1:$I$50</definedName>
    <definedName name="_xlnm.Print_Area" localSheetId="34">林4!$F$1:$J$78</definedName>
    <definedName name="_xlnm.Print_Area" localSheetId="35">林5!$F$1:$L$74</definedName>
    <definedName name="_xlnm.Print_Area" localSheetId="36">林6!$F$1:$K$105</definedName>
    <definedName name="_xlnm.Print_Area" localSheetId="37">林7!$F$1:$J$43</definedName>
    <definedName name="_xlnm.Print_Titles" localSheetId="59">そ2!$F:$J</definedName>
    <definedName name="_xlnm.Print_Titles" localSheetId="60">そ3!$F:$J,そ3!$1:$2</definedName>
    <definedName name="_xlnm.Print_Titles" localSheetId="55">と2!$F:$J,と2!$1:$2</definedName>
    <definedName name="_xlnm.Print_Titles" localSheetId="63">介1!$F:$J,介1!$1:$53</definedName>
    <definedName name="_xlnm.Print_Titles" localSheetId="64">介2!$F:$J,介2!$1:$3</definedName>
    <definedName name="_xlnm.Print_Titles" localSheetId="65">介3!$F:$H</definedName>
    <definedName name="_xlnm.Print_Titles" localSheetId="10">環1!$F:$H</definedName>
    <definedName name="_xlnm.Print_Titles" localSheetId="11">環2!$F:$J,環2!$1:$2</definedName>
    <definedName name="_xlnm.Print_Titles" localSheetId="12">環3!$F:$H</definedName>
    <definedName name="_xlnm.Print_Titles" localSheetId="13">環4!$F:$I,環4!$1:$2</definedName>
    <definedName name="_xlnm.Print_Titles" localSheetId="14">環5!$F:$K</definedName>
    <definedName name="_xlnm.Print_Titles" localSheetId="15">環6!$F:$J,環6!$1:$2</definedName>
    <definedName name="_xlnm.Print_Titles" localSheetId="16">環7!$F:$I</definedName>
    <definedName name="_xlnm.Print_Titles" localSheetId="1">簡1!$F:$J</definedName>
    <definedName name="_xlnm.Print_Titles" localSheetId="2">簡2!$F:$K,簡2!$1:$2</definedName>
    <definedName name="_xlnm.Print_Titles" localSheetId="25">漁2!$1:$2</definedName>
    <definedName name="_xlnm.Print_Titles" localSheetId="29">漁6!$F:$J,漁6!$1:$2</definedName>
    <definedName name="_xlnm.Print_Titles" localSheetId="30">漁7!$F:$I</definedName>
    <definedName name="_xlnm.Print_Titles" localSheetId="3">公1!$F:$H</definedName>
    <definedName name="_xlnm.Print_Titles" localSheetId="4">公2!$F:$J,公2!$1:$2</definedName>
    <definedName name="_xlnm.Print_Titles" localSheetId="5">公3!$F:$H</definedName>
    <definedName name="_xlnm.Print_Titles" localSheetId="6">公4!$F:$I</definedName>
    <definedName name="_xlnm.Print_Titles" localSheetId="7">公5!$F:$K</definedName>
    <definedName name="_xlnm.Print_Titles" localSheetId="8">公6!$F:$J,公6!$1:$2</definedName>
    <definedName name="_xlnm.Print_Titles" localSheetId="9">公7!$F:$I</definedName>
    <definedName name="_xlnm.Print_Titles" localSheetId="53">港2!$F:$J,港2!$1:$2</definedName>
    <definedName name="_xlnm.Print_Titles" localSheetId="58">宅そ1!$F:$J</definedName>
    <definedName name="_xlnm.Print_Titles" localSheetId="61">駐1!$F:$J</definedName>
    <definedName name="_xlnm.Print_Titles" localSheetId="62">駐2!$F:$J,駐2!$1:$2</definedName>
    <definedName name="_xlnm.Print_Titles" localSheetId="56">電気１!$F:$I</definedName>
    <definedName name="_xlnm.Print_Titles" localSheetId="57">電気２!$F:$J,電気２!$1:$2</definedName>
    <definedName name="_xlnm.Print_Titles" localSheetId="46">特2!$F:$J,特2!$1:$2</definedName>
    <definedName name="_xlnm.Print_Titles" localSheetId="50">特6!$F:$J,特6!$1:$2</definedName>
    <definedName name="_xlnm.Print_Titles" localSheetId="17">農1!$F:$H,農1!$1:$81</definedName>
    <definedName name="_xlnm.Print_Titles" localSheetId="18">農2!$F:$J,農2!$1:$2</definedName>
    <definedName name="_xlnm.Print_Titles" localSheetId="19">農3!$F:$H</definedName>
    <definedName name="_xlnm.Print_Titles" localSheetId="20">農4!$F:$I</definedName>
    <definedName name="_xlnm.Print_Titles" localSheetId="21">農5!$F:$K</definedName>
    <definedName name="_xlnm.Print_Titles" localSheetId="22">農6!$F:$J,農6!$1:$2</definedName>
    <definedName name="_xlnm.Print_Titles" localSheetId="23">農7!$F:$I</definedName>
    <definedName name="_xlnm.Print_Titles" localSheetId="39">排2!$1:$2</definedName>
    <definedName name="_xlnm.Print_Titles" localSheetId="43">'排6 '!$F:$J,'排6 '!$1:$2</definedName>
    <definedName name="_xlnm.Print_Titles" localSheetId="44">排7!$F:$I</definedName>
    <definedName name="_xlnm.Print_Titles" localSheetId="32">林2!$1:$2</definedName>
    <definedName name="_xlnm.Print_Titles" localSheetId="36">林6!$F:$J,林6!$1:$2</definedName>
    <definedName name="_xlnm.Print_Titles" localSheetId="37">林7!$F:$I</definedName>
    <definedName name="Z_247A5D4D_80F1_4466_92F7_7A3BC78E450F_.wvu.FilterData" localSheetId="66" hidden="1">決統データ!$C$2:$CV$1936</definedName>
    <definedName name="Z_247A5D4D_80F1_4466_92F7_7A3BC78E450F_.wvu.FilterData" localSheetId="21" hidden="1">農5!$H$21:$K$26</definedName>
    <definedName name="Z_247A5D4D_80F1_4466_92F7_7A3BC78E450F_.wvu.PrintArea" localSheetId="59" hidden="1">そ2!$F$1:$R$92</definedName>
    <definedName name="Z_247A5D4D_80F1_4466_92F7_7A3BC78E450F_.wvu.PrintArea" localSheetId="60" hidden="1">そ3!$F$1:$O$89</definedName>
    <definedName name="Z_247A5D4D_80F1_4466_92F7_7A3BC78E450F_.wvu.PrintArea" localSheetId="54" hidden="1">と1!$F$1:$J$30</definedName>
    <definedName name="Z_247A5D4D_80F1_4466_92F7_7A3BC78E450F_.wvu.PrintArea" localSheetId="55" hidden="1">と2!$F$1:$K$89</definedName>
    <definedName name="Z_247A5D4D_80F1_4466_92F7_7A3BC78E450F_.wvu.PrintArea" localSheetId="63" hidden="1">介1!$F$1:$O$53</definedName>
    <definedName name="Z_247A5D4D_80F1_4466_92F7_7A3BC78E450F_.wvu.PrintArea" localSheetId="64" hidden="1">介2!$F$1:$O$83</definedName>
    <definedName name="Z_247A5D4D_80F1_4466_92F7_7A3BC78E450F_.wvu.PrintArea" localSheetId="65" hidden="1">介3!$F$1:$M$51</definedName>
    <definedName name="Z_247A5D4D_80F1_4466_92F7_7A3BC78E450F_.wvu.PrintArea" localSheetId="10" hidden="1">環1!$F$1:$L$83</definedName>
    <definedName name="Z_247A5D4D_80F1_4466_92F7_7A3BC78E450F_.wvu.PrintArea" localSheetId="11" hidden="1">環2!$F$1:$N$102</definedName>
    <definedName name="Z_247A5D4D_80F1_4466_92F7_7A3BC78E450F_.wvu.PrintArea" localSheetId="12" hidden="1">環3!$F$1:$L$50</definedName>
    <definedName name="Z_247A5D4D_80F1_4466_92F7_7A3BC78E450F_.wvu.PrintArea" localSheetId="13" hidden="1">環4!$F$1:$M$78</definedName>
    <definedName name="Z_247A5D4D_80F1_4466_92F7_7A3BC78E450F_.wvu.PrintArea" localSheetId="14" hidden="1">環5!$F$1:$O$73</definedName>
    <definedName name="Z_247A5D4D_80F1_4466_92F7_7A3BC78E450F_.wvu.PrintArea" localSheetId="15" hidden="1">環6!$F$1:$N$105</definedName>
    <definedName name="Z_247A5D4D_80F1_4466_92F7_7A3BC78E450F_.wvu.PrintArea" localSheetId="16" hidden="1">環7!$F$1:$M$43</definedName>
    <definedName name="Z_247A5D4D_80F1_4466_92F7_7A3BC78E450F_.wvu.PrintArea" localSheetId="1" hidden="1">簡1!$F$1:$P$55</definedName>
    <definedName name="Z_247A5D4D_80F1_4466_92F7_7A3BC78E450F_.wvu.PrintArea" localSheetId="2" hidden="1">簡2!$F$1:$Q$96</definedName>
    <definedName name="Z_247A5D4D_80F1_4466_92F7_7A3BC78E450F_.wvu.PrintArea" localSheetId="24" hidden="1">漁1!$F$1:$J$81</definedName>
    <definedName name="Z_247A5D4D_80F1_4466_92F7_7A3BC78E450F_.wvu.PrintArea" localSheetId="25" hidden="1">漁2!$F$1:$L$103</definedName>
    <definedName name="Z_247A5D4D_80F1_4466_92F7_7A3BC78E450F_.wvu.PrintArea" localSheetId="26" hidden="1">漁3!$F$1:$J$50</definedName>
    <definedName name="Z_247A5D4D_80F1_4466_92F7_7A3BC78E450F_.wvu.PrintArea" localSheetId="27" hidden="1">漁4!$F$1:$K$78</definedName>
    <definedName name="Z_247A5D4D_80F1_4466_92F7_7A3BC78E450F_.wvu.PrintArea" localSheetId="28" hidden="1">漁5!$F$1:$M$73</definedName>
    <definedName name="Z_247A5D4D_80F1_4466_92F7_7A3BC78E450F_.wvu.PrintArea" localSheetId="29" hidden="1">漁6!$F$1:$L$105</definedName>
    <definedName name="Z_247A5D4D_80F1_4466_92F7_7A3BC78E450F_.wvu.PrintArea" localSheetId="30" hidden="1">漁7!$F$1:$K$43</definedName>
    <definedName name="Z_247A5D4D_80F1_4466_92F7_7A3BC78E450F_.wvu.PrintArea" localSheetId="3" hidden="1">公1!$F$1:$K$84</definedName>
    <definedName name="Z_247A5D4D_80F1_4466_92F7_7A3BC78E450F_.wvu.PrintArea" localSheetId="4" hidden="1">公2!$F$1:$M$100</definedName>
    <definedName name="Z_247A5D4D_80F1_4466_92F7_7A3BC78E450F_.wvu.PrintArea" localSheetId="5" hidden="1">公3!$F$1:$K$50</definedName>
    <definedName name="Z_247A5D4D_80F1_4466_92F7_7A3BC78E450F_.wvu.PrintArea" localSheetId="6" hidden="1">公4!$F$1:$L$78</definedName>
    <definedName name="Z_247A5D4D_80F1_4466_92F7_7A3BC78E450F_.wvu.PrintArea" localSheetId="7" hidden="1">公5!$F$1:$N$73</definedName>
    <definedName name="Z_247A5D4D_80F1_4466_92F7_7A3BC78E450F_.wvu.PrintArea" localSheetId="8" hidden="1">公6!$F$1:$M$105</definedName>
    <definedName name="Z_247A5D4D_80F1_4466_92F7_7A3BC78E450F_.wvu.PrintArea" localSheetId="9" hidden="1">公7!$F$1:$L$43</definedName>
    <definedName name="Z_247A5D4D_80F1_4466_92F7_7A3BC78E450F_.wvu.PrintArea" localSheetId="52" hidden="1">港1!$F$1:$I$64</definedName>
    <definedName name="Z_247A5D4D_80F1_4466_92F7_7A3BC78E450F_.wvu.PrintArea" localSheetId="53" hidden="1">港2!$F$1:$K$89</definedName>
    <definedName name="Z_247A5D4D_80F1_4466_92F7_7A3BC78E450F_.wvu.PrintArea" localSheetId="58" hidden="1">宅そ1!$F$1:$O$50</definedName>
    <definedName name="Z_247A5D4D_80F1_4466_92F7_7A3BC78E450F_.wvu.PrintArea" localSheetId="61" hidden="1">駐1!$F$1:$Z$82</definedName>
    <definedName name="Z_247A5D4D_80F1_4466_92F7_7A3BC78E450F_.wvu.PrintArea" localSheetId="62" hidden="1">駐2!$F$1:$Q$89</definedName>
    <definedName name="Z_247A5D4D_80F1_4466_92F7_7A3BC78E450F_.wvu.PrintArea" localSheetId="56" hidden="1">電気１!$F$1:$N$92</definedName>
    <definedName name="Z_247A5D4D_80F1_4466_92F7_7A3BC78E450F_.wvu.PrintArea" localSheetId="57" hidden="1">電気２!$F$1:$K$89</definedName>
    <definedName name="Z_247A5D4D_80F1_4466_92F7_7A3BC78E450F_.wvu.PrintArea" localSheetId="45" hidden="1">特1!$F$1:$I$57</definedName>
    <definedName name="Z_247A5D4D_80F1_4466_92F7_7A3BC78E450F_.wvu.PrintArea" localSheetId="46" hidden="1">特2!$F$1:$K$103</definedName>
    <definedName name="Z_247A5D4D_80F1_4466_92F7_7A3BC78E450F_.wvu.PrintArea" localSheetId="47" hidden="1">特3!$F$1:$I$50</definedName>
    <definedName name="Z_247A5D4D_80F1_4466_92F7_7A3BC78E450F_.wvu.PrintArea" localSheetId="48" hidden="1">特4!$F$1:$J$52</definedName>
    <definedName name="Z_247A5D4D_80F1_4466_92F7_7A3BC78E450F_.wvu.PrintArea" localSheetId="49" hidden="1">特5!$F$1:$L$64</definedName>
    <definedName name="Z_247A5D4D_80F1_4466_92F7_7A3BC78E450F_.wvu.PrintArea" localSheetId="50" hidden="1">特6!$F$1:$K$105</definedName>
    <definedName name="Z_247A5D4D_80F1_4466_92F7_7A3BC78E450F_.wvu.PrintArea" localSheetId="51" hidden="1">特7!$F$1:$J$27</definedName>
    <definedName name="Z_247A5D4D_80F1_4466_92F7_7A3BC78E450F_.wvu.PrintArea" localSheetId="17" hidden="1">農1!$F$1:$K$81</definedName>
    <definedName name="Z_247A5D4D_80F1_4466_92F7_7A3BC78E450F_.wvu.PrintArea" localSheetId="18" hidden="1">農2!$F$1:$M$104</definedName>
    <definedName name="Z_247A5D4D_80F1_4466_92F7_7A3BC78E450F_.wvu.PrintArea" localSheetId="19" hidden="1">農3!$F$1:$K$50</definedName>
    <definedName name="Z_247A5D4D_80F1_4466_92F7_7A3BC78E450F_.wvu.PrintArea" localSheetId="20" hidden="1">農4!$F$1:$L$78</definedName>
    <definedName name="Z_247A5D4D_80F1_4466_92F7_7A3BC78E450F_.wvu.PrintArea" localSheetId="21" hidden="1">農5!$F$1:$N$73</definedName>
    <definedName name="Z_247A5D4D_80F1_4466_92F7_7A3BC78E450F_.wvu.PrintArea" localSheetId="22" hidden="1">農6!$F$1:$M$105</definedName>
    <definedName name="Z_247A5D4D_80F1_4466_92F7_7A3BC78E450F_.wvu.PrintArea" localSheetId="23" hidden="1">農7!$F$1:$L$43</definedName>
    <definedName name="Z_247A5D4D_80F1_4466_92F7_7A3BC78E450F_.wvu.PrintArea" localSheetId="38" hidden="1">排1!$F$1:$I$81</definedName>
    <definedName name="Z_247A5D4D_80F1_4466_92F7_7A3BC78E450F_.wvu.PrintArea" localSheetId="39" hidden="1">排2!$F$1:$K$101</definedName>
    <definedName name="Z_247A5D4D_80F1_4466_92F7_7A3BC78E450F_.wvu.PrintArea" localSheetId="40" hidden="1">排3!$F$1:$I$50</definedName>
    <definedName name="Z_247A5D4D_80F1_4466_92F7_7A3BC78E450F_.wvu.PrintArea" localSheetId="41" hidden="1">排4!$F$1:$J$78</definedName>
    <definedName name="Z_247A5D4D_80F1_4466_92F7_7A3BC78E450F_.wvu.PrintArea" localSheetId="42" hidden="1">排5!$F$1:$L$73</definedName>
    <definedName name="Z_247A5D4D_80F1_4466_92F7_7A3BC78E450F_.wvu.PrintArea" localSheetId="43" hidden="1">'排6 '!$F$1:$K$105</definedName>
    <definedName name="Z_247A5D4D_80F1_4466_92F7_7A3BC78E450F_.wvu.PrintArea" localSheetId="44" hidden="1">排7!$F$1:$J$43</definedName>
    <definedName name="Z_247A5D4D_80F1_4466_92F7_7A3BC78E450F_.wvu.PrintArea" localSheetId="31" hidden="1">林1!$F$1:$I$81</definedName>
    <definedName name="Z_247A5D4D_80F1_4466_92F7_7A3BC78E450F_.wvu.PrintArea" localSheetId="32" hidden="1">林2!$F$1:$K$101</definedName>
    <definedName name="Z_247A5D4D_80F1_4466_92F7_7A3BC78E450F_.wvu.PrintArea" localSheetId="33" hidden="1">林3!$F$1:$I$50</definedName>
    <definedName name="Z_247A5D4D_80F1_4466_92F7_7A3BC78E450F_.wvu.PrintArea" localSheetId="34" hidden="1">林4!$F$1:$J$78</definedName>
    <definedName name="Z_247A5D4D_80F1_4466_92F7_7A3BC78E450F_.wvu.PrintArea" localSheetId="35" hidden="1">林5!$F$1:$L$73</definedName>
    <definedName name="Z_247A5D4D_80F1_4466_92F7_7A3BC78E450F_.wvu.PrintArea" localSheetId="36" hidden="1">林6!$F$1:$K$105</definedName>
    <definedName name="Z_247A5D4D_80F1_4466_92F7_7A3BC78E450F_.wvu.PrintArea" localSheetId="37" hidden="1">林7!$F$1:$J$43</definedName>
    <definedName name="Z_247A5D4D_80F1_4466_92F7_7A3BC78E450F_.wvu.PrintTitles" localSheetId="59" hidden="1">そ2!$F:$J</definedName>
    <definedName name="Z_247A5D4D_80F1_4466_92F7_7A3BC78E450F_.wvu.PrintTitles" localSheetId="60" hidden="1">そ3!$F:$J,そ3!$1:$2</definedName>
    <definedName name="Z_247A5D4D_80F1_4466_92F7_7A3BC78E450F_.wvu.PrintTitles" localSheetId="55" hidden="1">と2!$F:$J,と2!$1:$2</definedName>
    <definedName name="Z_247A5D4D_80F1_4466_92F7_7A3BC78E450F_.wvu.PrintTitles" localSheetId="64" hidden="1">介2!$F:$J,介2!$1:$3</definedName>
    <definedName name="Z_247A5D4D_80F1_4466_92F7_7A3BC78E450F_.wvu.PrintTitles" localSheetId="65" hidden="1">介3!$F:$H</definedName>
    <definedName name="Z_247A5D4D_80F1_4466_92F7_7A3BC78E450F_.wvu.PrintTitles" localSheetId="10" hidden="1">環1!$F:$H</definedName>
    <definedName name="Z_247A5D4D_80F1_4466_92F7_7A3BC78E450F_.wvu.PrintTitles" localSheetId="11" hidden="1">環2!$F:$J,環2!$1:$2</definedName>
    <definedName name="Z_247A5D4D_80F1_4466_92F7_7A3BC78E450F_.wvu.PrintTitles" localSheetId="12" hidden="1">環3!$F:$H</definedName>
    <definedName name="Z_247A5D4D_80F1_4466_92F7_7A3BC78E450F_.wvu.PrintTitles" localSheetId="13" hidden="1">環4!$F:$I,環4!$1:$2</definedName>
    <definedName name="Z_247A5D4D_80F1_4466_92F7_7A3BC78E450F_.wvu.PrintTitles" localSheetId="14" hidden="1">環5!$F:$K</definedName>
    <definedName name="Z_247A5D4D_80F1_4466_92F7_7A3BC78E450F_.wvu.PrintTitles" localSheetId="15" hidden="1">環6!$F:$J,環6!$1:$2</definedName>
    <definedName name="Z_247A5D4D_80F1_4466_92F7_7A3BC78E450F_.wvu.PrintTitles" localSheetId="16" hidden="1">環7!$F:$I</definedName>
    <definedName name="Z_247A5D4D_80F1_4466_92F7_7A3BC78E450F_.wvu.PrintTitles" localSheetId="1" hidden="1">簡1!$F:$J</definedName>
    <definedName name="Z_247A5D4D_80F1_4466_92F7_7A3BC78E450F_.wvu.PrintTitles" localSheetId="2" hidden="1">簡2!$F:$K,簡2!$1:$2</definedName>
    <definedName name="Z_247A5D4D_80F1_4466_92F7_7A3BC78E450F_.wvu.PrintTitles" localSheetId="25" hidden="1">漁2!$1:$2</definedName>
    <definedName name="Z_247A5D4D_80F1_4466_92F7_7A3BC78E450F_.wvu.PrintTitles" localSheetId="29" hidden="1">漁6!$F:$J,漁6!$1:$2</definedName>
    <definedName name="Z_247A5D4D_80F1_4466_92F7_7A3BC78E450F_.wvu.PrintTitles" localSheetId="30" hidden="1">漁7!$F:$I</definedName>
    <definedName name="Z_247A5D4D_80F1_4466_92F7_7A3BC78E450F_.wvu.PrintTitles" localSheetId="3" hidden="1">公1!$F:$H</definedName>
    <definedName name="Z_247A5D4D_80F1_4466_92F7_7A3BC78E450F_.wvu.PrintTitles" localSheetId="4" hidden="1">公2!$F:$J,公2!$1:$2</definedName>
    <definedName name="Z_247A5D4D_80F1_4466_92F7_7A3BC78E450F_.wvu.PrintTitles" localSheetId="5" hidden="1">公3!$F:$H</definedName>
    <definedName name="Z_247A5D4D_80F1_4466_92F7_7A3BC78E450F_.wvu.PrintTitles" localSheetId="6" hidden="1">公4!$F:$I</definedName>
    <definedName name="Z_247A5D4D_80F1_4466_92F7_7A3BC78E450F_.wvu.PrintTitles" localSheetId="7" hidden="1">公5!$F:$K</definedName>
    <definedName name="Z_247A5D4D_80F1_4466_92F7_7A3BC78E450F_.wvu.PrintTitles" localSheetId="8" hidden="1">公6!$F:$J,公6!$1:$2</definedName>
    <definedName name="Z_247A5D4D_80F1_4466_92F7_7A3BC78E450F_.wvu.PrintTitles" localSheetId="9" hidden="1">公7!$F:$I</definedName>
    <definedName name="Z_247A5D4D_80F1_4466_92F7_7A3BC78E450F_.wvu.PrintTitles" localSheetId="53" hidden="1">港2!$F:$J,港2!$1:$2</definedName>
    <definedName name="Z_247A5D4D_80F1_4466_92F7_7A3BC78E450F_.wvu.PrintTitles" localSheetId="58" hidden="1">宅そ1!$F:$J</definedName>
    <definedName name="Z_247A5D4D_80F1_4466_92F7_7A3BC78E450F_.wvu.PrintTitles" localSheetId="61" hidden="1">駐1!$F:$J</definedName>
    <definedName name="Z_247A5D4D_80F1_4466_92F7_7A3BC78E450F_.wvu.PrintTitles" localSheetId="62" hidden="1">駐2!$F:$J,駐2!$1:$2</definedName>
    <definedName name="Z_247A5D4D_80F1_4466_92F7_7A3BC78E450F_.wvu.PrintTitles" localSheetId="56" hidden="1">電気１!$F:$I</definedName>
    <definedName name="Z_247A5D4D_80F1_4466_92F7_7A3BC78E450F_.wvu.PrintTitles" localSheetId="57" hidden="1">電気２!$F:$J,電気２!$1:$2</definedName>
    <definedName name="Z_247A5D4D_80F1_4466_92F7_7A3BC78E450F_.wvu.PrintTitles" localSheetId="46" hidden="1">特2!$F:$J,特2!$1:$2</definedName>
    <definedName name="Z_247A5D4D_80F1_4466_92F7_7A3BC78E450F_.wvu.PrintTitles" localSheetId="50" hidden="1">特6!$F:$J,特6!$1:$2</definedName>
    <definedName name="Z_247A5D4D_80F1_4466_92F7_7A3BC78E450F_.wvu.PrintTitles" localSheetId="17" hidden="1">農1!$F:$H,農1!$1:$81</definedName>
    <definedName name="Z_247A5D4D_80F1_4466_92F7_7A3BC78E450F_.wvu.PrintTitles" localSheetId="18" hidden="1">農2!$F:$J,農2!$1:$2</definedName>
    <definedName name="Z_247A5D4D_80F1_4466_92F7_7A3BC78E450F_.wvu.PrintTitles" localSheetId="19" hidden="1">農3!$F:$H</definedName>
    <definedName name="Z_247A5D4D_80F1_4466_92F7_7A3BC78E450F_.wvu.PrintTitles" localSheetId="20" hidden="1">農4!$F:$I</definedName>
    <definedName name="Z_247A5D4D_80F1_4466_92F7_7A3BC78E450F_.wvu.PrintTitles" localSheetId="21" hidden="1">農5!$F:$K</definedName>
    <definedName name="Z_247A5D4D_80F1_4466_92F7_7A3BC78E450F_.wvu.PrintTitles" localSheetId="22" hidden="1">農6!$F:$J,農6!$1:$2</definedName>
    <definedName name="Z_247A5D4D_80F1_4466_92F7_7A3BC78E450F_.wvu.PrintTitles" localSheetId="23" hidden="1">農7!$F:$I</definedName>
    <definedName name="Z_247A5D4D_80F1_4466_92F7_7A3BC78E450F_.wvu.PrintTitles" localSheetId="39" hidden="1">排2!$1:$2</definedName>
    <definedName name="Z_247A5D4D_80F1_4466_92F7_7A3BC78E450F_.wvu.PrintTitles" localSheetId="43" hidden="1">'排6 '!$F:$J,'排6 '!$1:$2</definedName>
    <definedName name="Z_247A5D4D_80F1_4466_92F7_7A3BC78E450F_.wvu.PrintTitles" localSheetId="44" hidden="1">排7!$F:$I</definedName>
    <definedName name="Z_247A5D4D_80F1_4466_92F7_7A3BC78E450F_.wvu.PrintTitles" localSheetId="32" hidden="1">林2!$1:$2</definedName>
    <definedName name="Z_247A5D4D_80F1_4466_92F7_7A3BC78E450F_.wvu.PrintTitles" localSheetId="36" hidden="1">林6!$F:$J,林6!$1:$2</definedName>
    <definedName name="Z_247A5D4D_80F1_4466_92F7_7A3BC78E450F_.wvu.PrintTitles" localSheetId="37" hidden="1">林7!$F:$I</definedName>
    <definedName name="Z_247A5D4D_80F1_4466_92F7_7A3BC78E450F_.wvu.Rows" localSheetId="18" hidden="1">農2!$91:$92</definedName>
  </definedNames>
  <calcPr calcId="191029"/>
  <customWorkbookViews>
    <customWorkbookView name="  - 個人用ビュー" guid="{247A5D4D-80F1-4466-92F7-7A3BC78E450F}" mergeInterval="0" personalView="1" maximized="1" windowWidth="1362" windowHeight="537" tabRatio="893" activeSheetId="43"/>
  </customWorkbookViews>
</workbook>
</file>

<file path=xl/calcChain.xml><?xml version="1.0" encoding="utf-8"?>
<calcChain xmlns="http://schemas.openxmlformats.org/spreadsheetml/2006/main">
  <c r="A44" i="74" l="1"/>
  <c r="A40" i="74"/>
  <c r="A30" i="74"/>
  <c r="A26" i="74"/>
  <c r="A20" i="74"/>
  <c r="A16" i="74"/>
  <c r="K84" i="73"/>
  <c r="K83" i="73"/>
  <c r="K82" i="73"/>
  <c r="K81" i="73"/>
  <c r="K80" i="73"/>
  <c r="K79" i="73"/>
  <c r="K78" i="73"/>
  <c r="K77" i="73"/>
  <c r="K75" i="73"/>
  <c r="K74" i="73"/>
  <c r="K72" i="73"/>
  <c r="K71" i="73"/>
  <c r="K70" i="73"/>
  <c r="K69" i="73"/>
  <c r="K68" i="73"/>
  <c r="K67" i="73"/>
  <c r="K66" i="73"/>
  <c r="K65" i="73"/>
  <c r="K64" i="73"/>
  <c r="K63" i="73"/>
  <c r="K62" i="73"/>
  <c r="K61" i="73"/>
  <c r="K60" i="73"/>
  <c r="K59" i="73"/>
  <c r="K58" i="73"/>
  <c r="K57" i="73"/>
  <c r="K56" i="73"/>
  <c r="K55" i="73"/>
  <c r="K54" i="73"/>
  <c r="K53" i="73"/>
  <c r="K52" i="73"/>
  <c r="K51" i="73"/>
  <c r="K50" i="73"/>
  <c r="K49" i="73"/>
  <c r="K48" i="73"/>
  <c r="K47" i="73"/>
  <c r="K46" i="73"/>
  <c r="K45" i="73"/>
  <c r="K44" i="73"/>
  <c r="K43" i="73"/>
  <c r="K42" i="73"/>
  <c r="K41" i="73"/>
  <c r="K40" i="73"/>
  <c r="K39" i="73"/>
  <c r="K38" i="73"/>
  <c r="K37" i="73"/>
  <c r="K36" i="73"/>
  <c r="K35" i="73"/>
  <c r="K34" i="73"/>
  <c r="K33" i="73"/>
  <c r="K32" i="73"/>
  <c r="K31" i="73"/>
  <c r="K30" i="73"/>
  <c r="K29" i="73"/>
  <c r="K28" i="73"/>
  <c r="K27" i="73"/>
  <c r="K26" i="73"/>
  <c r="K25" i="73"/>
  <c r="K24" i="73"/>
  <c r="K23" i="73"/>
  <c r="K22" i="73"/>
  <c r="K21" i="73"/>
  <c r="K20" i="73"/>
  <c r="K19" i="73"/>
  <c r="K18" i="73"/>
  <c r="K17" i="73"/>
  <c r="K16" i="73"/>
  <c r="K15" i="73"/>
  <c r="K14" i="73"/>
  <c r="K13" i="73"/>
  <c r="K12" i="73"/>
  <c r="K11" i="73"/>
  <c r="K10" i="73"/>
  <c r="K9" i="73"/>
  <c r="K8" i="73"/>
  <c r="K7" i="73"/>
  <c r="K6" i="73"/>
  <c r="K5" i="73"/>
  <c r="K4" i="73"/>
  <c r="K3" i="73"/>
  <c r="A26" i="59"/>
  <c r="A25" i="59"/>
  <c r="A22" i="59"/>
  <c r="A19" i="59"/>
  <c r="A9" i="59"/>
  <c r="K109" i="100"/>
  <c r="A105"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39" i="100"/>
  <c r="A38" i="100"/>
  <c r="A37" i="100"/>
  <c r="A36" i="100"/>
  <c r="A35" i="100"/>
  <c r="A34" i="100"/>
  <c r="A33" i="100"/>
  <c r="A32" i="100"/>
  <c r="A31" i="100"/>
  <c r="A30" i="100"/>
  <c r="A29" i="100"/>
  <c r="A28" i="100"/>
  <c r="A27" i="100"/>
  <c r="A26" i="100"/>
  <c r="A25" i="100"/>
  <c r="A24" i="100"/>
  <c r="A23" i="100"/>
  <c r="A22" i="100"/>
  <c r="A21" i="100"/>
  <c r="A20" i="100"/>
  <c r="A19" i="100"/>
  <c r="A18" i="100"/>
  <c r="A17" i="100"/>
  <c r="A16" i="100"/>
  <c r="A15" i="100"/>
  <c r="A14" i="100"/>
  <c r="A13" i="100"/>
  <c r="A12" i="100"/>
  <c r="A11" i="100"/>
  <c r="A10" i="100"/>
  <c r="A9" i="100"/>
  <c r="A8" i="100"/>
  <c r="A7" i="100"/>
  <c r="A6" i="100"/>
  <c r="A5" i="100"/>
  <c r="A4" i="100"/>
  <c r="A3" i="100"/>
  <c r="J48" i="99"/>
  <c r="A43" i="99"/>
  <c r="A42" i="99"/>
  <c r="A41" i="99"/>
  <c r="A40" i="99"/>
  <c r="A39" i="99"/>
  <c r="A38" i="99"/>
  <c r="A37" i="99"/>
  <c r="A36" i="99"/>
  <c r="A35" i="99"/>
  <c r="A34" i="99"/>
  <c r="A33" i="99"/>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4" i="99"/>
  <c r="A3" i="99"/>
  <c r="K109"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39" i="98"/>
  <c r="A38" i="98"/>
  <c r="A37" i="98"/>
  <c r="A36" i="98"/>
  <c r="A35" i="98"/>
  <c r="A34" i="98"/>
  <c r="A33" i="98"/>
  <c r="A32" i="98"/>
  <c r="A31" i="98"/>
  <c r="A30" i="98"/>
  <c r="A29" i="98"/>
  <c r="A28" i="98"/>
  <c r="A27" i="98"/>
  <c r="A26" i="98"/>
  <c r="A25" i="98"/>
  <c r="A24" i="98"/>
  <c r="A23" i="98"/>
  <c r="A22" i="98"/>
  <c r="A21" i="98"/>
  <c r="A20" i="98"/>
  <c r="A19" i="98"/>
  <c r="A18" i="98"/>
  <c r="A17" i="98"/>
  <c r="A16" i="98"/>
  <c r="A15" i="98"/>
  <c r="A14" i="98"/>
  <c r="A13" i="98"/>
  <c r="A12" i="98"/>
  <c r="A11" i="98"/>
  <c r="A10" i="98"/>
  <c r="A9" i="98"/>
  <c r="A8" i="98"/>
  <c r="A7" i="98"/>
  <c r="A6" i="98"/>
  <c r="A5" i="98"/>
  <c r="A4" i="98"/>
  <c r="A3" i="98"/>
  <c r="J48" i="97"/>
  <c r="A43" i="97"/>
  <c r="A42" i="97"/>
  <c r="A41" i="97"/>
  <c r="A40" i="97"/>
  <c r="A39" i="97"/>
  <c r="A38" i="97"/>
  <c r="A37" i="97"/>
  <c r="A36" i="97"/>
  <c r="A35" i="97"/>
  <c r="A34" i="97"/>
  <c r="A33" i="97"/>
  <c r="A32" i="97"/>
  <c r="A31" i="97"/>
  <c r="A30" i="97"/>
  <c r="A29" i="97"/>
  <c r="A28" i="97"/>
  <c r="A27" i="97"/>
  <c r="A26" i="97"/>
  <c r="A25" i="97"/>
  <c r="A24" i="97"/>
  <c r="A23" i="97"/>
  <c r="A22" i="97"/>
  <c r="A21" i="97"/>
  <c r="A20" i="97"/>
  <c r="A19" i="97"/>
  <c r="A18" i="97"/>
  <c r="A17" i="97"/>
  <c r="A16" i="97"/>
  <c r="A15" i="97"/>
  <c r="A14" i="97"/>
  <c r="A13" i="97"/>
  <c r="A12" i="97"/>
  <c r="A11" i="97"/>
  <c r="A10" i="97"/>
  <c r="A9" i="97"/>
  <c r="A8" i="97"/>
  <c r="A7" i="97"/>
  <c r="A6" i="97"/>
  <c r="A5" i="97"/>
  <c r="A4" i="97"/>
  <c r="A3" i="97"/>
  <c r="K109" i="96"/>
  <c r="A105" i="96"/>
  <c r="A104" i="96"/>
  <c r="A103" i="96"/>
  <c r="A102" i="96"/>
  <c r="A101" i="96"/>
  <c r="A100" i="96"/>
  <c r="A99" i="96"/>
  <c r="A98" i="96"/>
  <c r="A97" i="96"/>
  <c r="A96" i="96"/>
  <c r="A95" i="96"/>
  <c r="A94" i="96"/>
  <c r="A93" i="96"/>
  <c r="A92" i="96"/>
  <c r="A91" i="96"/>
  <c r="A90" i="96"/>
  <c r="A89" i="96"/>
  <c r="A88" i="96"/>
  <c r="A87" i="96"/>
  <c r="A86" i="96"/>
  <c r="A85" i="96"/>
  <c r="A84" i="96"/>
  <c r="A83" i="96"/>
  <c r="A82" i="96"/>
  <c r="A81" i="96"/>
  <c r="A80" i="96"/>
  <c r="A79" i="96"/>
  <c r="A78" i="96"/>
  <c r="A77" i="96"/>
  <c r="A76" i="96"/>
  <c r="A75" i="96"/>
  <c r="A74" i="96"/>
  <c r="A73" i="96"/>
  <c r="A72" i="96"/>
  <c r="A71" i="96"/>
  <c r="A70" i="96"/>
  <c r="A69" i="96"/>
  <c r="A68" i="96"/>
  <c r="A67" i="96"/>
  <c r="A66" i="96"/>
  <c r="A65" i="96"/>
  <c r="A64" i="96"/>
  <c r="A63" i="96"/>
  <c r="A62" i="96"/>
  <c r="A61" i="96"/>
  <c r="A60" i="96"/>
  <c r="A59" i="96"/>
  <c r="A58" i="96"/>
  <c r="A57" i="96"/>
  <c r="A56" i="96"/>
  <c r="A55" i="96"/>
  <c r="A54" i="96"/>
  <c r="A53" i="96"/>
  <c r="A52" i="96"/>
  <c r="A51" i="96"/>
  <c r="A50" i="96"/>
  <c r="A49" i="96"/>
  <c r="A48" i="96"/>
  <c r="A47" i="96"/>
  <c r="A46" i="96"/>
  <c r="A45" i="96"/>
  <c r="A44" i="96"/>
  <c r="A43" i="96"/>
  <c r="A42" i="96"/>
  <c r="A41" i="96"/>
  <c r="A40" i="96"/>
  <c r="A39" i="96"/>
  <c r="A38"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6"/>
  <c r="A10" i="96"/>
  <c r="A9" i="96"/>
  <c r="A8" i="96"/>
  <c r="A7" i="96"/>
  <c r="A6" i="96"/>
  <c r="A5" i="96"/>
  <c r="A4" i="96"/>
  <c r="A3" i="96"/>
  <c r="J48" i="95"/>
  <c r="A43" i="95"/>
  <c r="A42" i="95"/>
  <c r="A41" i="95"/>
  <c r="A40" i="95"/>
  <c r="A39" i="95"/>
  <c r="A38" i="95"/>
  <c r="A37" i="95"/>
  <c r="A36" i="95"/>
  <c r="A35" i="95"/>
  <c r="A34" i="95"/>
  <c r="A33" i="95"/>
  <c r="A32" i="95"/>
  <c r="A31" i="95"/>
  <c r="A30" i="95"/>
  <c r="A29" i="95"/>
  <c r="A28" i="95"/>
  <c r="A27" i="95"/>
  <c r="A26" i="95"/>
  <c r="A25" i="95"/>
  <c r="A24" i="95"/>
  <c r="A23" i="95"/>
  <c r="A22" i="95"/>
  <c r="A21" i="95"/>
  <c r="A20" i="95"/>
  <c r="A19" i="95"/>
  <c r="A18" i="95"/>
  <c r="A17" i="95"/>
  <c r="A16" i="95"/>
  <c r="A15" i="95"/>
  <c r="A14" i="95"/>
  <c r="A13" i="95"/>
  <c r="A12" i="95"/>
  <c r="A11" i="95"/>
  <c r="A10" i="95"/>
  <c r="A9" i="95"/>
  <c r="A8" i="95"/>
  <c r="A7" i="95"/>
  <c r="A6" i="95"/>
  <c r="A5" i="95"/>
  <c r="A4" i="95"/>
  <c r="A3" i="95"/>
  <c r="K109" i="94"/>
  <c r="A105" i="94"/>
  <c r="A104" i="94"/>
  <c r="A103" i="94"/>
  <c r="A102" i="94"/>
  <c r="A101" i="94"/>
  <c r="A100" i="94"/>
  <c r="A99" i="94"/>
  <c r="A98" i="94"/>
  <c r="A97" i="94"/>
  <c r="A96" i="94"/>
  <c r="A95" i="94"/>
  <c r="A94" i="94"/>
  <c r="A93" i="94"/>
  <c r="A92" i="94"/>
  <c r="A91" i="94"/>
  <c r="A90" i="94"/>
  <c r="A89" i="94"/>
  <c r="A88" i="94"/>
  <c r="A87" i="94"/>
  <c r="A86" i="94"/>
  <c r="A85" i="94"/>
  <c r="A84" i="94"/>
  <c r="A83" i="94"/>
  <c r="A82" i="94"/>
  <c r="A81" i="94"/>
  <c r="A80" i="94"/>
  <c r="A79" i="94"/>
  <c r="A78" i="94"/>
  <c r="A77" i="94"/>
  <c r="A76" i="94"/>
  <c r="A75" i="94"/>
  <c r="A74" i="94"/>
  <c r="A73" i="94"/>
  <c r="A72" i="94"/>
  <c r="A71" i="94"/>
  <c r="A70" i="94"/>
  <c r="A69" i="94"/>
  <c r="A68" i="94"/>
  <c r="A67" i="94"/>
  <c r="A66" i="94"/>
  <c r="A65" i="94"/>
  <c r="A64" i="94"/>
  <c r="A63" i="94"/>
  <c r="A62" i="94"/>
  <c r="A61" i="94"/>
  <c r="A60" i="94"/>
  <c r="A59" i="94"/>
  <c r="A58" i="94"/>
  <c r="A57" i="94"/>
  <c r="A56" i="94"/>
  <c r="A55" i="94"/>
  <c r="A54" i="94"/>
  <c r="A53" i="94"/>
  <c r="A52" i="94"/>
  <c r="A51" i="94"/>
  <c r="A50" i="94"/>
  <c r="A49" i="94"/>
  <c r="A48" i="94"/>
  <c r="A47" i="94"/>
  <c r="A46" i="94"/>
  <c r="A45" i="94"/>
  <c r="A44" i="94"/>
  <c r="A43" i="94"/>
  <c r="A42" i="94"/>
  <c r="A41" i="94"/>
  <c r="A40" i="94"/>
  <c r="A39" i="94"/>
  <c r="A38" i="94"/>
  <c r="A37" i="94"/>
  <c r="A36" i="94"/>
  <c r="A35" i="94"/>
  <c r="A34" i="94"/>
  <c r="A33" i="94"/>
  <c r="A32" i="94"/>
  <c r="A31" i="94"/>
  <c r="A30" i="94"/>
  <c r="A29" i="94"/>
  <c r="A28" i="94"/>
  <c r="A27" i="94"/>
  <c r="A26" i="94"/>
  <c r="A25" i="94"/>
  <c r="A24" i="94"/>
  <c r="A23" i="94"/>
  <c r="A22" i="94"/>
  <c r="A21" i="94"/>
  <c r="A20" i="94"/>
  <c r="A19" i="94"/>
  <c r="A18" i="94"/>
  <c r="A17" i="94"/>
  <c r="A16" i="94"/>
  <c r="A15" i="94"/>
  <c r="A14" i="94"/>
  <c r="A13" i="94"/>
  <c r="A12" i="94"/>
  <c r="A11" i="94"/>
  <c r="A10" i="94"/>
  <c r="A9" i="94"/>
  <c r="A8" i="94"/>
  <c r="A7" i="94"/>
  <c r="A6" i="94"/>
  <c r="A5" i="94"/>
  <c r="A4" i="94"/>
  <c r="A3" i="94"/>
  <c r="K48" i="93"/>
  <c r="J48" i="93"/>
  <c r="A43" i="93"/>
  <c r="A42" i="93"/>
  <c r="A41" i="93"/>
  <c r="A40" i="93"/>
  <c r="A39" i="93"/>
  <c r="A38" i="93"/>
  <c r="A37" i="93"/>
  <c r="A36" i="93"/>
  <c r="A35" i="93"/>
  <c r="A34" i="93"/>
  <c r="A33" i="93"/>
  <c r="A32" i="93"/>
  <c r="A31" i="93"/>
  <c r="A30" i="93"/>
  <c r="A29" i="93"/>
  <c r="A28" i="93"/>
  <c r="A27" i="93"/>
  <c r="A26" i="93"/>
  <c r="A25" i="93"/>
  <c r="A24" i="93"/>
  <c r="A23" i="93"/>
  <c r="A22" i="93"/>
  <c r="A21" i="93"/>
  <c r="A20" i="93"/>
  <c r="A19" i="93"/>
  <c r="A18" i="93"/>
  <c r="A17" i="93"/>
  <c r="A16" i="93"/>
  <c r="A15" i="93"/>
  <c r="A14" i="93"/>
  <c r="A13" i="93"/>
  <c r="A12" i="93"/>
  <c r="A11" i="93"/>
  <c r="A10" i="93"/>
  <c r="A9" i="93"/>
  <c r="A8" i="93"/>
  <c r="A7" i="93"/>
  <c r="A6" i="93"/>
  <c r="A5" i="93"/>
  <c r="A4" i="93"/>
  <c r="A3" i="93"/>
  <c r="L109" i="92"/>
  <c r="K109" i="92"/>
  <c r="A105" i="92"/>
  <c r="A104" i="92"/>
  <c r="A103" i="92"/>
  <c r="A102" i="92"/>
  <c r="A101" i="92"/>
  <c r="A100" i="92"/>
  <c r="A99" i="92"/>
  <c r="A98" i="92"/>
  <c r="A97" i="92"/>
  <c r="A96" i="92"/>
  <c r="A95" i="92"/>
  <c r="A94" i="92"/>
  <c r="A93" i="92"/>
  <c r="A92" i="92"/>
  <c r="A91" i="92"/>
  <c r="A90" i="92"/>
  <c r="A89" i="92"/>
  <c r="A88" i="92"/>
  <c r="A87" i="92"/>
  <c r="A86" i="92"/>
  <c r="A85" i="92"/>
  <c r="A84" i="92"/>
  <c r="A83" i="92"/>
  <c r="A82" i="92"/>
  <c r="A81" i="92"/>
  <c r="A80" i="92"/>
  <c r="A79" i="92"/>
  <c r="A78" i="92"/>
  <c r="A77" i="92"/>
  <c r="A76" i="92"/>
  <c r="A75" i="92"/>
  <c r="A74" i="92"/>
  <c r="A73" i="92"/>
  <c r="A72" i="92"/>
  <c r="A71" i="92"/>
  <c r="A70" i="92"/>
  <c r="A69" i="92"/>
  <c r="A68" i="92"/>
  <c r="A67" i="92"/>
  <c r="A66" i="92"/>
  <c r="A65" i="92"/>
  <c r="A64" i="92"/>
  <c r="A63" i="92"/>
  <c r="A62" i="92"/>
  <c r="A61" i="92"/>
  <c r="A60" i="92"/>
  <c r="A59" i="92"/>
  <c r="A58" i="92"/>
  <c r="A57" i="92"/>
  <c r="A56" i="92"/>
  <c r="A55" i="92"/>
  <c r="A54" i="92"/>
  <c r="A53" i="92"/>
  <c r="A52" i="92"/>
  <c r="A51" i="92"/>
  <c r="A50" i="92"/>
  <c r="A49" i="92"/>
  <c r="A48" i="92"/>
  <c r="A47" i="92"/>
  <c r="A46" i="92"/>
  <c r="A45" i="92"/>
  <c r="A44" i="92"/>
  <c r="A43" i="92"/>
  <c r="A42" i="92"/>
  <c r="A41" i="92"/>
  <c r="A40" i="92"/>
  <c r="A39" i="92"/>
  <c r="A38" i="92"/>
  <c r="A37" i="92"/>
  <c r="A36" i="92"/>
  <c r="A35" i="92"/>
  <c r="A34" i="92"/>
  <c r="A33" i="92"/>
  <c r="A32" i="92"/>
  <c r="A31" i="92"/>
  <c r="A30" i="92"/>
  <c r="A29" i="92"/>
  <c r="A28" i="92"/>
  <c r="A27" i="92"/>
  <c r="A26" i="92"/>
  <c r="A25" i="92"/>
  <c r="A24" i="92"/>
  <c r="A23" i="92"/>
  <c r="A22" i="92"/>
  <c r="A21" i="92"/>
  <c r="A20" i="92"/>
  <c r="A19" i="92"/>
  <c r="A18" i="92"/>
  <c r="A17" i="92"/>
  <c r="A16" i="92"/>
  <c r="A15" i="92"/>
  <c r="A14" i="92"/>
  <c r="A13" i="92"/>
  <c r="A12" i="92"/>
  <c r="A11" i="92"/>
  <c r="A10" i="92"/>
  <c r="A9" i="92"/>
  <c r="A8" i="92"/>
  <c r="A7" i="92"/>
  <c r="A6" i="92"/>
  <c r="A5" i="92"/>
  <c r="A4" i="92"/>
  <c r="A3" i="92"/>
  <c r="L48" i="91"/>
  <c r="K48" i="91"/>
  <c r="J48" i="91"/>
  <c r="A43" i="91"/>
  <c r="A42" i="91"/>
  <c r="A41" i="91"/>
  <c r="A40" i="91"/>
  <c r="A39" i="91"/>
  <c r="A38" i="91"/>
  <c r="A37" i="91"/>
  <c r="A36" i="91"/>
  <c r="A35" i="91"/>
  <c r="A34" i="91"/>
  <c r="A33" i="91"/>
  <c r="A32" i="91"/>
  <c r="A31" i="91"/>
  <c r="A30" i="91"/>
  <c r="A29" i="91"/>
  <c r="A28" i="91"/>
  <c r="A27" i="91"/>
  <c r="A26" i="91"/>
  <c r="A25" i="91"/>
  <c r="A24" i="91"/>
  <c r="A23" i="91"/>
  <c r="A22" i="91"/>
  <c r="A21" i="91"/>
  <c r="A20" i="91"/>
  <c r="A19" i="91"/>
  <c r="A18" i="91"/>
  <c r="A17" i="91"/>
  <c r="A16" i="91"/>
  <c r="A15" i="91"/>
  <c r="A14" i="91"/>
  <c r="A13" i="91"/>
  <c r="A12" i="91"/>
  <c r="A11" i="91"/>
  <c r="A10" i="91"/>
  <c r="A9" i="91"/>
  <c r="A8" i="91"/>
  <c r="A7" i="91"/>
  <c r="A6" i="91"/>
  <c r="A5" i="91"/>
  <c r="A4" i="91"/>
  <c r="A3" i="91"/>
  <c r="M109" i="90"/>
  <c r="L109" i="90"/>
  <c r="K109" i="90"/>
  <c r="A105" i="90"/>
  <c r="A104" i="90"/>
  <c r="A103" i="90"/>
  <c r="A102" i="90"/>
  <c r="A101" i="90"/>
  <c r="A100" i="90"/>
  <c r="A99" i="90"/>
  <c r="A98" i="90"/>
  <c r="A97" i="90"/>
  <c r="A96" i="90"/>
  <c r="A95" i="90"/>
  <c r="A94" i="90"/>
  <c r="A93" i="90"/>
  <c r="A92" i="90"/>
  <c r="A91" i="90"/>
  <c r="A90" i="90"/>
  <c r="A89" i="90"/>
  <c r="A88" i="90"/>
  <c r="A87" i="90"/>
  <c r="A86" i="90"/>
  <c r="A85" i="90"/>
  <c r="A84" i="90"/>
  <c r="A83" i="90"/>
  <c r="A82" i="90"/>
  <c r="A81" i="90"/>
  <c r="A80" i="90"/>
  <c r="A79" i="90"/>
  <c r="A78" i="90"/>
  <c r="A77" i="90"/>
  <c r="A76" i="90"/>
  <c r="A75" i="90"/>
  <c r="A74" i="90"/>
  <c r="A73" i="90"/>
  <c r="A72" i="90"/>
  <c r="A71" i="90"/>
  <c r="A70" i="90"/>
  <c r="A69" i="90"/>
  <c r="A68" i="90"/>
  <c r="A67" i="90"/>
  <c r="A66" i="90"/>
  <c r="A65" i="90"/>
  <c r="A64" i="90"/>
  <c r="A63" i="90"/>
  <c r="A62" i="90"/>
  <c r="A61" i="90"/>
  <c r="A60" i="90"/>
  <c r="A59" i="90"/>
  <c r="A58" i="90"/>
  <c r="A57" i="90"/>
  <c r="A56" i="90"/>
  <c r="A55" i="90"/>
  <c r="A54" i="90"/>
  <c r="A53" i="90"/>
  <c r="A52" i="90"/>
  <c r="A51" i="90"/>
  <c r="A50" i="90"/>
  <c r="A49" i="90"/>
  <c r="A48" i="90"/>
  <c r="A47" i="90"/>
  <c r="A46" i="90"/>
  <c r="A45" i="90"/>
  <c r="A44" i="90"/>
  <c r="A43" i="90"/>
  <c r="A42" i="90"/>
  <c r="A41" i="90"/>
  <c r="A40" i="90"/>
  <c r="A39" i="90"/>
  <c r="A38" i="90"/>
  <c r="A37" i="90"/>
  <c r="A36" i="90"/>
  <c r="A35" i="90"/>
  <c r="A34" i="90"/>
  <c r="A33" i="90"/>
  <c r="A32" i="90"/>
  <c r="A31" i="90"/>
  <c r="A30" i="90"/>
  <c r="A29" i="90"/>
  <c r="A28" i="90"/>
  <c r="A27" i="90"/>
  <c r="A26" i="90"/>
  <c r="A25" i="90"/>
  <c r="A24" i="90"/>
  <c r="A23" i="90"/>
  <c r="A22" i="90"/>
  <c r="A21" i="90"/>
  <c r="A20" i="90"/>
  <c r="A19" i="90"/>
  <c r="A18" i="90"/>
  <c r="A17" i="90"/>
  <c r="A16" i="90"/>
  <c r="A15" i="90"/>
  <c r="A14" i="90"/>
  <c r="A13" i="90"/>
  <c r="A12" i="90"/>
  <c r="A11" i="90"/>
  <c r="A10" i="90"/>
  <c r="A9" i="90"/>
  <c r="A8" i="90"/>
  <c r="A7" i="90"/>
  <c r="A6" i="90"/>
  <c r="A5" i="90"/>
  <c r="A4" i="90"/>
  <c r="A3" i="90"/>
  <c r="A42" i="10"/>
  <c r="A41" i="10"/>
  <c r="A36" i="10"/>
  <c r="A33" i="10"/>
  <c r="A28" i="10"/>
  <c r="A16" i="10"/>
  <c r="A14" i="10"/>
  <c r="A365" i="87" l="1"/>
  <c r="A366" i="87"/>
  <c r="A367" i="87"/>
  <c r="A368" i="87"/>
  <c r="A63" i="9" l="1"/>
  <c r="A364" i="87" l="1"/>
  <c r="A363" i="87"/>
  <c r="A362" i="87"/>
  <c r="A361" i="87"/>
  <c r="A360" i="87"/>
  <c r="A359" i="87"/>
  <c r="A358" i="87"/>
  <c r="A357" i="87"/>
  <c r="A356" i="87"/>
  <c r="A355" i="87"/>
  <c r="A354" i="87"/>
  <c r="A353" i="87"/>
  <c r="A352" i="87"/>
  <c r="A351" i="87"/>
  <c r="A350" i="87"/>
  <c r="A349" i="87"/>
  <c r="A348" i="87"/>
  <c r="A347" i="87"/>
  <c r="A346" i="87"/>
  <c r="A345" i="87"/>
  <c r="A344" i="87"/>
  <c r="A343" i="87"/>
  <c r="A342" i="87"/>
  <c r="A341" i="87"/>
  <c r="A340" i="87"/>
  <c r="A339" i="87"/>
  <c r="A338" i="87"/>
  <c r="A337" i="87"/>
  <c r="A336" i="87"/>
  <c r="A335" i="87"/>
  <c r="A334" i="87"/>
  <c r="A333" i="87"/>
  <c r="A332" i="87"/>
  <c r="A331" i="87"/>
  <c r="A330" i="87"/>
  <c r="A329" i="87"/>
  <c r="A328" i="87"/>
  <c r="A327" i="87"/>
  <c r="A326" i="87"/>
  <c r="A325" i="87"/>
  <c r="A324" i="87"/>
  <c r="A323" i="87"/>
  <c r="A322" i="87"/>
  <c r="A321" i="87"/>
  <c r="A320" i="87"/>
  <c r="A319" i="87"/>
  <c r="A318" i="87"/>
  <c r="A317" i="87"/>
  <c r="A316" i="87"/>
  <c r="A315" i="87"/>
  <c r="A314" i="87"/>
  <c r="A313" i="87"/>
  <c r="A312" i="87"/>
  <c r="A311" i="87"/>
  <c r="A310" i="87"/>
  <c r="A309" i="87"/>
  <c r="A308" i="87"/>
  <c r="A307" i="87"/>
  <c r="A306" i="87"/>
  <c r="A305" i="87"/>
  <c r="A304" i="87"/>
  <c r="A303" i="87"/>
  <c r="A302" i="87"/>
  <c r="A301" i="87"/>
  <c r="A300" i="87"/>
  <c r="A299" i="87"/>
  <c r="A298" i="87"/>
  <c r="A297" i="87"/>
  <c r="A296" i="87"/>
  <c r="A295" i="87"/>
  <c r="A294" i="87"/>
  <c r="A293" i="87"/>
  <c r="A292" i="87"/>
  <c r="A291" i="87"/>
  <c r="A290" i="87"/>
  <c r="A289" i="87"/>
  <c r="A288" i="87"/>
  <c r="A287" i="87"/>
  <c r="A286" i="87"/>
  <c r="A285" i="87"/>
  <c r="A284" i="87"/>
  <c r="A283" i="87"/>
  <c r="A282" i="87"/>
  <c r="A281" i="87"/>
  <c r="A280" i="87"/>
  <c r="A279" i="87"/>
  <c r="A278" i="87"/>
  <c r="A277" i="87"/>
  <c r="A276" i="87"/>
  <c r="A275" i="87"/>
  <c r="A274" i="87"/>
  <c r="A273" i="87"/>
  <c r="A272" i="87"/>
  <c r="A271" i="87"/>
  <c r="A270" i="87"/>
  <c r="A269" i="87"/>
  <c r="A268" i="87"/>
  <c r="A267" i="87"/>
  <c r="A266" i="87"/>
  <c r="A265" i="87"/>
  <c r="A264" i="87"/>
  <c r="A263" i="87"/>
  <c r="A262" i="87"/>
  <c r="A261" i="87"/>
  <c r="A260" i="87"/>
  <c r="A259" i="87"/>
  <c r="A258" i="87"/>
  <c r="A257" i="87"/>
  <c r="A256" i="87"/>
  <c r="A255" i="87"/>
  <c r="A254" i="87"/>
  <c r="A253" i="87"/>
  <c r="A252" i="87"/>
  <c r="A251" i="87"/>
  <c r="A250" i="87"/>
  <c r="A249" i="87"/>
  <c r="A248" i="87"/>
  <c r="A247" i="87"/>
  <c r="A246" i="87"/>
  <c r="A245" i="87"/>
  <c r="A244" i="87"/>
  <c r="A243" i="87"/>
  <c r="A242" i="87"/>
  <c r="A241" i="87"/>
  <c r="A240" i="87"/>
  <c r="A239" i="87"/>
  <c r="A238" i="87"/>
  <c r="A237" i="87"/>
  <c r="A236" i="87"/>
  <c r="A235" i="87"/>
  <c r="A234" i="87"/>
  <c r="A233" i="87"/>
  <c r="A232" i="87"/>
  <c r="A231" i="87"/>
  <c r="A230" i="87"/>
  <c r="A229" i="87"/>
  <c r="A228" i="87"/>
  <c r="A227" i="87"/>
  <c r="A226" i="87"/>
  <c r="A225" i="87"/>
  <c r="A224" i="87"/>
  <c r="A223" i="87"/>
  <c r="A222" i="87"/>
  <c r="A221" i="87"/>
  <c r="A220" i="87"/>
  <c r="A219" i="87"/>
  <c r="A218" i="87"/>
  <c r="A217" i="87"/>
  <c r="A216" i="87"/>
  <c r="A215" i="87"/>
  <c r="A214" i="87"/>
  <c r="A213" i="87"/>
  <c r="A212" i="87"/>
  <c r="A211" i="87"/>
  <c r="A210" i="87"/>
  <c r="A209" i="87"/>
  <c r="A208" i="87"/>
  <c r="A207" i="87"/>
  <c r="A206" i="87"/>
  <c r="A205" i="87"/>
  <c r="A204" i="87"/>
  <c r="A203" i="87"/>
  <c r="A202" i="87"/>
  <c r="A201" i="87"/>
  <c r="A200" i="87"/>
  <c r="A199" i="87"/>
  <c r="A198" i="87"/>
  <c r="A197" i="87"/>
  <c r="A196" i="87"/>
  <c r="A195" i="87"/>
  <c r="A194" i="87"/>
  <c r="A193" i="87"/>
  <c r="A192" i="87"/>
  <c r="A191" i="87"/>
  <c r="A190" i="87"/>
  <c r="A189" i="87"/>
  <c r="A188" i="87"/>
  <c r="A187" i="87"/>
  <c r="A186" i="87"/>
  <c r="A185" i="87"/>
  <c r="A184" i="87"/>
  <c r="A183" i="87"/>
  <c r="A182" i="87"/>
  <c r="A181" i="87"/>
  <c r="A180" i="87"/>
  <c r="A179" i="87"/>
  <c r="A178" i="87"/>
  <c r="A177" i="87"/>
  <c r="A176" i="87"/>
  <c r="A175" i="87"/>
  <c r="A174" i="87"/>
  <c r="A173" i="87"/>
  <c r="A172" i="87"/>
  <c r="A171" i="87"/>
  <c r="A170" i="87"/>
  <c r="A169" i="87"/>
  <c r="A168" i="87"/>
  <c r="A167" i="87"/>
  <c r="A166" i="87"/>
  <c r="A165" i="87"/>
  <c r="A164" i="87"/>
  <c r="A163" i="87"/>
  <c r="A162" i="87"/>
  <c r="A161" i="87"/>
  <c r="A160" i="87"/>
  <c r="A159" i="87"/>
  <c r="A158" i="87"/>
  <c r="A157" i="87"/>
  <c r="A156" i="87"/>
  <c r="A155" i="87"/>
  <c r="A154" i="87"/>
  <c r="A153" i="87"/>
  <c r="A152" i="87"/>
  <c r="A151" i="87"/>
  <c r="A150" i="87"/>
  <c r="A149" i="87"/>
  <c r="A148" i="87"/>
  <c r="A147" i="87"/>
  <c r="A146" i="87"/>
  <c r="A145" i="87"/>
  <c r="A144" i="87"/>
  <c r="A143" i="87"/>
  <c r="A142" i="87"/>
  <c r="A141" i="87"/>
  <c r="A140" i="87"/>
  <c r="A139" i="87"/>
  <c r="A138" i="87"/>
  <c r="A137" i="87"/>
  <c r="A136" i="87"/>
  <c r="A135" i="87"/>
  <c r="A134" i="87"/>
  <c r="A133" i="87"/>
  <c r="A132" i="87"/>
  <c r="A131" i="87"/>
  <c r="A130" i="87"/>
  <c r="A129" i="87"/>
  <c r="A128" i="87"/>
  <c r="A127" i="87"/>
  <c r="A126" i="87"/>
  <c r="A125" i="87"/>
  <c r="A124" i="87"/>
  <c r="A123" i="87"/>
  <c r="A122" i="87"/>
  <c r="A121" i="87"/>
  <c r="A120" i="87"/>
  <c r="A119" i="87"/>
  <c r="A118" i="87"/>
  <c r="A117" i="87"/>
  <c r="A116" i="87"/>
  <c r="A115" i="87"/>
  <c r="A114" i="87"/>
  <c r="A113" i="87"/>
  <c r="A112" i="87"/>
  <c r="A111" i="87"/>
  <c r="A110" i="87"/>
  <c r="A109" i="87"/>
  <c r="A108" i="87"/>
  <c r="A107" i="87"/>
  <c r="A106" i="87"/>
  <c r="A105" i="87"/>
  <c r="A104" i="87"/>
  <c r="A103" i="87"/>
  <c r="A102" i="87"/>
  <c r="A101" i="87"/>
  <c r="A100" i="87"/>
  <c r="A99" i="87"/>
  <c r="A98" i="87"/>
  <c r="A97" i="87"/>
  <c r="A96" i="87"/>
  <c r="A95" i="87"/>
  <c r="A94" i="87"/>
  <c r="A93" i="87"/>
  <c r="A92" i="87"/>
  <c r="A91" i="87"/>
  <c r="A90" i="87"/>
  <c r="A89" i="87"/>
  <c r="A88" i="87"/>
  <c r="A87" i="87"/>
  <c r="A86" i="87"/>
  <c r="A85" i="87"/>
  <c r="A84" i="87"/>
  <c r="A83" i="87"/>
  <c r="A82" i="87"/>
  <c r="A81" i="87"/>
  <c r="A80" i="87"/>
  <c r="A79" i="87"/>
  <c r="A78" i="87"/>
  <c r="A77" i="87"/>
  <c r="A76" i="87"/>
  <c r="A75" i="87"/>
  <c r="A74" i="87"/>
  <c r="A73" i="87"/>
  <c r="A72" i="87"/>
  <c r="A71" i="87"/>
  <c r="A70" i="87"/>
  <c r="A69" i="87"/>
  <c r="A68" i="87"/>
  <c r="A67" i="87"/>
  <c r="A66" i="87"/>
  <c r="A65" i="87"/>
  <c r="A64" i="87"/>
  <c r="A63" i="87"/>
  <c r="A62" i="87"/>
  <c r="A61" i="87"/>
  <c r="A60" i="87"/>
  <c r="A59" i="87"/>
  <c r="A58" i="87"/>
  <c r="A57" i="87"/>
  <c r="A56" i="87"/>
  <c r="A55" i="87"/>
  <c r="A54" i="87"/>
  <c r="A53" i="87"/>
  <c r="A52" i="87"/>
  <c r="A51" i="87"/>
  <c r="A50" i="87"/>
  <c r="A49" i="87"/>
  <c r="A48" i="87"/>
  <c r="A47" i="87"/>
  <c r="A46" i="87"/>
  <c r="A45" i="87"/>
  <c r="A44" i="87"/>
  <c r="A43" i="87"/>
  <c r="A42" i="87"/>
  <c r="A41" i="87"/>
  <c r="A40" i="87"/>
  <c r="A39" i="87"/>
  <c r="A38" i="87"/>
  <c r="A37" i="87"/>
  <c r="A36" i="87"/>
  <c r="A35" i="87"/>
  <c r="A34" i="87"/>
  <c r="A33" i="87"/>
  <c r="A32" i="87"/>
  <c r="A31" i="87"/>
  <c r="A30" i="87"/>
  <c r="A29" i="87"/>
  <c r="A28" i="87"/>
  <c r="A27" i="87"/>
  <c r="A26" i="87"/>
  <c r="A25" i="87"/>
  <c r="A24" i="87"/>
  <c r="A23" i="87"/>
  <c r="A22" i="87"/>
  <c r="A21" i="87"/>
  <c r="A20" i="87"/>
  <c r="A19" i="87"/>
  <c r="A18" i="87"/>
  <c r="A17" i="87"/>
  <c r="A16" i="87"/>
  <c r="A15" i="87"/>
  <c r="A14" i="87"/>
  <c r="A13" i="87"/>
  <c r="A12" i="87"/>
  <c r="A11" i="87"/>
  <c r="A10" i="87"/>
  <c r="A9" i="87"/>
  <c r="A8" i="87"/>
  <c r="A7" i="87"/>
  <c r="A6" i="87"/>
  <c r="A5" i="87"/>
  <c r="A4" i="87"/>
  <c r="A3" i="87"/>
  <c r="A2" i="87"/>
  <c r="K45" i="100" l="1"/>
  <c r="K44" i="100"/>
  <c r="K43" i="100"/>
  <c r="K42" i="100"/>
  <c r="K41" i="100"/>
  <c r="K40" i="100"/>
  <c r="K39" i="100"/>
  <c r="K38" i="100"/>
  <c r="K37" i="100"/>
  <c r="K36" i="100"/>
  <c r="K35" i="100"/>
  <c r="K34" i="100"/>
  <c r="K33" i="100"/>
  <c r="K32" i="100"/>
  <c r="K31" i="100"/>
  <c r="K30" i="100"/>
  <c r="K29" i="100"/>
  <c r="K28" i="100"/>
  <c r="K27" i="100"/>
  <c r="K26" i="100"/>
  <c r="K25" i="100"/>
  <c r="K24" i="100"/>
  <c r="K23" i="100"/>
  <c r="K22" i="100"/>
  <c r="K21" i="100"/>
  <c r="K20" i="100"/>
  <c r="K19" i="100"/>
  <c r="K18" i="100"/>
  <c r="K17" i="100"/>
  <c r="K16" i="100"/>
  <c r="K15" i="100"/>
  <c r="K14" i="100"/>
  <c r="K13" i="100"/>
  <c r="K12" i="100"/>
  <c r="K11" i="100"/>
  <c r="K10" i="100"/>
  <c r="K9" i="100"/>
  <c r="K8" i="100"/>
  <c r="K7" i="100"/>
  <c r="K6" i="100"/>
  <c r="K5" i="100"/>
  <c r="K4" i="100"/>
  <c r="K3" i="100"/>
  <c r="J19" i="97"/>
  <c r="K73" i="96"/>
  <c r="K57" i="96"/>
  <c r="K41" i="96"/>
  <c r="J40" i="97"/>
  <c r="J27" i="97"/>
  <c r="J11" i="97"/>
  <c r="K49" i="96"/>
  <c r="K25" i="96"/>
  <c r="K14" i="96"/>
  <c r="J24" i="95"/>
  <c r="K24" i="95" s="1"/>
  <c r="J23" i="95"/>
  <c r="K23" i="95" s="1"/>
  <c r="J22" i="95"/>
  <c r="K22" i="95" s="1"/>
  <c r="J21" i="95"/>
  <c r="K21" i="95" s="1"/>
  <c r="J20" i="95"/>
  <c r="K20" i="95" s="1"/>
  <c r="J19" i="95"/>
  <c r="K19" i="95" s="1"/>
  <c r="J18" i="95"/>
  <c r="K18" i="95" s="1"/>
  <c r="J17" i="95"/>
  <c r="K17" i="95" s="1"/>
  <c r="J16" i="95"/>
  <c r="K16" i="95" s="1"/>
  <c r="J15" i="95"/>
  <c r="K15" i="95" s="1"/>
  <c r="J14" i="95"/>
  <c r="K14" i="95" s="1"/>
  <c r="J13" i="95"/>
  <c r="K13" i="95" s="1"/>
  <c r="J12" i="95"/>
  <c r="K12" i="95" s="1"/>
  <c r="J11" i="95"/>
  <c r="K11" i="95" s="1"/>
  <c r="J10" i="95"/>
  <c r="K10" i="95" s="1"/>
  <c r="J9" i="95"/>
  <c r="K9" i="95" s="1"/>
  <c r="J8" i="95"/>
  <c r="K8" i="95" s="1"/>
  <c r="J7" i="95"/>
  <c r="K7" i="95" s="1"/>
  <c r="J6" i="95"/>
  <c r="K6" i="95" s="1"/>
  <c r="J5" i="95"/>
  <c r="K5" i="95" s="1"/>
  <c r="J4" i="95"/>
  <c r="K4" i="95" s="1"/>
  <c r="K3" i="94"/>
  <c r="L3" i="94" s="1"/>
  <c r="K39" i="93"/>
  <c r="J38" i="93"/>
  <c r="K37" i="93"/>
  <c r="J36" i="93"/>
  <c r="K35" i="93"/>
  <c r="J34" i="93"/>
  <c r="J33" i="93"/>
  <c r="K32" i="93"/>
  <c r="J31" i="93"/>
  <c r="K30" i="93"/>
  <c r="J29" i="93"/>
  <c r="K28" i="93"/>
  <c r="J27" i="93"/>
  <c r="K26" i="93"/>
  <c r="J25" i="93"/>
  <c r="K24" i="93"/>
  <c r="J23" i="93"/>
  <c r="K22" i="93"/>
  <c r="J21" i="93"/>
  <c r="K20" i="93"/>
  <c r="J19" i="93"/>
  <c r="K18" i="93"/>
  <c r="J17" i="93"/>
  <c r="K16" i="93"/>
  <c r="J15" i="93"/>
  <c r="K14" i="93"/>
  <c r="J13" i="93"/>
  <c r="K12" i="93"/>
  <c r="J11" i="93"/>
  <c r="K65" i="96"/>
  <c r="K33" i="96"/>
  <c r="K6" i="96"/>
  <c r="K35" i="92"/>
  <c r="K19" i="92"/>
  <c r="K3" i="92"/>
  <c r="L104" i="90"/>
  <c r="L102" i="90"/>
  <c r="L100" i="90"/>
  <c r="L98" i="90"/>
  <c r="L96" i="90"/>
  <c r="L94" i="90"/>
  <c r="L92" i="90"/>
  <c r="L90" i="90"/>
  <c r="L88" i="90"/>
  <c r="L86" i="90"/>
  <c r="L84" i="90"/>
  <c r="L82" i="90"/>
  <c r="L80" i="90"/>
  <c r="L78" i="90"/>
  <c r="L76" i="90"/>
  <c r="L74" i="90"/>
  <c r="L72" i="90"/>
  <c r="L70" i="90"/>
  <c r="L68" i="90"/>
  <c r="L66" i="90"/>
  <c r="L64" i="90"/>
  <c r="L62" i="90"/>
  <c r="L60" i="90"/>
  <c r="L58" i="90"/>
  <c r="K10" i="93"/>
  <c r="J9" i="93"/>
  <c r="K8" i="93"/>
  <c r="J7" i="93"/>
  <c r="K6" i="93"/>
  <c r="J5" i="93"/>
  <c r="K4" i="93"/>
  <c r="K102" i="92"/>
  <c r="K43" i="92"/>
  <c r="K11" i="92"/>
  <c r="L103" i="90"/>
  <c r="L99" i="90"/>
  <c r="L95" i="90"/>
  <c r="L91" i="90"/>
  <c r="L87" i="90"/>
  <c r="L83" i="90"/>
  <c r="L79" i="90"/>
  <c r="L75" i="90"/>
  <c r="L71" i="90"/>
  <c r="L67" i="90"/>
  <c r="L63" i="90"/>
  <c r="L59" i="90"/>
  <c r="L56" i="90"/>
  <c r="L54" i="90"/>
  <c r="L52" i="90"/>
  <c r="L50" i="90"/>
  <c r="L48" i="90"/>
  <c r="L45" i="90"/>
  <c r="L43" i="90"/>
  <c r="L41" i="90"/>
  <c r="L39" i="90"/>
  <c r="L37" i="90"/>
  <c r="L35" i="90"/>
  <c r="L33" i="90"/>
  <c r="L31" i="90"/>
  <c r="L29" i="90"/>
  <c r="L27" i="90"/>
  <c r="L25" i="90"/>
  <c r="L23" i="90"/>
  <c r="L21" i="90"/>
  <c r="L19" i="90"/>
  <c r="L17" i="90"/>
  <c r="L15" i="90"/>
  <c r="L13" i="90"/>
  <c r="L11" i="90"/>
  <c r="L9" i="90"/>
  <c r="L7" i="90"/>
  <c r="L5" i="90"/>
  <c r="L3" i="90"/>
  <c r="L14" i="91"/>
  <c r="L13" i="91"/>
  <c r="L12" i="91"/>
  <c r="L11" i="91"/>
  <c r="L10" i="91"/>
  <c r="L9" i="91"/>
  <c r="L8" i="91"/>
  <c r="L7" i="91"/>
  <c r="L6" i="91"/>
  <c r="L5" i="91"/>
  <c r="L4" i="91"/>
  <c r="L3" i="91"/>
  <c r="K27" i="92"/>
  <c r="L105" i="90"/>
  <c r="L101" i="90"/>
  <c r="L97" i="90"/>
  <c r="L93" i="90"/>
  <c r="L89" i="90"/>
  <c r="L85" i="90"/>
  <c r="L81" i="90"/>
  <c r="L77" i="90"/>
  <c r="L73" i="90"/>
  <c r="L69" i="90"/>
  <c r="L65" i="90"/>
  <c r="L61" i="90"/>
  <c r="L57" i="90"/>
  <c r="L55" i="90"/>
  <c r="L53" i="90"/>
  <c r="L51" i="90"/>
  <c r="L49" i="90"/>
  <c r="L47" i="90"/>
  <c r="L44" i="90"/>
  <c r="L42" i="90"/>
  <c r="L40" i="90"/>
  <c r="L38" i="90"/>
  <c r="L36" i="90"/>
  <c r="L34" i="90"/>
  <c r="L32" i="90"/>
  <c r="L30" i="90"/>
  <c r="L28" i="90"/>
  <c r="L26" i="90"/>
  <c r="L24" i="90"/>
  <c r="L22" i="90"/>
  <c r="L20" i="90"/>
  <c r="L18" i="90"/>
  <c r="L16" i="90"/>
  <c r="L14" i="90"/>
  <c r="L12" i="90"/>
  <c r="L10" i="90"/>
  <c r="L8" i="90"/>
  <c r="L6" i="90"/>
  <c r="L4" i="90"/>
  <c r="K8" i="90"/>
  <c r="M16" i="90"/>
  <c r="K24" i="90"/>
  <c r="K32" i="90"/>
  <c r="K40" i="90"/>
  <c r="M50" i="90"/>
  <c r="M60" i="90"/>
  <c r="K92" i="90"/>
  <c r="K100" i="90"/>
  <c r="M3" i="90"/>
  <c r="M7" i="90"/>
  <c r="M11" i="90"/>
  <c r="K15" i="90"/>
  <c r="M19" i="90"/>
  <c r="M23" i="90"/>
  <c r="K27" i="90"/>
  <c r="K31" i="90"/>
  <c r="K35" i="90"/>
  <c r="K39" i="90"/>
  <c r="K43" i="90"/>
  <c r="M47" i="90"/>
  <c r="M51" i="90"/>
  <c r="M55" i="90"/>
  <c r="M59" i="90"/>
  <c r="M63" i="90"/>
  <c r="K89" i="90"/>
  <c r="K93" i="90"/>
  <c r="K97" i="90"/>
  <c r="K101" i="90"/>
  <c r="K105" i="90"/>
  <c r="J4" i="91"/>
  <c r="J6" i="91"/>
  <c r="J8" i="91"/>
  <c r="J10" i="91"/>
  <c r="J12" i="91"/>
  <c r="J14" i="91"/>
  <c r="J17" i="91"/>
  <c r="L21" i="91"/>
  <c r="L25" i="91"/>
  <c r="L29" i="91"/>
  <c r="L33" i="91"/>
  <c r="L37" i="91"/>
  <c r="L41" i="91"/>
  <c r="L3" i="92"/>
  <c r="L26" i="92"/>
  <c r="L31" i="92"/>
  <c r="L35" i="92"/>
  <c r="K6" i="90"/>
  <c r="M14" i="90"/>
  <c r="K22" i="90"/>
  <c r="K30" i="90"/>
  <c r="K38" i="90"/>
  <c r="M48" i="90"/>
  <c r="M54" i="90"/>
  <c r="M62" i="90"/>
  <c r="K94" i="90"/>
  <c r="K102" i="90"/>
  <c r="L16" i="91"/>
  <c r="J20" i="91"/>
  <c r="J24" i="91"/>
  <c r="L28" i="91"/>
  <c r="L32" i="91"/>
  <c r="L36" i="91"/>
  <c r="L40" i="91"/>
  <c r="L6" i="92"/>
  <c r="L13" i="92"/>
  <c r="L17" i="92"/>
  <c r="L38" i="92"/>
  <c r="L45" i="92"/>
  <c r="L49" i="92"/>
  <c r="L53" i="92"/>
  <c r="L57" i="92"/>
  <c r="L61" i="92"/>
  <c r="L67" i="92"/>
  <c r="L71" i="92"/>
  <c r="L75" i="92"/>
  <c r="L79" i="92"/>
  <c r="L83" i="92"/>
  <c r="L87" i="92"/>
  <c r="L91" i="92"/>
  <c r="L95" i="92"/>
  <c r="L99" i="92"/>
  <c r="L104" i="92"/>
  <c r="L5" i="92"/>
  <c r="L9" i="92"/>
  <c r="L14" i="92"/>
  <c r="L21" i="92"/>
  <c r="L25" i="92"/>
  <c r="L30" i="92"/>
  <c r="L37" i="92"/>
  <c r="L41" i="92"/>
  <c r="L44" i="92"/>
  <c r="L50" i="92"/>
  <c r="L54" i="92"/>
  <c r="L58" i="92"/>
  <c r="L62" i="92"/>
  <c r="L66" i="92"/>
  <c r="L70" i="92"/>
  <c r="L74" i="92"/>
  <c r="L78" i="92"/>
  <c r="L82" i="92"/>
  <c r="L86" i="92"/>
  <c r="L90" i="92"/>
  <c r="L94" i="92"/>
  <c r="L98" i="92"/>
  <c r="L102" i="92"/>
  <c r="J6" i="93"/>
  <c r="J10" i="93"/>
  <c r="L10" i="93" s="1"/>
  <c r="J14" i="93"/>
  <c r="L14" i="93" s="1"/>
  <c r="J18" i="93"/>
  <c r="L18" i="93" s="1"/>
  <c r="J22" i="93"/>
  <c r="L22" i="93" s="1"/>
  <c r="J26" i="93"/>
  <c r="L26" i="93" s="1"/>
  <c r="J30" i="93"/>
  <c r="L30" i="93" s="1"/>
  <c r="J35" i="93"/>
  <c r="L35" i="93" s="1"/>
  <c r="J39" i="93"/>
  <c r="L39" i="93" s="1"/>
  <c r="K4" i="94"/>
  <c r="L4" i="94" s="1"/>
  <c r="K8" i="94"/>
  <c r="L8" i="94" s="1"/>
  <c r="K12" i="94"/>
  <c r="L12" i="94" s="1"/>
  <c r="K16" i="94"/>
  <c r="L16" i="94" s="1"/>
  <c r="K20" i="94"/>
  <c r="L20" i="94" s="1"/>
  <c r="K24" i="94"/>
  <c r="L24" i="94" s="1"/>
  <c r="K28" i="94"/>
  <c r="L28" i="94" s="1"/>
  <c r="K32" i="94"/>
  <c r="L32" i="94" s="1"/>
  <c r="K36" i="94"/>
  <c r="L36" i="94" s="1"/>
  <c r="K40" i="94"/>
  <c r="L40" i="94" s="1"/>
  <c r="K44" i="94"/>
  <c r="L44" i="94" s="1"/>
  <c r="K50" i="94"/>
  <c r="L50" i="94" s="1"/>
  <c r="K54" i="94"/>
  <c r="L54" i="94" s="1"/>
  <c r="K58" i="94"/>
  <c r="L58" i="94" s="1"/>
  <c r="K62" i="94"/>
  <c r="L62" i="94" s="1"/>
  <c r="K66" i="94"/>
  <c r="L66" i="94" s="1"/>
  <c r="K70" i="94"/>
  <c r="L70" i="94" s="1"/>
  <c r="K74" i="94"/>
  <c r="L74" i="94" s="1"/>
  <c r="K78" i="94"/>
  <c r="L78" i="94" s="1"/>
  <c r="K82" i="94"/>
  <c r="L82" i="94" s="1"/>
  <c r="K88" i="94"/>
  <c r="L88" i="94" s="1"/>
  <c r="K92" i="94"/>
  <c r="L92" i="94" s="1"/>
  <c r="K96" i="94"/>
  <c r="L96" i="94" s="1"/>
  <c r="K100" i="94"/>
  <c r="L100" i="94" s="1"/>
  <c r="K104" i="94"/>
  <c r="L104" i="94" s="1"/>
  <c r="K5" i="96"/>
  <c r="K10" i="96"/>
  <c r="K15" i="96"/>
  <c r="K19" i="96"/>
  <c r="K23" i="96"/>
  <c r="K28" i="96"/>
  <c r="K32" i="96"/>
  <c r="K37" i="96"/>
  <c r="K58" i="96"/>
  <c r="K62" i="96"/>
  <c r="K67" i="96"/>
  <c r="K71" i="96"/>
  <c r="J22" i="97"/>
  <c r="J41" i="93"/>
  <c r="K5" i="94"/>
  <c r="L5" i="94" s="1"/>
  <c r="K9" i="94"/>
  <c r="L9" i="94" s="1"/>
  <c r="K13" i="94"/>
  <c r="L13" i="94" s="1"/>
  <c r="K17" i="94"/>
  <c r="L17" i="94" s="1"/>
  <c r="K21" i="94"/>
  <c r="L21" i="94" s="1"/>
  <c r="K25" i="94"/>
  <c r="L25" i="94" s="1"/>
  <c r="K29" i="94"/>
  <c r="L29" i="94" s="1"/>
  <c r="K33" i="94"/>
  <c r="L33" i="94" s="1"/>
  <c r="K37" i="94"/>
  <c r="L37" i="94" s="1"/>
  <c r="K41" i="94"/>
  <c r="L41" i="94" s="1"/>
  <c r="K45" i="94"/>
  <c r="L45" i="94" s="1"/>
  <c r="K49" i="94"/>
  <c r="L49" i="94" s="1"/>
  <c r="K53" i="94"/>
  <c r="L53" i="94" s="1"/>
  <c r="K57" i="94"/>
  <c r="L57" i="94" s="1"/>
  <c r="K61" i="94"/>
  <c r="L61" i="94" s="1"/>
  <c r="K4" i="90"/>
  <c r="K12" i="90"/>
  <c r="K20" i="90"/>
  <c r="K28" i="90"/>
  <c r="K36" i="90"/>
  <c r="K44" i="90"/>
  <c r="M56" i="90"/>
  <c r="K88" i="90"/>
  <c r="K96" i="90"/>
  <c r="M5" i="90"/>
  <c r="M9" i="90"/>
  <c r="M13" i="90"/>
  <c r="K17" i="90"/>
  <c r="M21" i="90"/>
  <c r="M25" i="90"/>
  <c r="K29" i="90"/>
  <c r="K33" i="90"/>
  <c r="K37" i="90"/>
  <c r="K41" i="90"/>
  <c r="K45" i="90"/>
  <c r="M49" i="90"/>
  <c r="M53" i="90"/>
  <c r="M57" i="90"/>
  <c r="M61" i="90"/>
  <c r="K87" i="90"/>
  <c r="K91" i="90"/>
  <c r="K95" i="90"/>
  <c r="K99" i="90"/>
  <c r="K103" i="90"/>
  <c r="J3" i="91"/>
  <c r="J5" i="91"/>
  <c r="J7" i="91"/>
  <c r="J9" i="91"/>
  <c r="J11" i="91"/>
  <c r="J13" i="91"/>
  <c r="K15" i="91"/>
  <c r="L19" i="91"/>
  <c r="L23" i="91"/>
  <c r="J27" i="91"/>
  <c r="L31" i="91"/>
  <c r="L35" i="91"/>
  <c r="L39" i="91"/>
  <c r="L43" i="91"/>
  <c r="L22" i="92"/>
  <c r="L29" i="92"/>
  <c r="L33" i="92"/>
  <c r="K10" i="90"/>
  <c r="M18" i="90"/>
  <c r="M26" i="90"/>
  <c r="K34" i="90"/>
  <c r="K42" i="90"/>
  <c r="M52" i="90"/>
  <c r="M58" i="90"/>
  <c r="K90" i="90"/>
  <c r="K98" i="90"/>
  <c r="K104" i="90"/>
  <c r="J18" i="91"/>
  <c r="J22" i="91"/>
  <c r="J26" i="91"/>
  <c r="L30" i="91"/>
  <c r="L34" i="91"/>
  <c r="L38" i="91"/>
  <c r="L42" i="91"/>
  <c r="L10" i="92"/>
  <c r="L15" i="92"/>
  <c r="L19" i="92"/>
  <c r="L42" i="92"/>
  <c r="L47" i="92"/>
  <c r="L51" i="92"/>
  <c r="L55" i="92"/>
  <c r="L59" i="92"/>
  <c r="L65" i="92"/>
  <c r="L69" i="92"/>
  <c r="L73" i="92"/>
  <c r="L77" i="92"/>
  <c r="L81" i="92"/>
  <c r="L85" i="92"/>
  <c r="L89" i="92"/>
  <c r="L93" i="92"/>
  <c r="L97" i="92"/>
  <c r="L101" i="92"/>
  <c r="J3" i="93"/>
  <c r="L7" i="92"/>
  <c r="L11" i="92"/>
  <c r="L18" i="92"/>
  <c r="L23" i="92"/>
  <c r="L27" i="92"/>
  <c r="L34" i="92"/>
  <c r="L39" i="92"/>
  <c r="L43" i="92"/>
  <c r="L48" i="92"/>
  <c r="L52" i="92"/>
  <c r="L56" i="92"/>
  <c r="L60" i="92"/>
  <c r="L64" i="92"/>
  <c r="L68" i="92"/>
  <c r="L72" i="92"/>
  <c r="L76" i="92"/>
  <c r="L80" i="92"/>
  <c r="L84" i="92"/>
  <c r="L88" i="92"/>
  <c r="L92" i="92"/>
  <c r="L96" i="92"/>
  <c r="L100" i="92"/>
  <c r="J4" i="93"/>
  <c r="L4" i="93" s="1"/>
  <c r="J8" i="93"/>
  <c r="J12" i="93"/>
  <c r="L12" i="93" s="1"/>
  <c r="J16" i="93"/>
  <c r="J20" i="93"/>
  <c r="L20" i="93" s="1"/>
  <c r="J24" i="93"/>
  <c r="J28" i="93"/>
  <c r="L28" i="93" s="1"/>
  <c r="J32" i="93"/>
  <c r="J37" i="93"/>
  <c r="L37" i="93" s="1"/>
  <c r="J42" i="93"/>
  <c r="K6" i="94"/>
  <c r="L6" i="94" s="1"/>
  <c r="K10" i="94"/>
  <c r="L10" i="94" s="1"/>
  <c r="K14" i="94"/>
  <c r="L14" i="94" s="1"/>
  <c r="K18" i="94"/>
  <c r="L18" i="94" s="1"/>
  <c r="K22" i="94"/>
  <c r="L22" i="94" s="1"/>
  <c r="K26" i="94"/>
  <c r="L26" i="94" s="1"/>
  <c r="K30" i="94"/>
  <c r="L30" i="94" s="1"/>
  <c r="K34" i="94"/>
  <c r="L34" i="94" s="1"/>
  <c r="K38" i="94"/>
  <c r="L38" i="94" s="1"/>
  <c r="K42" i="94"/>
  <c r="L42" i="94" s="1"/>
  <c r="K48" i="94"/>
  <c r="L48" i="94" s="1"/>
  <c r="K52" i="94"/>
  <c r="L52" i="94" s="1"/>
  <c r="K56" i="94"/>
  <c r="L56" i="94" s="1"/>
  <c r="K60" i="94"/>
  <c r="L60" i="94" s="1"/>
  <c r="K64" i="94"/>
  <c r="L64" i="94" s="1"/>
  <c r="K68" i="94"/>
  <c r="L68" i="94" s="1"/>
  <c r="K72" i="94"/>
  <c r="L72" i="94" s="1"/>
  <c r="K76" i="94"/>
  <c r="L76" i="94" s="1"/>
  <c r="K80" i="94"/>
  <c r="L80" i="94" s="1"/>
  <c r="K84" i="94"/>
  <c r="L84" i="94" s="1"/>
  <c r="K90" i="94"/>
  <c r="L90" i="94" s="1"/>
  <c r="K94" i="94"/>
  <c r="L94" i="94" s="1"/>
  <c r="K98" i="94"/>
  <c r="L98" i="94" s="1"/>
  <c r="K102" i="94"/>
  <c r="L102" i="94" s="1"/>
  <c r="K3" i="96"/>
  <c r="K8" i="96"/>
  <c r="K12" i="96"/>
  <c r="K17" i="96"/>
  <c r="K21" i="96"/>
  <c r="K26" i="96"/>
  <c r="K30" i="96"/>
  <c r="K35" i="96"/>
  <c r="K39" i="96"/>
  <c r="K60" i="96"/>
  <c r="K64" i="96"/>
  <c r="K69" i="96"/>
  <c r="J20" i="97"/>
  <c r="J24" i="97"/>
  <c r="J43" i="93"/>
  <c r="K7" i="94"/>
  <c r="L7" i="94" s="1"/>
  <c r="K15" i="94"/>
  <c r="L15" i="94" s="1"/>
  <c r="K23" i="94"/>
  <c r="L23" i="94" s="1"/>
  <c r="K31" i="94"/>
  <c r="L31" i="94" s="1"/>
  <c r="K39" i="94"/>
  <c r="L39" i="94" s="1"/>
  <c r="K47" i="94"/>
  <c r="L47" i="94" s="1"/>
  <c r="K55" i="94"/>
  <c r="L55" i="94" s="1"/>
  <c r="K63" i="94"/>
  <c r="L63" i="94" s="1"/>
  <c r="K67" i="94"/>
  <c r="L67" i="94" s="1"/>
  <c r="K71" i="94"/>
  <c r="L71" i="94" s="1"/>
  <c r="K75" i="94"/>
  <c r="L75" i="94" s="1"/>
  <c r="K79" i="94"/>
  <c r="L79" i="94" s="1"/>
  <c r="K83" i="94"/>
  <c r="L83" i="94" s="1"/>
  <c r="K87" i="94"/>
  <c r="L87" i="94" s="1"/>
  <c r="K91" i="94"/>
  <c r="L91" i="94" s="1"/>
  <c r="K95" i="94"/>
  <c r="L95" i="94" s="1"/>
  <c r="J3" i="95"/>
  <c r="K3" i="95" s="1"/>
  <c r="J36" i="95"/>
  <c r="K36" i="95" s="1"/>
  <c r="J40" i="95"/>
  <c r="K40" i="95" s="1"/>
  <c r="K4" i="96"/>
  <c r="K9" i="96"/>
  <c r="K13" i="96"/>
  <c r="K18" i="96"/>
  <c r="K22" i="96"/>
  <c r="K42" i="96"/>
  <c r="K48" i="96"/>
  <c r="K53" i="96"/>
  <c r="K74" i="96"/>
  <c r="K78" i="96"/>
  <c r="K82" i="96"/>
  <c r="K86" i="96"/>
  <c r="K90" i="96"/>
  <c r="K94" i="96"/>
  <c r="K98" i="96"/>
  <c r="K102" i="96"/>
  <c r="J4" i="97"/>
  <c r="J8" i="97"/>
  <c r="J13" i="97"/>
  <c r="J17" i="97"/>
  <c r="J29" i="97"/>
  <c r="J39" i="97"/>
  <c r="K4" i="98"/>
  <c r="K8" i="98"/>
  <c r="K12" i="98"/>
  <c r="K16" i="98"/>
  <c r="K20" i="98"/>
  <c r="K24" i="98"/>
  <c r="K28" i="98"/>
  <c r="K32" i="98"/>
  <c r="K36" i="98"/>
  <c r="K40" i="98"/>
  <c r="K44" i="98"/>
  <c r="K50" i="98"/>
  <c r="K54" i="98"/>
  <c r="K58" i="98"/>
  <c r="K62" i="98"/>
  <c r="K66" i="98"/>
  <c r="K70" i="98"/>
  <c r="K74" i="98"/>
  <c r="K78" i="98"/>
  <c r="K82" i="98"/>
  <c r="K86" i="98"/>
  <c r="K90" i="98"/>
  <c r="K94" i="98"/>
  <c r="K98" i="98"/>
  <c r="K102" i="98"/>
  <c r="J4" i="99"/>
  <c r="J8" i="99"/>
  <c r="J12" i="99"/>
  <c r="J16" i="99"/>
  <c r="J20" i="99"/>
  <c r="J24" i="99"/>
  <c r="J28" i="99"/>
  <c r="J32" i="99"/>
  <c r="J36" i="99"/>
  <c r="K27" i="96"/>
  <c r="K31" i="96"/>
  <c r="K36" i="96"/>
  <c r="K40" i="96"/>
  <c r="K45" i="96"/>
  <c r="K50" i="96"/>
  <c r="K54" i="96"/>
  <c r="K59" i="96"/>
  <c r="K63" i="96"/>
  <c r="K68" i="96"/>
  <c r="K72" i="96"/>
  <c r="K77" i="96"/>
  <c r="K81" i="96"/>
  <c r="K85" i="96"/>
  <c r="K89" i="96"/>
  <c r="K93" i="96"/>
  <c r="K97" i="96"/>
  <c r="K101" i="96"/>
  <c r="K105" i="96"/>
  <c r="J5" i="97"/>
  <c r="J9" i="97"/>
  <c r="J14" i="97"/>
  <c r="J18" i="97"/>
  <c r="J23" i="97"/>
  <c r="J34" i="97"/>
  <c r="K5" i="98"/>
  <c r="K9" i="98"/>
  <c r="K13" i="98"/>
  <c r="K17" i="98"/>
  <c r="K21" i="98"/>
  <c r="K25" i="98"/>
  <c r="K29" i="98"/>
  <c r="K33" i="98"/>
  <c r="K37" i="98"/>
  <c r="K41" i="98"/>
  <c r="K45" i="98"/>
  <c r="K49" i="98"/>
  <c r="K53" i="98"/>
  <c r="K57" i="98"/>
  <c r="K61" i="98"/>
  <c r="K65" i="98"/>
  <c r="J42" i="99"/>
  <c r="K49" i="100"/>
  <c r="K53" i="100"/>
  <c r="K57" i="100"/>
  <c r="K61" i="100"/>
  <c r="K65" i="100"/>
  <c r="K69" i="100"/>
  <c r="K73" i="100"/>
  <c r="K77" i="100"/>
  <c r="K81" i="100"/>
  <c r="K85" i="100"/>
  <c r="K89" i="100"/>
  <c r="K93" i="100"/>
  <c r="K97" i="100"/>
  <c r="K101" i="100"/>
  <c r="K105" i="100"/>
  <c r="K67" i="98"/>
  <c r="K71" i="98"/>
  <c r="K75" i="98"/>
  <c r="K79" i="98"/>
  <c r="K83" i="98"/>
  <c r="K87" i="98"/>
  <c r="K91" i="98"/>
  <c r="K95" i="98"/>
  <c r="K99" i="98"/>
  <c r="K103" i="98"/>
  <c r="J3" i="99"/>
  <c r="J7" i="99"/>
  <c r="J11" i="99"/>
  <c r="K11" i="94"/>
  <c r="L11" i="94" s="1"/>
  <c r="K19" i="94"/>
  <c r="L19" i="94" s="1"/>
  <c r="K27" i="94"/>
  <c r="L27" i="94" s="1"/>
  <c r="K35" i="94"/>
  <c r="L35" i="94" s="1"/>
  <c r="K43" i="94"/>
  <c r="L43" i="94" s="1"/>
  <c r="K51" i="94"/>
  <c r="L51" i="94" s="1"/>
  <c r="K59" i="94"/>
  <c r="L59" i="94" s="1"/>
  <c r="K65" i="94"/>
  <c r="L65" i="94" s="1"/>
  <c r="K69" i="94"/>
  <c r="L69" i="94" s="1"/>
  <c r="K73" i="94"/>
  <c r="L73" i="94" s="1"/>
  <c r="K77" i="94"/>
  <c r="L77" i="94" s="1"/>
  <c r="K81" i="94"/>
  <c r="L81" i="94" s="1"/>
  <c r="K85" i="94"/>
  <c r="L85" i="94" s="1"/>
  <c r="K89" i="94"/>
  <c r="L89" i="94" s="1"/>
  <c r="K93" i="94"/>
  <c r="L93" i="94" s="1"/>
  <c r="K97" i="94"/>
  <c r="L97" i="94" s="1"/>
  <c r="J34" i="95"/>
  <c r="K34" i="95" s="1"/>
  <c r="J38" i="95"/>
  <c r="K38" i="95" s="1"/>
  <c r="J42" i="95"/>
  <c r="K42" i="95" s="1"/>
  <c r="K7" i="96"/>
  <c r="K11" i="96"/>
  <c r="K16" i="96"/>
  <c r="K20" i="96"/>
  <c r="K24" i="96"/>
  <c r="K44" i="96"/>
  <c r="K51" i="96"/>
  <c r="K55" i="96"/>
  <c r="K76" i="96"/>
  <c r="K80" i="96"/>
  <c r="K84" i="96"/>
  <c r="K88" i="96"/>
  <c r="K92" i="96"/>
  <c r="K96" i="96"/>
  <c r="K100" i="96"/>
  <c r="K104" i="96"/>
  <c r="J6" i="97"/>
  <c r="J10" i="97"/>
  <c r="J15" i="97"/>
  <c r="J26" i="97"/>
  <c r="J37" i="97"/>
  <c r="J42" i="97"/>
  <c r="K6" i="98"/>
  <c r="K10" i="98"/>
  <c r="K14" i="98"/>
  <c r="K18" i="98"/>
  <c r="K22" i="98"/>
  <c r="K26" i="98"/>
  <c r="K30" i="98"/>
  <c r="K34" i="98"/>
  <c r="K38" i="98"/>
  <c r="K42" i="98"/>
  <c r="K48" i="98"/>
  <c r="K52" i="98"/>
  <c r="K56" i="98"/>
  <c r="K60" i="98"/>
  <c r="K64" i="98"/>
  <c r="K68" i="98"/>
  <c r="K72" i="98"/>
  <c r="K76" i="98"/>
  <c r="K80" i="98"/>
  <c r="K84" i="98"/>
  <c r="K88" i="98"/>
  <c r="K92" i="98"/>
  <c r="K96" i="98"/>
  <c r="K100" i="98"/>
  <c r="K104" i="98"/>
  <c r="J6" i="99"/>
  <c r="J10" i="99"/>
  <c r="J14" i="99"/>
  <c r="J18" i="99"/>
  <c r="J22" i="99"/>
  <c r="J26" i="99"/>
  <c r="J30" i="99"/>
  <c r="J34" i="99"/>
  <c r="J38" i="99"/>
  <c r="K29" i="96"/>
  <c r="K34" i="96"/>
  <c r="K38" i="96"/>
  <c r="K43" i="96"/>
  <c r="K47" i="96"/>
  <c r="K52" i="96"/>
  <c r="K56" i="96"/>
  <c r="K61" i="96"/>
  <c r="K66" i="96"/>
  <c r="K70" i="96"/>
  <c r="K75" i="96"/>
  <c r="K79" i="96"/>
  <c r="K83" i="96"/>
  <c r="K87" i="96"/>
  <c r="K91" i="96"/>
  <c r="K95" i="96"/>
  <c r="K99" i="96"/>
  <c r="K103" i="96"/>
  <c r="J3" i="97"/>
  <c r="J7" i="97"/>
  <c r="J12" i="97"/>
  <c r="J16" i="97"/>
  <c r="J21" i="97"/>
  <c r="J32" i="97"/>
  <c r="K3" i="98"/>
  <c r="K7" i="98"/>
  <c r="K11" i="98"/>
  <c r="K15" i="98"/>
  <c r="K19" i="98"/>
  <c r="K23" i="98"/>
  <c r="K27" i="98"/>
  <c r="K31" i="98"/>
  <c r="K35" i="98"/>
  <c r="K39" i="98"/>
  <c r="K43" i="98"/>
  <c r="K47" i="98"/>
  <c r="K51" i="98"/>
  <c r="K55" i="98"/>
  <c r="K59" i="98"/>
  <c r="K63" i="98"/>
  <c r="J40" i="99"/>
  <c r="K47" i="100"/>
  <c r="K51" i="100"/>
  <c r="K55" i="100"/>
  <c r="K59" i="100"/>
  <c r="K63" i="100"/>
  <c r="K67" i="100"/>
  <c r="K71" i="100"/>
  <c r="K75" i="100"/>
  <c r="K79" i="100"/>
  <c r="K83" i="100"/>
  <c r="K87" i="100"/>
  <c r="K91" i="100"/>
  <c r="K95" i="100"/>
  <c r="K99" i="100"/>
  <c r="K103" i="100"/>
  <c r="K69" i="98"/>
  <c r="K73" i="98"/>
  <c r="K77" i="98"/>
  <c r="K81" i="98"/>
  <c r="K85" i="98"/>
  <c r="K89" i="98"/>
  <c r="K93" i="98"/>
  <c r="K97" i="98"/>
  <c r="K101" i="98"/>
  <c r="K105" i="98"/>
  <c r="J5" i="99"/>
  <c r="J9" i="99"/>
  <c r="J13" i="99"/>
  <c r="J17" i="99"/>
  <c r="J21" i="99"/>
  <c r="J25" i="99"/>
  <c r="J29" i="99"/>
  <c r="J33" i="99"/>
  <c r="J37" i="99"/>
  <c r="J41" i="99"/>
  <c r="K48" i="100"/>
  <c r="K52" i="100"/>
  <c r="K56" i="100"/>
  <c r="K60" i="100"/>
  <c r="K64" i="100"/>
  <c r="K68" i="100"/>
  <c r="K72" i="100"/>
  <c r="K76" i="100"/>
  <c r="K80" i="100"/>
  <c r="K84" i="100"/>
  <c r="K88" i="100"/>
  <c r="K92" i="100"/>
  <c r="K96" i="100"/>
  <c r="K100" i="100"/>
  <c r="K104" i="100"/>
  <c r="J36" i="97"/>
  <c r="J28" i="97"/>
  <c r="J31" i="97"/>
  <c r="J35" i="97"/>
  <c r="J41" i="97"/>
  <c r="J33" i="95"/>
  <c r="J26" i="95"/>
  <c r="K26" i="95" s="1"/>
  <c r="J28" i="95"/>
  <c r="K28" i="95" s="1"/>
  <c r="J30" i="95"/>
  <c r="K30" i="95" s="1"/>
  <c r="J32" i="95"/>
  <c r="K32" i="95" s="1"/>
  <c r="J37" i="95"/>
  <c r="K37" i="95" s="1"/>
  <c r="J41" i="95"/>
  <c r="K41" i="95" s="1"/>
  <c r="K99" i="94"/>
  <c r="L99" i="94" s="1"/>
  <c r="K103" i="94"/>
  <c r="L103" i="94" s="1"/>
  <c r="K43" i="93"/>
  <c r="K34" i="93"/>
  <c r="K36" i="93"/>
  <c r="J40" i="93"/>
  <c r="K7" i="92"/>
  <c r="M7" i="92" s="1"/>
  <c r="K23" i="92"/>
  <c r="M23" i="92" s="1"/>
  <c r="K39" i="92"/>
  <c r="M39" i="92" s="1"/>
  <c r="K50" i="92"/>
  <c r="M50" i="92" s="1"/>
  <c r="K54" i="92"/>
  <c r="K58" i="92"/>
  <c r="M58" i="92" s="1"/>
  <c r="K62" i="92"/>
  <c r="K5" i="92"/>
  <c r="M5" i="92" s="1"/>
  <c r="K13" i="92"/>
  <c r="M13" i="92" s="1"/>
  <c r="K21" i="92"/>
  <c r="M21" i="92" s="1"/>
  <c r="K29" i="92"/>
  <c r="K37" i="92"/>
  <c r="M37" i="92" s="1"/>
  <c r="K64" i="92"/>
  <c r="K68" i="92"/>
  <c r="K72" i="92"/>
  <c r="K76" i="92"/>
  <c r="M76" i="92" s="1"/>
  <c r="K80" i="92"/>
  <c r="M80" i="92" s="1"/>
  <c r="K84" i="92"/>
  <c r="M84" i="92" s="1"/>
  <c r="K88" i="92"/>
  <c r="K92" i="92"/>
  <c r="M92" i="92" s="1"/>
  <c r="K96" i="92"/>
  <c r="K100" i="92"/>
  <c r="L8" i="92"/>
  <c r="L16" i="92"/>
  <c r="L24" i="92"/>
  <c r="L32" i="92"/>
  <c r="L40" i="92"/>
  <c r="K6" i="92"/>
  <c r="M6" i="92" s="1"/>
  <c r="K10" i="92"/>
  <c r="M10" i="92" s="1"/>
  <c r="K14" i="92"/>
  <c r="K18" i="92"/>
  <c r="K22" i="92"/>
  <c r="M22" i="92" s="1"/>
  <c r="K26" i="92"/>
  <c r="M26" i="92" s="1"/>
  <c r="K30" i="92"/>
  <c r="M30" i="92" s="1"/>
  <c r="K34" i="92"/>
  <c r="M34" i="92" s="1"/>
  <c r="K38" i="92"/>
  <c r="M38" i="92" s="1"/>
  <c r="K42" i="92"/>
  <c r="M42" i="92" s="1"/>
  <c r="K45" i="92"/>
  <c r="M45" i="92" s="1"/>
  <c r="L63" i="92"/>
  <c r="K65" i="92"/>
  <c r="M65" i="92" s="1"/>
  <c r="K67" i="92"/>
  <c r="M67" i="92" s="1"/>
  <c r="K69" i="92"/>
  <c r="M69" i="92" s="1"/>
  <c r="K71" i="92"/>
  <c r="M71" i="92" s="1"/>
  <c r="K73" i="92"/>
  <c r="M73" i="92" s="1"/>
  <c r="K75" i="92"/>
  <c r="M75" i="92" s="1"/>
  <c r="K77" i="92"/>
  <c r="M77" i="92" s="1"/>
  <c r="K79" i="92"/>
  <c r="M79" i="92" s="1"/>
  <c r="K81" i="92"/>
  <c r="M81" i="92" s="1"/>
  <c r="K83" i="92"/>
  <c r="M83" i="92" s="1"/>
  <c r="K85" i="92"/>
  <c r="M85" i="92" s="1"/>
  <c r="K87" i="92"/>
  <c r="M87" i="92" s="1"/>
  <c r="K89" i="92"/>
  <c r="M89" i="92" s="1"/>
  <c r="K91" i="92"/>
  <c r="J15" i="99"/>
  <c r="J23" i="99"/>
  <c r="J31" i="99"/>
  <c r="J39" i="99"/>
  <c r="K50" i="100"/>
  <c r="K58" i="100"/>
  <c r="K66" i="100"/>
  <c r="K74" i="100"/>
  <c r="K82" i="100"/>
  <c r="K90" i="100"/>
  <c r="K98" i="100"/>
  <c r="J25" i="97"/>
  <c r="J33" i="97"/>
  <c r="J43" i="97"/>
  <c r="J27" i="95"/>
  <c r="K27" i="95" s="1"/>
  <c r="J31" i="95"/>
  <c r="K31" i="95" s="1"/>
  <c r="J39" i="95"/>
  <c r="K39" i="95" s="1"/>
  <c r="K105" i="94"/>
  <c r="L105" i="94" s="1"/>
  <c r="K86" i="94"/>
  <c r="L86" i="94" s="1"/>
  <c r="K41" i="93"/>
  <c r="K5" i="93"/>
  <c r="L5" i="93" s="1"/>
  <c r="K9" i="93"/>
  <c r="L9" i="93" s="1"/>
  <c r="K13" i="93"/>
  <c r="L13" i="93" s="1"/>
  <c r="K17" i="93"/>
  <c r="L17" i="93" s="1"/>
  <c r="K21" i="93"/>
  <c r="L21" i="93" s="1"/>
  <c r="K25" i="93"/>
  <c r="L25" i="93" s="1"/>
  <c r="K29" i="93"/>
  <c r="K33" i="93"/>
  <c r="K40" i="93"/>
  <c r="K42" i="93"/>
  <c r="K31" i="92"/>
  <c r="M31" i="92" s="1"/>
  <c r="K52" i="92"/>
  <c r="M52" i="92" s="1"/>
  <c r="K60" i="92"/>
  <c r="M60" i="92" s="1"/>
  <c r="K104" i="92"/>
  <c r="M104" i="92" s="1"/>
  <c r="K17" i="92"/>
  <c r="M17" i="92" s="1"/>
  <c r="K33" i="92"/>
  <c r="M33" i="92" s="1"/>
  <c r="K66" i="92"/>
  <c r="M66" i="92" s="1"/>
  <c r="K74" i="92"/>
  <c r="M74" i="92" s="1"/>
  <c r="K82" i="92"/>
  <c r="M82" i="92" s="1"/>
  <c r="K90" i="92"/>
  <c r="M90" i="92" s="1"/>
  <c r="K98" i="92"/>
  <c r="M98" i="92" s="1"/>
  <c r="L12" i="92"/>
  <c r="L28" i="92"/>
  <c r="K4" i="92"/>
  <c r="K12" i="92"/>
  <c r="K20" i="92"/>
  <c r="K28" i="92"/>
  <c r="K36" i="92"/>
  <c r="K44" i="92"/>
  <c r="M44" i="92" s="1"/>
  <c r="K49" i="92"/>
  <c r="M49" i="92" s="1"/>
  <c r="K53" i="92"/>
  <c r="M53" i="92" s="1"/>
  <c r="K57" i="92"/>
  <c r="M57" i="92" s="1"/>
  <c r="K61" i="92"/>
  <c r="M61" i="92" s="1"/>
  <c r="L103" i="92"/>
  <c r="K105" i="92"/>
  <c r="J35" i="91"/>
  <c r="J37" i="91"/>
  <c r="J39" i="91"/>
  <c r="J41" i="91"/>
  <c r="J43" i="91"/>
  <c r="K6" i="91"/>
  <c r="K10" i="91"/>
  <c r="K14" i="91"/>
  <c r="K18" i="91"/>
  <c r="K22" i="91"/>
  <c r="K26" i="91"/>
  <c r="K30" i="91"/>
  <c r="K34" i="91"/>
  <c r="K38" i="91"/>
  <c r="K42" i="91"/>
  <c r="K7" i="91"/>
  <c r="K11" i="91"/>
  <c r="K17" i="91"/>
  <c r="K21" i="91"/>
  <c r="K25" i="91"/>
  <c r="K29" i="91"/>
  <c r="K33" i="91"/>
  <c r="K37" i="91"/>
  <c r="K41" i="91"/>
  <c r="K3" i="91"/>
  <c r="J15" i="91"/>
  <c r="L17" i="91"/>
  <c r="L20" i="91"/>
  <c r="L24" i="91"/>
  <c r="L27" i="91"/>
  <c r="J19" i="91"/>
  <c r="J23" i="91"/>
  <c r="J28" i="91"/>
  <c r="J30" i="91"/>
  <c r="J32" i="91"/>
  <c r="K47" i="90"/>
  <c r="K49" i="90"/>
  <c r="N49" i="90" s="1"/>
  <c r="K51" i="90"/>
  <c r="N51" i="90" s="1"/>
  <c r="K53" i="90"/>
  <c r="K55" i="90"/>
  <c r="N55" i="90" s="1"/>
  <c r="K57" i="90"/>
  <c r="K59" i="90"/>
  <c r="N59" i="90" s="1"/>
  <c r="K61" i="90"/>
  <c r="N61" i="90" s="1"/>
  <c r="K63" i="90"/>
  <c r="M6" i="90"/>
  <c r="N6" i="90" s="1"/>
  <c r="M10" i="90"/>
  <c r="M15" i="90"/>
  <c r="M20" i="90"/>
  <c r="M24" i="90"/>
  <c r="N24" i="90" s="1"/>
  <c r="K3" i="90"/>
  <c r="N3" i="90" s="1"/>
  <c r="K7" i="90"/>
  <c r="N7" i="90" s="1"/>
  <c r="K11" i="90"/>
  <c r="K14" i="90"/>
  <c r="N14" i="90" s="1"/>
  <c r="K18" i="90"/>
  <c r="N18" i="90" s="1"/>
  <c r="K21" i="90"/>
  <c r="N21" i="90" s="1"/>
  <c r="K25" i="90"/>
  <c r="M28" i="90"/>
  <c r="M30" i="90"/>
  <c r="M32" i="90"/>
  <c r="M34" i="90"/>
  <c r="M36" i="90"/>
  <c r="M38" i="90"/>
  <c r="M40" i="90"/>
  <c r="M42" i="90"/>
  <c r="M44" i="90"/>
  <c r="K64" i="90"/>
  <c r="K66" i="90"/>
  <c r="K68" i="90"/>
  <c r="K70" i="90"/>
  <c r="K72" i="90"/>
  <c r="K74" i="90"/>
  <c r="K76" i="90"/>
  <c r="K78" i="90"/>
  <c r="K80" i="90"/>
  <c r="K82" i="90"/>
  <c r="K84" i="90"/>
  <c r="K86" i="90"/>
  <c r="M65" i="90"/>
  <c r="M67" i="90"/>
  <c r="M69" i="90"/>
  <c r="M71" i="90"/>
  <c r="M73" i="90"/>
  <c r="M75" i="90"/>
  <c r="M77" i="90"/>
  <c r="M79" i="90"/>
  <c r="M81" i="90"/>
  <c r="M83" i="90"/>
  <c r="M85" i="90"/>
  <c r="M88" i="90"/>
  <c r="N88" i="90" s="1"/>
  <c r="M90" i="90"/>
  <c r="N90" i="90" s="1"/>
  <c r="M92" i="90"/>
  <c r="M94" i="90"/>
  <c r="M96" i="90"/>
  <c r="N96" i="90" s="1"/>
  <c r="M98" i="90"/>
  <c r="M100" i="90"/>
  <c r="N100" i="90" s="1"/>
  <c r="M102" i="90"/>
  <c r="N102" i="90" s="1"/>
  <c r="M104" i="90"/>
  <c r="N104" i="90" s="1"/>
  <c r="K5" i="91"/>
  <c r="K13" i="91"/>
  <c r="K19" i="91"/>
  <c r="K23" i="91"/>
  <c r="K31" i="91"/>
  <c r="K35" i="91"/>
  <c r="K43" i="91"/>
  <c r="L15" i="91"/>
  <c r="L22" i="91"/>
  <c r="L26" i="91"/>
  <c r="J21" i="91"/>
  <c r="J25" i="91"/>
  <c r="M25" i="91" s="1"/>
  <c r="J31" i="91"/>
  <c r="M31" i="91" s="1"/>
  <c r="J33" i="91"/>
  <c r="K50" i="90"/>
  <c r="N50" i="90" s="1"/>
  <c r="K52" i="90"/>
  <c r="K54" i="90"/>
  <c r="N54" i="90" s="1"/>
  <c r="K58" i="90"/>
  <c r="N58" i="90" s="1"/>
  <c r="K60" i="90"/>
  <c r="N60" i="90" s="1"/>
  <c r="M4" i="90"/>
  <c r="N4" i="90" s="1"/>
  <c r="M8" i="90"/>
  <c r="N8" i="90" s="1"/>
  <c r="M17" i="90"/>
  <c r="N17" i="90" s="1"/>
  <c r="M22" i="90"/>
  <c r="N22" i="90" s="1"/>
  <c r="K5" i="90"/>
  <c r="N5" i="90" s="1"/>
  <c r="K9" i="90"/>
  <c r="N9" i="90" s="1"/>
  <c r="K16" i="90"/>
  <c r="N16" i="90" s="1"/>
  <c r="K19" i="90"/>
  <c r="N19" i="90" s="1"/>
  <c r="K26" i="90"/>
  <c r="N26" i="90" s="1"/>
  <c r="M29" i="90"/>
  <c r="N29" i="90" s="1"/>
  <c r="M31" i="90"/>
  <c r="N31" i="90" s="1"/>
  <c r="M35" i="90"/>
  <c r="N35" i="90" s="1"/>
  <c r="M37" i="90"/>
  <c r="N37" i="90" s="1"/>
  <c r="M41" i="90"/>
  <c r="N41" i="90" s="1"/>
  <c r="M43" i="90"/>
  <c r="M64" i="90"/>
  <c r="M66" i="90"/>
  <c r="M70" i="90"/>
  <c r="M72" i="90"/>
  <c r="M76" i="90"/>
  <c r="M78" i="90"/>
  <c r="M82" i="90"/>
  <c r="M84" i="90"/>
  <c r="M86" i="90"/>
  <c r="K67" i="90"/>
  <c r="K69" i="90"/>
  <c r="K73" i="90"/>
  <c r="K75" i="90"/>
  <c r="N75" i="90" s="1"/>
  <c r="K79" i="90"/>
  <c r="K81" i="90"/>
  <c r="K85" i="90"/>
  <c r="N85" i="90" s="1"/>
  <c r="M89" i="90"/>
  <c r="N89" i="90" s="1"/>
  <c r="M93" i="90"/>
  <c r="N93" i="90" s="1"/>
  <c r="M95" i="90"/>
  <c r="M99" i="90"/>
  <c r="M103" i="90"/>
  <c r="N103" i="90" s="1"/>
  <c r="J19" i="99"/>
  <c r="J27" i="99"/>
  <c r="J35" i="99"/>
  <c r="J43" i="99"/>
  <c r="K54" i="100"/>
  <c r="K62" i="100"/>
  <c r="K70" i="100"/>
  <c r="K78" i="100"/>
  <c r="K86" i="100"/>
  <c r="K94" i="100"/>
  <c r="K102" i="100"/>
  <c r="J30" i="97"/>
  <c r="J38" i="97"/>
  <c r="J25" i="95"/>
  <c r="K25" i="95" s="1"/>
  <c r="J29" i="95"/>
  <c r="K29" i="95" s="1"/>
  <c r="J35" i="95"/>
  <c r="K35" i="95" s="1"/>
  <c r="J43" i="95"/>
  <c r="K43" i="95" s="1"/>
  <c r="K101" i="94"/>
  <c r="L101" i="94" s="1"/>
  <c r="K3" i="93"/>
  <c r="K7" i="93"/>
  <c r="K11" i="93"/>
  <c r="K15" i="93"/>
  <c r="K19" i="93"/>
  <c r="K23" i="93"/>
  <c r="K27" i="93"/>
  <c r="K31" i="93"/>
  <c r="K38" i="93"/>
  <c r="K15" i="92"/>
  <c r="M15" i="92" s="1"/>
  <c r="K48" i="92"/>
  <c r="M48" i="92" s="1"/>
  <c r="K56" i="92"/>
  <c r="K9" i="92"/>
  <c r="M9" i="92" s="1"/>
  <c r="K25" i="92"/>
  <c r="K41" i="92"/>
  <c r="M41" i="92" s="1"/>
  <c r="K70" i="92"/>
  <c r="M70" i="92" s="1"/>
  <c r="K78" i="92"/>
  <c r="M78" i="92" s="1"/>
  <c r="K86" i="92"/>
  <c r="M86" i="92" s="1"/>
  <c r="K94" i="92"/>
  <c r="M94" i="92" s="1"/>
  <c r="L4" i="92"/>
  <c r="L20" i="92"/>
  <c r="L36" i="92"/>
  <c r="K8" i="92"/>
  <c r="M8" i="92" s="1"/>
  <c r="K16" i="92"/>
  <c r="M16" i="92" s="1"/>
  <c r="K24" i="92"/>
  <c r="M24" i="92" s="1"/>
  <c r="K32" i="92"/>
  <c r="M32" i="92" s="1"/>
  <c r="K40" i="92"/>
  <c r="M40" i="92" s="1"/>
  <c r="K47" i="92"/>
  <c r="M47" i="92" s="1"/>
  <c r="K51" i="92"/>
  <c r="M51" i="92" s="1"/>
  <c r="K55" i="92"/>
  <c r="M55" i="92" s="1"/>
  <c r="K59" i="92"/>
  <c r="K63" i="92"/>
  <c r="M63" i="92" s="1"/>
  <c r="K93" i="92"/>
  <c r="K95" i="92"/>
  <c r="M95" i="92" s="1"/>
  <c r="K97" i="92"/>
  <c r="M97" i="92" s="1"/>
  <c r="K99" i="92"/>
  <c r="M99" i="92" s="1"/>
  <c r="K101" i="92"/>
  <c r="M101" i="92" s="1"/>
  <c r="K103" i="92"/>
  <c r="M103" i="92" s="1"/>
  <c r="L105" i="92"/>
  <c r="J34" i="91"/>
  <c r="J36" i="91"/>
  <c r="J38" i="91"/>
  <c r="M38" i="91" s="1"/>
  <c r="J40" i="91"/>
  <c r="J42" i="91"/>
  <c r="K4" i="91"/>
  <c r="K8" i="91"/>
  <c r="K12" i="91"/>
  <c r="K16" i="91"/>
  <c r="K20" i="91"/>
  <c r="K24" i="91"/>
  <c r="K28" i="91"/>
  <c r="K32" i="91"/>
  <c r="K36" i="91"/>
  <c r="K40" i="91"/>
  <c r="K9" i="91"/>
  <c r="K27" i="91"/>
  <c r="K39" i="91"/>
  <c r="L18" i="91"/>
  <c r="M18" i="91" s="1"/>
  <c r="J16" i="91"/>
  <c r="J29" i="91"/>
  <c r="K48" i="90"/>
  <c r="K56" i="90"/>
  <c r="K62" i="90"/>
  <c r="N62" i="90" s="1"/>
  <c r="M12" i="90"/>
  <c r="N12" i="90" s="1"/>
  <c r="M27" i="90"/>
  <c r="K13" i="90"/>
  <c r="N13" i="90" s="1"/>
  <c r="K23" i="90"/>
  <c r="N23" i="90" s="1"/>
  <c r="M33" i="90"/>
  <c r="N33" i="90" s="1"/>
  <c r="M39" i="90"/>
  <c r="N39" i="90" s="1"/>
  <c r="M45" i="90"/>
  <c r="M68" i="90"/>
  <c r="M74" i="90"/>
  <c r="M80" i="90"/>
  <c r="K65" i="90"/>
  <c r="N65" i="90" s="1"/>
  <c r="K71" i="90"/>
  <c r="K77" i="90"/>
  <c r="N77" i="90" s="1"/>
  <c r="K83" i="90"/>
  <c r="M87" i="90"/>
  <c r="N87" i="90" s="1"/>
  <c r="M91" i="90"/>
  <c r="N91" i="90" s="1"/>
  <c r="M97" i="90"/>
  <c r="N97" i="90" s="1"/>
  <c r="M101" i="90"/>
  <c r="M105" i="90"/>
  <c r="N105" i="90" s="1"/>
  <c r="K84" i="75"/>
  <c r="K75" i="75"/>
  <c r="K66" i="75"/>
  <c r="K58" i="75"/>
  <c r="K50" i="75"/>
  <c r="K42" i="75"/>
  <c r="K34" i="75"/>
  <c r="K26" i="75"/>
  <c r="K18" i="75"/>
  <c r="K10" i="75"/>
  <c r="J26" i="72"/>
  <c r="J18" i="72"/>
  <c r="J10" i="72"/>
  <c r="K77" i="68"/>
  <c r="K67" i="68"/>
  <c r="K59" i="68"/>
  <c r="K83" i="75"/>
  <c r="K74" i="75"/>
  <c r="K65" i="75"/>
  <c r="K57" i="75"/>
  <c r="K49" i="75"/>
  <c r="K41" i="75"/>
  <c r="K33" i="75"/>
  <c r="K25" i="75"/>
  <c r="K17" i="75"/>
  <c r="K9" i="75"/>
  <c r="J25" i="72"/>
  <c r="J17" i="72"/>
  <c r="J9" i="72"/>
  <c r="K84" i="68"/>
  <c r="K75" i="68"/>
  <c r="K66" i="68"/>
  <c r="K58" i="68"/>
  <c r="K82" i="75"/>
  <c r="K72" i="75"/>
  <c r="K64" i="75"/>
  <c r="K56" i="75"/>
  <c r="K48" i="75"/>
  <c r="K40" i="75"/>
  <c r="K32" i="75"/>
  <c r="K24" i="75"/>
  <c r="K16" i="75"/>
  <c r="K8" i="75"/>
  <c r="J24" i="72"/>
  <c r="J16" i="72"/>
  <c r="J8" i="72"/>
  <c r="K83" i="68"/>
  <c r="K74" i="68"/>
  <c r="K65" i="68"/>
  <c r="K57" i="68"/>
  <c r="K49" i="68"/>
  <c r="K81" i="75"/>
  <c r="K71" i="75"/>
  <c r="K63" i="75"/>
  <c r="K55" i="75"/>
  <c r="K47" i="75"/>
  <c r="K39" i="75"/>
  <c r="K31" i="75"/>
  <c r="K23" i="75"/>
  <c r="K15" i="75"/>
  <c r="K7" i="75"/>
  <c r="J23" i="72"/>
  <c r="J15" i="72"/>
  <c r="J7" i="72"/>
  <c r="K80" i="75"/>
  <c r="K70" i="75"/>
  <c r="K62" i="75"/>
  <c r="K54" i="75"/>
  <c r="K46" i="75"/>
  <c r="K38" i="75"/>
  <c r="K30" i="75"/>
  <c r="K22" i="75"/>
  <c r="K14" i="75"/>
  <c r="K6" i="75"/>
  <c r="J30" i="72"/>
  <c r="J22" i="72"/>
  <c r="J14" i="72"/>
  <c r="J6" i="72"/>
  <c r="K81" i="68"/>
  <c r="K71" i="68"/>
  <c r="K63" i="68"/>
  <c r="K55" i="68"/>
  <c r="K47" i="68"/>
  <c r="K79" i="75"/>
  <c r="K78" i="75"/>
  <c r="K68" i="75"/>
  <c r="K60" i="75"/>
  <c r="K52" i="75"/>
  <c r="K44" i="75"/>
  <c r="K36" i="75"/>
  <c r="K28" i="75"/>
  <c r="K20" i="75"/>
  <c r="K12" i="75"/>
  <c r="K4" i="75"/>
  <c r="J28" i="72"/>
  <c r="J20" i="72"/>
  <c r="J12" i="72"/>
  <c r="J4" i="72"/>
  <c r="K79" i="68"/>
  <c r="K69" i="68"/>
  <c r="K61" i="68"/>
  <c r="K53" i="68"/>
  <c r="K45" i="68"/>
  <c r="K77" i="75"/>
  <c r="K67" i="75"/>
  <c r="K59" i="75"/>
  <c r="K51" i="75"/>
  <c r="K43" i="75"/>
  <c r="K35" i="75"/>
  <c r="K27" i="75"/>
  <c r="K19" i="75"/>
  <c r="K11" i="75"/>
  <c r="K3" i="75"/>
  <c r="J27" i="72"/>
  <c r="J19" i="72"/>
  <c r="J11" i="72"/>
  <c r="K69" i="75"/>
  <c r="K5" i="75"/>
  <c r="J13" i="72"/>
  <c r="K80" i="68"/>
  <c r="K56" i="68"/>
  <c r="K43" i="68"/>
  <c r="K35" i="68"/>
  <c r="K27" i="68"/>
  <c r="K19" i="68"/>
  <c r="K11" i="68"/>
  <c r="K3" i="68"/>
  <c r="I57" i="67"/>
  <c r="I49" i="67"/>
  <c r="I41" i="67"/>
  <c r="I33" i="67"/>
  <c r="I25" i="67"/>
  <c r="I17" i="67"/>
  <c r="I9" i="67"/>
  <c r="K61" i="75"/>
  <c r="J5" i="72"/>
  <c r="K78" i="68"/>
  <c r="K54" i="68"/>
  <c r="K42" i="68"/>
  <c r="K34" i="68"/>
  <c r="K26" i="68"/>
  <c r="K18" i="68"/>
  <c r="K10" i="68"/>
  <c r="I64" i="67"/>
  <c r="I56" i="67"/>
  <c r="I48" i="67"/>
  <c r="I40" i="67"/>
  <c r="I32" i="67"/>
  <c r="I24" i="67"/>
  <c r="I16" i="67"/>
  <c r="I4" i="67"/>
  <c r="K53" i="75"/>
  <c r="K72" i="68"/>
  <c r="K52" i="68"/>
  <c r="K41" i="68"/>
  <c r="K33" i="68"/>
  <c r="K25" i="68"/>
  <c r="K17" i="68"/>
  <c r="K9" i="68"/>
  <c r="I63" i="67"/>
  <c r="I55" i="67"/>
  <c r="I47" i="67"/>
  <c r="I39" i="67"/>
  <c r="I31" i="67"/>
  <c r="I23" i="67"/>
  <c r="I15" i="67"/>
  <c r="K45" i="75"/>
  <c r="K70" i="68"/>
  <c r="K51" i="68"/>
  <c r="K40" i="68"/>
  <c r="K32" i="68"/>
  <c r="K24" i="68"/>
  <c r="K16" i="68"/>
  <c r="K8" i="68"/>
  <c r="I62" i="67"/>
  <c r="I54" i="67"/>
  <c r="I46" i="67"/>
  <c r="I38" i="67"/>
  <c r="I30" i="67"/>
  <c r="I22" i="67"/>
  <c r="I14" i="67"/>
  <c r="K37" i="75"/>
  <c r="K68" i="68"/>
  <c r="K50" i="68"/>
  <c r="K39" i="68"/>
  <c r="K31" i="68"/>
  <c r="K23" i="68"/>
  <c r="K15" i="68"/>
  <c r="K7" i="68"/>
  <c r="I61" i="67"/>
  <c r="I53" i="67"/>
  <c r="I45" i="67"/>
  <c r="I37" i="67"/>
  <c r="I29" i="67"/>
  <c r="I21" i="67"/>
  <c r="I13" i="67"/>
  <c r="K29" i="75"/>
  <c r="K64" i="68"/>
  <c r="K48" i="68"/>
  <c r="K38" i="68"/>
  <c r="K30" i="68"/>
  <c r="K22" i="68"/>
  <c r="K14" i="68"/>
  <c r="K6" i="68"/>
  <c r="I60" i="67"/>
  <c r="I52" i="67"/>
  <c r="I44" i="67"/>
  <c r="I36" i="67"/>
  <c r="I28" i="67"/>
  <c r="I20" i="67"/>
  <c r="I12" i="67"/>
  <c r="K21" i="75"/>
  <c r="K37" i="68"/>
  <c r="K5" i="68"/>
  <c r="I35" i="67"/>
  <c r="K13" i="75"/>
  <c r="K36" i="68"/>
  <c r="K4" i="68"/>
  <c r="I34" i="67"/>
  <c r="K29" i="68"/>
  <c r="I59" i="67"/>
  <c r="I27" i="67"/>
  <c r="K82" i="68"/>
  <c r="K28" i="68"/>
  <c r="I58" i="67"/>
  <c r="I26" i="67"/>
  <c r="J29" i="72"/>
  <c r="K62" i="68"/>
  <c r="K21" i="68"/>
  <c r="I51" i="67"/>
  <c r="I19" i="67"/>
  <c r="J21" i="72"/>
  <c r="K60" i="68"/>
  <c r="K20" i="68"/>
  <c r="I50" i="67"/>
  <c r="I18" i="67"/>
  <c r="K46" i="68"/>
  <c r="K13" i="68"/>
  <c r="I43" i="67"/>
  <c r="I11" i="67"/>
  <c r="K44" i="68"/>
  <c r="K12" i="68"/>
  <c r="I42" i="67"/>
  <c r="I10" i="67"/>
  <c r="N91" i="3"/>
  <c r="P89" i="3"/>
  <c r="M88" i="3"/>
  <c r="O86" i="3"/>
  <c r="L85" i="3"/>
  <c r="N83" i="3"/>
  <c r="P81" i="3"/>
  <c r="M80" i="3"/>
  <c r="O78" i="3"/>
  <c r="L77" i="3"/>
  <c r="N74" i="3"/>
  <c r="P71" i="3"/>
  <c r="M70" i="3"/>
  <c r="O68" i="3"/>
  <c r="L67" i="3"/>
  <c r="N65" i="3"/>
  <c r="P63" i="3"/>
  <c r="M62" i="3"/>
  <c r="O60" i="3"/>
  <c r="L59" i="3"/>
  <c r="N57" i="3"/>
  <c r="P55" i="3"/>
  <c r="M54" i="3"/>
  <c r="O52" i="3"/>
  <c r="L51" i="3"/>
  <c r="N49" i="3"/>
  <c r="P47" i="3"/>
  <c r="M46" i="3"/>
  <c r="O44" i="3"/>
  <c r="L43" i="3"/>
  <c r="N41" i="3"/>
  <c r="P39" i="3"/>
  <c r="M38" i="3"/>
  <c r="O36" i="3"/>
  <c r="L35" i="3"/>
  <c r="N33" i="3"/>
  <c r="P31" i="3"/>
  <c r="M30" i="3"/>
  <c r="O28" i="3"/>
  <c r="L27" i="3"/>
  <c r="N25" i="3"/>
  <c r="P23" i="3"/>
  <c r="M22" i="3"/>
  <c r="O20" i="3"/>
  <c r="L19" i="3"/>
  <c r="N17" i="3"/>
  <c r="P15" i="3"/>
  <c r="M14" i="3"/>
  <c r="O12" i="3"/>
  <c r="L11" i="3"/>
  <c r="N9" i="3"/>
  <c r="P7" i="3"/>
  <c r="M6" i="3"/>
  <c r="O4" i="3"/>
  <c r="L3" i="3"/>
  <c r="O23" i="3"/>
  <c r="N20" i="3"/>
  <c r="M17" i="3"/>
  <c r="L14" i="3"/>
  <c r="P10" i="3"/>
  <c r="O7" i="3"/>
  <c r="N4" i="3"/>
  <c r="P13" i="3"/>
  <c r="L9" i="3"/>
  <c r="M4" i="3"/>
  <c r="L8" i="3"/>
  <c r="M91" i="3"/>
  <c r="O89" i="3"/>
  <c r="L88" i="3"/>
  <c r="N86" i="3"/>
  <c r="P84" i="3"/>
  <c r="M83" i="3"/>
  <c r="O81" i="3"/>
  <c r="L80" i="3"/>
  <c r="N78" i="3"/>
  <c r="P75" i="3"/>
  <c r="M74" i="3"/>
  <c r="O71" i="3"/>
  <c r="L70" i="3"/>
  <c r="N68" i="3"/>
  <c r="P66" i="3"/>
  <c r="M65" i="3"/>
  <c r="O63" i="3"/>
  <c r="L62" i="3"/>
  <c r="N60" i="3"/>
  <c r="P58" i="3"/>
  <c r="M57" i="3"/>
  <c r="O55" i="3"/>
  <c r="L54" i="3"/>
  <c r="N52" i="3"/>
  <c r="P50" i="3"/>
  <c r="M49" i="3"/>
  <c r="O47" i="3"/>
  <c r="L46" i="3"/>
  <c r="N44" i="3"/>
  <c r="P42" i="3"/>
  <c r="M41" i="3"/>
  <c r="O39" i="3"/>
  <c r="L38" i="3"/>
  <c r="N36" i="3"/>
  <c r="P34" i="3"/>
  <c r="M33" i="3"/>
  <c r="O31" i="3"/>
  <c r="L30" i="3"/>
  <c r="N28" i="3"/>
  <c r="P26" i="3"/>
  <c r="M25" i="3"/>
  <c r="L22" i="3"/>
  <c r="P18" i="3"/>
  <c r="O15" i="3"/>
  <c r="N12" i="3"/>
  <c r="M9" i="3"/>
  <c r="L6" i="3"/>
  <c r="N15" i="3"/>
  <c r="O10" i="3"/>
  <c r="P5" i="3"/>
  <c r="M11" i="3"/>
  <c r="L91" i="3"/>
  <c r="N89" i="3"/>
  <c r="P87" i="3"/>
  <c r="M86" i="3"/>
  <c r="O84" i="3"/>
  <c r="L83" i="3"/>
  <c r="N81" i="3"/>
  <c r="P79" i="3"/>
  <c r="M78" i="3"/>
  <c r="O75" i="3"/>
  <c r="L74" i="3"/>
  <c r="N71" i="3"/>
  <c r="P69" i="3"/>
  <c r="M68" i="3"/>
  <c r="O66" i="3"/>
  <c r="L65" i="3"/>
  <c r="N63" i="3"/>
  <c r="P61" i="3"/>
  <c r="M60" i="3"/>
  <c r="O58" i="3"/>
  <c r="L57" i="3"/>
  <c r="N55" i="3"/>
  <c r="P53" i="3"/>
  <c r="M52" i="3"/>
  <c r="O50" i="3"/>
  <c r="L49" i="3"/>
  <c r="N47" i="3"/>
  <c r="P45" i="3"/>
  <c r="M44" i="3"/>
  <c r="O42" i="3"/>
  <c r="L41" i="3"/>
  <c r="N39" i="3"/>
  <c r="P37" i="3"/>
  <c r="M36" i="3"/>
  <c r="O34" i="3"/>
  <c r="L33" i="3"/>
  <c r="N31" i="3"/>
  <c r="P29" i="3"/>
  <c r="M28" i="3"/>
  <c r="O26" i="3"/>
  <c r="L25" i="3"/>
  <c r="N23" i="3"/>
  <c r="P21" i="3"/>
  <c r="M20" i="3"/>
  <c r="O18" i="3"/>
  <c r="L17" i="3"/>
  <c r="M12" i="3"/>
  <c r="N7" i="3"/>
  <c r="N14" i="3"/>
  <c r="M3" i="3"/>
  <c r="P90" i="3"/>
  <c r="M89" i="3"/>
  <c r="O87" i="3"/>
  <c r="L86" i="3"/>
  <c r="N84" i="3"/>
  <c r="P82" i="3"/>
  <c r="M81" i="3"/>
  <c r="O79" i="3"/>
  <c r="L78" i="3"/>
  <c r="N75" i="3"/>
  <c r="P72" i="3"/>
  <c r="M71" i="3"/>
  <c r="O69" i="3"/>
  <c r="L68" i="3"/>
  <c r="N66" i="3"/>
  <c r="P64" i="3"/>
  <c r="M63" i="3"/>
  <c r="O61" i="3"/>
  <c r="L60" i="3"/>
  <c r="N58" i="3"/>
  <c r="P56" i="3"/>
  <c r="M55" i="3"/>
  <c r="O53" i="3"/>
  <c r="L52" i="3"/>
  <c r="N50" i="3"/>
  <c r="P48" i="3"/>
  <c r="M47" i="3"/>
  <c r="O45" i="3"/>
  <c r="L44" i="3"/>
  <c r="N42" i="3"/>
  <c r="P40" i="3"/>
  <c r="M39" i="3"/>
  <c r="O37" i="3"/>
  <c r="L36" i="3"/>
  <c r="N34" i="3"/>
  <c r="P32" i="3"/>
  <c r="M31" i="3"/>
  <c r="O29" i="3"/>
  <c r="L28" i="3"/>
  <c r="N26" i="3"/>
  <c r="P24" i="3"/>
  <c r="M23" i="3"/>
  <c r="O21" i="3"/>
  <c r="L20" i="3"/>
  <c r="N18" i="3"/>
  <c r="P16" i="3"/>
  <c r="M15" i="3"/>
  <c r="O13" i="3"/>
  <c r="L12" i="3"/>
  <c r="N10" i="3"/>
  <c r="P8" i="3"/>
  <c r="M7" i="3"/>
  <c r="O5" i="3"/>
  <c r="L4" i="3"/>
  <c r="N6" i="3"/>
  <c r="O90" i="3"/>
  <c r="L89" i="3"/>
  <c r="N87" i="3"/>
  <c r="P85" i="3"/>
  <c r="M84" i="3"/>
  <c r="O82" i="3"/>
  <c r="L81" i="3"/>
  <c r="N79" i="3"/>
  <c r="P77" i="3"/>
  <c r="M75" i="3"/>
  <c r="O72" i="3"/>
  <c r="L71" i="3"/>
  <c r="N69" i="3"/>
  <c r="P67" i="3"/>
  <c r="M66" i="3"/>
  <c r="O64" i="3"/>
  <c r="L63" i="3"/>
  <c r="N61" i="3"/>
  <c r="P59" i="3"/>
  <c r="M58" i="3"/>
  <c r="O56" i="3"/>
  <c r="L55" i="3"/>
  <c r="N53" i="3"/>
  <c r="P51" i="3"/>
  <c r="M50" i="3"/>
  <c r="O48" i="3"/>
  <c r="L47" i="3"/>
  <c r="N45" i="3"/>
  <c r="P43" i="3"/>
  <c r="M42" i="3"/>
  <c r="O40" i="3"/>
  <c r="L39" i="3"/>
  <c r="N37" i="3"/>
  <c r="P35" i="3"/>
  <c r="M34" i="3"/>
  <c r="O32" i="3"/>
  <c r="L31" i="3"/>
  <c r="N29" i="3"/>
  <c r="P27" i="3"/>
  <c r="M26" i="3"/>
  <c r="O24" i="3"/>
  <c r="L23" i="3"/>
  <c r="N21" i="3"/>
  <c r="P19" i="3"/>
  <c r="M18" i="3"/>
  <c r="O16" i="3"/>
  <c r="L15" i="3"/>
  <c r="N13" i="3"/>
  <c r="P11" i="3"/>
  <c r="M10" i="3"/>
  <c r="O8" i="3"/>
  <c r="L7" i="3"/>
  <c r="N5" i="3"/>
  <c r="P3" i="3"/>
  <c r="O65" i="3"/>
  <c r="O57" i="3"/>
  <c r="P52" i="3"/>
  <c r="L48" i="3"/>
  <c r="M43" i="3"/>
  <c r="N38" i="3"/>
  <c r="O33" i="3"/>
  <c r="P28" i="3"/>
  <c r="N22" i="3"/>
  <c r="O17" i="3"/>
  <c r="O9" i="3"/>
  <c r="N90" i="3"/>
  <c r="P88" i="3"/>
  <c r="M87" i="3"/>
  <c r="O85" i="3"/>
  <c r="L84" i="3"/>
  <c r="N82" i="3"/>
  <c r="P80" i="3"/>
  <c r="M79" i="3"/>
  <c r="O77" i="3"/>
  <c r="L75" i="3"/>
  <c r="N72" i="3"/>
  <c r="P70" i="3"/>
  <c r="M69" i="3"/>
  <c r="O67" i="3"/>
  <c r="L66" i="3"/>
  <c r="N64" i="3"/>
  <c r="P62" i="3"/>
  <c r="M61" i="3"/>
  <c r="O59" i="3"/>
  <c r="L58" i="3"/>
  <c r="N56" i="3"/>
  <c r="P54" i="3"/>
  <c r="M53" i="3"/>
  <c r="O51" i="3"/>
  <c r="L50" i="3"/>
  <c r="N48" i="3"/>
  <c r="P46" i="3"/>
  <c r="M45" i="3"/>
  <c r="O43" i="3"/>
  <c r="L42" i="3"/>
  <c r="N40" i="3"/>
  <c r="P38" i="3"/>
  <c r="M37" i="3"/>
  <c r="O35" i="3"/>
  <c r="L34" i="3"/>
  <c r="N32" i="3"/>
  <c r="P30" i="3"/>
  <c r="M29" i="3"/>
  <c r="O27" i="3"/>
  <c r="L26" i="3"/>
  <c r="N24" i="3"/>
  <c r="P22" i="3"/>
  <c r="M21" i="3"/>
  <c r="O19" i="3"/>
  <c r="L18" i="3"/>
  <c r="N16" i="3"/>
  <c r="P14" i="3"/>
  <c r="M13" i="3"/>
  <c r="O11" i="3"/>
  <c r="L10" i="3"/>
  <c r="N8" i="3"/>
  <c r="P6" i="3"/>
  <c r="M5" i="3"/>
  <c r="O3" i="3"/>
  <c r="O91" i="3"/>
  <c r="N88" i="3"/>
  <c r="M85" i="3"/>
  <c r="L82" i="3"/>
  <c r="P78" i="3"/>
  <c r="O74" i="3"/>
  <c r="N70" i="3"/>
  <c r="M67" i="3"/>
  <c r="N62" i="3"/>
  <c r="M59" i="3"/>
  <c r="N54" i="3"/>
  <c r="O49" i="3"/>
  <c r="P44" i="3"/>
  <c r="L40" i="3"/>
  <c r="M35" i="3"/>
  <c r="N30" i="3"/>
  <c r="O25" i="3"/>
  <c r="P20" i="3"/>
  <c r="L16" i="3"/>
  <c r="P4" i="3"/>
  <c r="P91" i="3"/>
  <c r="M90" i="3"/>
  <c r="O88" i="3"/>
  <c r="L87" i="3"/>
  <c r="N85" i="3"/>
  <c r="P83" i="3"/>
  <c r="M82" i="3"/>
  <c r="O80" i="3"/>
  <c r="L79" i="3"/>
  <c r="N77" i="3"/>
  <c r="P74" i="3"/>
  <c r="M72" i="3"/>
  <c r="O70" i="3"/>
  <c r="L69" i="3"/>
  <c r="N67" i="3"/>
  <c r="P65" i="3"/>
  <c r="M64" i="3"/>
  <c r="O62" i="3"/>
  <c r="L61" i="3"/>
  <c r="N59" i="3"/>
  <c r="P57" i="3"/>
  <c r="M56" i="3"/>
  <c r="O54" i="3"/>
  <c r="L53" i="3"/>
  <c r="N51" i="3"/>
  <c r="P49" i="3"/>
  <c r="M48" i="3"/>
  <c r="O46" i="3"/>
  <c r="L45" i="3"/>
  <c r="N43" i="3"/>
  <c r="P41" i="3"/>
  <c r="M40" i="3"/>
  <c r="O38" i="3"/>
  <c r="L37" i="3"/>
  <c r="N35" i="3"/>
  <c r="P33" i="3"/>
  <c r="M32" i="3"/>
  <c r="O30" i="3"/>
  <c r="L29" i="3"/>
  <c r="N27" i="3"/>
  <c r="P25" i="3"/>
  <c r="M24" i="3"/>
  <c r="O22" i="3"/>
  <c r="L21" i="3"/>
  <c r="N19" i="3"/>
  <c r="P17" i="3"/>
  <c r="M16" i="3"/>
  <c r="O14" i="3"/>
  <c r="L13" i="3"/>
  <c r="N11" i="3"/>
  <c r="P9" i="3"/>
  <c r="M8" i="3"/>
  <c r="O6" i="3"/>
  <c r="L5" i="3"/>
  <c r="N3" i="3"/>
  <c r="L90" i="3"/>
  <c r="P86" i="3"/>
  <c r="O83" i="3"/>
  <c r="N80" i="3"/>
  <c r="M77" i="3"/>
  <c r="L72" i="3"/>
  <c r="P68" i="3"/>
  <c r="L64" i="3"/>
  <c r="P60" i="3"/>
  <c r="L56" i="3"/>
  <c r="M51" i="3"/>
  <c r="N46" i="3"/>
  <c r="O41" i="3"/>
  <c r="P36" i="3"/>
  <c r="L32" i="3"/>
  <c r="M27" i="3"/>
  <c r="L24" i="3"/>
  <c r="M19" i="3"/>
  <c r="P12" i="3"/>
  <c r="O20" i="79"/>
  <c r="O19" i="79"/>
  <c r="O18" i="79"/>
  <c r="M27" i="29"/>
  <c r="M54" i="29"/>
  <c r="M55" i="29"/>
  <c r="M56" i="29"/>
  <c r="M25" i="29"/>
  <c r="O25" i="15"/>
  <c r="N27" i="8"/>
  <c r="N27" i="22"/>
  <c r="O27" i="15"/>
  <c r="L24" i="93" l="1"/>
  <c r="L16" i="93"/>
  <c r="L8" i="93"/>
  <c r="L6" i="93"/>
  <c r="L32" i="93"/>
  <c r="M93" i="92"/>
  <c r="M59" i="92"/>
  <c r="M18" i="92"/>
  <c r="M72" i="92"/>
  <c r="M62" i="92"/>
  <c r="M25" i="92"/>
  <c r="M14" i="92"/>
  <c r="M100" i="92"/>
  <c r="M68" i="92"/>
  <c r="M28" i="92"/>
  <c r="M91" i="92"/>
  <c r="M96" i="92"/>
  <c r="M64" i="92"/>
  <c r="M54" i="92"/>
  <c r="M56" i="92"/>
  <c r="M88" i="92"/>
  <c r="M29" i="92"/>
  <c r="M21" i="91"/>
  <c r="M30" i="91"/>
  <c r="M3" i="91"/>
  <c r="M34" i="91"/>
  <c r="M29" i="91"/>
  <c r="M42" i="91"/>
  <c r="N101" i="90"/>
  <c r="N27" i="90"/>
  <c r="N94" i="90"/>
  <c r="N11" i="90"/>
  <c r="N63" i="90"/>
  <c r="N47" i="90"/>
  <c r="N43" i="90"/>
  <c r="N92" i="90"/>
  <c r="N45" i="90"/>
  <c r="N56" i="90"/>
  <c r="N52" i="90"/>
  <c r="N57" i="90"/>
  <c r="N48" i="90"/>
  <c r="N25" i="90"/>
  <c r="N20" i="90"/>
  <c r="N99" i="90"/>
  <c r="N73" i="90"/>
  <c r="N15" i="90"/>
  <c r="N53" i="90"/>
  <c r="N95" i="90"/>
  <c r="N98" i="90"/>
  <c r="N10" i="90"/>
  <c r="N83" i="90"/>
  <c r="N71" i="90"/>
  <c r="N79" i="90"/>
  <c r="N67" i="90"/>
  <c r="M26" i="91"/>
  <c r="N81" i="90"/>
  <c r="N69" i="90"/>
  <c r="M22" i="91"/>
  <c r="M17" i="91"/>
  <c r="N86" i="90"/>
  <c r="N82" i="90"/>
  <c r="N78" i="90"/>
  <c r="N74" i="90"/>
  <c r="N70" i="90"/>
  <c r="N66" i="90"/>
  <c r="M32" i="91"/>
  <c r="M28" i="91"/>
  <c r="M19" i="91"/>
  <c r="M24" i="91"/>
  <c r="M43" i="91"/>
  <c r="M39" i="91"/>
  <c r="M35" i="91"/>
  <c r="M36" i="92"/>
  <c r="M20" i="92"/>
  <c r="M4" i="92"/>
  <c r="L40" i="93"/>
  <c r="L43" i="93"/>
  <c r="N42" i="90"/>
  <c r="M11" i="91"/>
  <c r="M7" i="91"/>
  <c r="N36" i="90"/>
  <c r="L41" i="93"/>
  <c r="N38" i="90"/>
  <c r="M14" i="91"/>
  <c r="M10" i="91"/>
  <c r="M6" i="91"/>
  <c r="N32" i="90"/>
  <c r="M43" i="92"/>
  <c r="M19" i="92"/>
  <c r="L34" i="93"/>
  <c r="L36" i="93"/>
  <c r="L38" i="93"/>
  <c r="M16" i="91"/>
  <c r="M40" i="91"/>
  <c r="M36" i="91"/>
  <c r="N84" i="90"/>
  <c r="N80" i="90"/>
  <c r="N76" i="90"/>
  <c r="N72" i="90"/>
  <c r="N68" i="90"/>
  <c r="N64" i="90"/>
  <c r="M23" i="91"/>
  <c r="M27" i="91"/>
  <c r="M20" i="91"/>
  <c r="M15" i="91"/>
  <c r="M41" i="91"/>
  <c r="M37" i="91"/>
  <c r="M105" i="92"/>
  <c r="M12" i="92"/>
  <c r="L42" i="93"/>
  <c r="L3" i="93"/>
  <c r="N34" i="90"/>
  <c r="M13" i="91"/>
  <c r="M9" i="91"/>
  <c r="M5" i="91"/>
  <c r="N44" i="90"/>
  <c r="N28" i="90"/>
  <c r="N30" i="90"/>
  <c r="M12" i="91"/>
  <c r="M8" i="91"/>
  <c r="M4" i="91"/>
  <c r="N40" i="90"/>
  <c r="M27" i="92"/>
  <c r="M11" i="92"/>
  <c r="M102" i="92"/>
  <c r="L7" i="93"/>
  <c r="M3" i="92"/>
  <c r="M35" i="92"/>
  <c r="L11" i="93"/>
  <c r="L15" i="93"/>
  <c r="L19" i="93"/>
  <c r="L23" i="93"/>
  <c r="L27" i="93"/>
  <c r="L29" i="93"/>
  <c r="L31" i="93"/>
  <c r="K88" i="73"/>
  <c r="P92" i="3"/>
  <c r="P94" i="3"/>
  <c r="P96" i="3"/>
  <c r="P95" i="3"/>
  <c r="O51" i="15"/>
  <c r="O11" i="15"/>
  <c r="N56" i="84" l="1"/>
  <c r="M56" i="84"/>
  <c r="L56" i="84"/>
  <c r="L5" i="84" s="1"/>
  <c r="A77" i="9" l="1"/>
  <c r="A76" i="9"/>
  <c r="Z7" i="82" l="1"/>
  <c r="X84" i="82"/>
  <c r="A36" i="82" l="1"/>
  <c r="A39" i="82"/>
  <c r="A40" i="82"/>
  <c r="A41" i="82"/>
  <c r="A42" i="82"/>
  <c r="A23" i="82"/>
  <c r="A24" i="82"/>
  <c r="A25" i="82"/>
  <c r="A26" i="82"/>
  <c r="A27" i="82"/>
  <c r="A28" i="82"/>
  <c r="A29" i="82"/>
  <c r="A30" i="82"/>
  <c r="A31" i="82"/>
  <c r="A32" i="82"/>
  <c r="A33" i="82"/>
  <c r="A34" i="82"/>
  <c r="A35" i="82"/>
  <c r="A17" i="82"/>
  <c r="A18" i="82"/>
  <c r="A19" i="82"/>
  <c r="A20" i="82"/>
  <c r="A15" i="82"/>
  <c r="A16" i="82"/>
  <c r="A86" i="80"/>
  <c r="A87" i="80"/>
  <c r="A88" i="80"/>
  <c r="A89" i="80"/>
  <c r="A90" i="80"/>
  <c r="A91" i="80"/>
  <c r="A92" i="80"/>
  <c r="A84" i="80"/>
  <c r="A85" i="80"/>
  <c r="A71" i="80"/>
  <c r="A72" i="80"/>
  <c r="A67" i="80"/>
  <c r="A68" i="80"/>
  <c r="A69" i="80"/>
  <c r="A70" i="80"/>
  <c r="A59" i="80"/>
  <c r="A60" i="80"/>
  <c r="A61" i="80"/>
  <c r="A62" i="80"/>
  <c r="A63" i="80"/>
  <c r="A64" i="80"/>
  <c r="A57" i="80"/>
  <c r="A58" i="80"/>
  <c r="A46" i="80"/>
  <c r="A47" i="80"/>
  <c r="A48" i="80"/>
  <c r="A49" i="80"/>
  <c r="A50" i="80"/>
  <c r="A44" i="80"/>
  <c r="A45" i="80"/>
  <c r="A40" i="80"/>
  <c r="A41" i="80"/>
  <c r="A42" i="80"/>
  <c r="A43" i="80"/>
  <c r="A34" i="80"/>
  <c r="A35" i="80"/>
  <c r="A36" i="80"/>
  <c r="A37" i="80"/>
  <c r="A29" i="80"/>
  <c r="A30" i="80"/>
  <c r="A18" i="80"/>
  <c r="A19" i="80"/>
  <c r="A20" i="80"/>
  <c r="A21" i="80"/>
  <c r="A22" i="80"/>
  <c r="A16" i="80"/>
  <c r="A17" i="80"/>
  <c r="A35" i="79"/>
  <c r="A36" i="79"/>
  <c r="A37" i="79"/>
  <c r="A38" i="79"/>
  <c r="A39" i="79"/>
  <c r="A40" i="79"/>
  <c r="A41" i="79"/>
  <c r="A30" i="79"/>
  <c r="A31" i="79"/>
  <c r="A32" i="79"/>
  <c r="A24" i="79"/>
  <c r="A25" i="79"/>
  <c r="A26" i="79"/>
  <c r="A27" i="79"/>
  <c r="A23" i="79"/>
  <c r="A22" i="79"/>
  <c r="A21" i="79"/>
  <c r="A15" i="79"/>
  <c r="A16" i="79"/>
  <c r="A17" i="79"/>
  <c r="A61" i="67"/>
  <c r="A60" i="67"/>
  <c r="A59" i="67"/>
  <c r="A58" i="67"/>
  <c r="A57" i="67"/>
  <c r="A56" i="67"/>
  <c r="A55" i="67"/>
  <c r="A53" i="67"/>
  <c r="A54" i="67"/>
  <c r="A52" i="67"/>
  <c r="A51" i="67"/>
  <c r="A50" i="67"/>
  <c r="A49" i="67"/>
  <c r="A48" i="67"/>
  <c r="A47" i="67"/>
  <c r="A46" i="67"/>
  <c r="A45" i="67"/>
  <c r="A43" i="67"/>
  <c r="A44" i="67"/>
  <c r="A42" i="67"/>
  <c r="A41" i="67"/>
  <c r="A39" i="67"/>
  <c r="A40" i="67"/>
  <c r="A38" i="67"/>
  <c r="A37" i="67"/>
  <c r="A35" i="67"/>
  <c r="A36" i="67"/>
  <c r="A32" i="67"/>
  <c r="A33" i="67"/>
  <c r="A34" i="67"/>
  <c r="A31" i="67"/>
  <c r="A29" i="67"/>
  <c r="A30" i="67"/>
  <c r="A26" i="67"/>
  <c r="A27" i="67"/>
  <c r="A28" i="67"/>
  <c r="A25" i="67"/>
  <c r="A23" i="67"/>
  <c r="A24" i="67"/>
  <c r="A20" i="67"/>
  <c r="A21" i="67"/>
  <c r="A22" i="67"/>
  <c r="A19" i="67"/>
  <c r="A17" i="67"/>
  <c r="A18" i="67"/>
  <c r="A14" i="67"/>
  <c r="A15" i="67"/>
  <c r="A16" i="67"/>
  <c r="A13" i="67"/>
  <c r="A11" i="67"/>
  <c r="A12" i="67"/>
  <c r="A100" i="9"/>
  <c r="A101" i="9"/>
  <c r="A102" i="9"/>
  <c r="A103" i="9"/>
  <c r="A104" i="9"/>
  <c r="A105" i="9"/>
  <c r="A96" i="9"/>
  <c r="A97" i="9"/>
  <c r="A98" i="9"/>
  <c r="A99" i="9"/>
  <c r="A88" i="9"/>
  <c r="A89" i="9"/>
  <c r="A90" i="9"/>
  <c r="A91" i="9"/>
  <c r="A92" i="9"/>
  <c r="A93" i="9"/>
  <c r="A94" i="9"/>
  <c r="A95" i="9"/>
  <c r="A82" i="9"/>
  <c r="A83" i="9"/>
  <c r="A84" i="9"/>
  <c r="A85" i="9"/>
  <c r="A86" i="9"/>
  <c r="A87" i="9"/>
  <c r="U25" i="82" l="1"/>
  <c r="V25" i="82"/>
  <c r="X25" i="82"/>
  <c r="X15" i="82"/>
  <c r="V15" i="82"/>
  <c r="U15" i="82"/>
  <c r="X32" i="82"/>
  <c r="U32" i="82"/>
  <c r="V32" i="82"/>
  <c r="U24" i="82"/>
  <c r="X24" i="82"/>
  <c r="V24" i="82"/>
  <c r="U20" i="82"/>
  <c r="V20" i="82"/>
  <c r="X20" i="82"/>
  <c r="V31" i="82"/>
  <c r="U31" i="82"/>
  <c r="X31" i="82"/>
  <c r="V23" i="82"/>
  <c r="X23" i="82"/>
  <c r="U23" i="82"/>
  <c r="V19" i="82"/>
  <c r="U19" i="82"/>
  <c r="X19" i="82"/>
  <c r="X30" i="82"/>
  <c r="U30" i="82"/>
  <c r="V30" i="82"/>
  <c r="X42" i="82"/>
  <c r="U42" i="82"/>
  <c r="V42" i="82"/>
  <c r="V33" i="82"/>
  <c r="U33" i="82"/>
  <c r="X33" i="82"/>
  <c r="X18" i="82"/>
  <c r="U18" i="82"/>
  <c r="V18" i="82"/>
  <c r="U29" i="82"/>
  <c r="V29" i="82"/>
  <c r="X29" i="82"/>
  <c r="V41" i="82"/>
  <c r="U41" i="82"/>
  <c r="X41" i="82"/>
  <c r="X16" i="82"/>
  <c r="U16" i="82"/>
  <c r="V16" i="82"/>
  <c r="U17" i="82"/>
  <c r="V17" i="82"/>
  <c r="X17" i="82"/>
  <c r="U28" i="82"/>
  <c r="V28" i="82"/>
  <c r="X28" i="82"/>
  <c r="V40" i="82"/>
  <c r="X40" i="82"/>
  <c r="U40" i="82"/>
  <c r="X35" i="82"/>
  <c r="V35" i="82"/>
  <c r="U35" i="82"/>
  <c r="V27" i="82"/>
  <c r="U27" i="82"/>
  <c r="X27" i="82"/>
  <c r="U39" i="82"/>
  <c r="X39" i="82"/>
  <c r="V39" i="82"/>
  <c r="X34" i="82"/>
  <c r="U34" i="82"/>
  <c r="V34" i="82"/>
  <c r="X26" i="82"/>
  <c r="U26" i="82"/>
  <c r="V26" i="82"/>
  <c r="V36" i="82"/>
  <c r="X36" i="82"/>
  <c r="U36" i="82"/>
  <c r="N9" i="74"/>
  <c r="N10" i="74"/>
  <c r="N14" i="74"/>
  <c r="A4" i="85" l="1"/>
  <c r="A5" i="84"/>
  <c r="N5" i="84" l="1"/>
  <c r="M5" i="84"/>
  <c r="M95" i="74"/>
  <c r="L95" i="74"/>
  <c r="M20" i="74" l="1"/>
  <c r="M44" i="74"/>
  <c r="M40" i="74"/>
  <c r="M30" i="74"/>
  <c r="M26" i="74"/>
  <c r="M16" i="74"/>
  <c r="L20" i="74"/>
  <c r="L44" i="74"/>
  <c r="L40" i="74"/>
  <c r="L16" i="74"/>
  <c r="L30" i="74"/>
  <c r="L26" i="74"/>
  <c r="A72" i="74"/>
  <c r="A73" i="74"/>
  <c r="A74" i="74"/>
  <c r="A75" i="74"/>
  <c r="A23" i="74"/>
  <c r="A24" i="74"/>
  <c r="A25" i="74"/>
  <c r="A27" i="74"/>
  <c r="A28" i="74"/>
  <c r="A29" i="74"/>
  <c r="A31" i="74"/>
  <c r="A32" i="74"/>
  <c r="A33" i="74"/>
  <c r="A34" i="74"/>
  <c r="A35" i="74"/>
  <c r="A36" i="74"/>
  <c r="A37" i="74"/>
  <c r="A38" i="74"/>
  <c r="A39" i="74"/>
  <c r="A41" i="74"/>
  <c r="A42" i="74"/>
  <c r="A43" i="74"/>
  <c r="A45" i="74"/>
  <c r="A46" i="74"/>
  <c r="A47" i="74"/>
  <c r="A48" i="74"/>
  <c r="A49" i="74"/>
  <c r="A50" i="74"/>
  <c r="A51" i="74"/>
  <c r="A52" i="74"/>
  <c r="A53" i="74"/>
  <c r="A54" i="74"/>
  <c r="A55" i="74"/>
  <c r="A56" i="74"/>
  <c r="A57" i="74"/>
  <c r="A58" i="74"/>
  <c r="A59" i="74"/>
  <c r="A60" i="74"/>
  <c r="A61" i="74"/>
  <c r="A62" i="74"/>
  <c r="A63" i="74"/>
  <c r="A64" i="74"/>
  <c r="A65" i="74"/>
  <c r="A66" i="74"/>
  <c r="A67" i="74"/>
  <c r="A68" i="74"/>
  <c r="A69" i="74"/>
  <c r="A70" i="74"/>
  <c r="A71" i="74"/>
  <c r="A76" i="74"/>
  <c r="A77" i="74"/>
  <c r="A78" i="74"/>
  <c r="A79" i="74"/>
  <c r="A80" i="74"/>
  <c r="A81" i="74"/>
  <c r="A82" i="74"/>
  <c r="A83" i="74"/>
  <c r="A84" i="74"/>
  <c r="A85" i="74"/>
  <c r="A86" i="74"/>
  <c r="A87" i="74"/>
  <c r="A88" i="74"/>
  <c r="A89" i="74"/>
  <c r="A90" i="74"/>
  <c r="A91" i="74"/>
  <c r="A92" i="74"/>
  <c r="J95" i="74"/>
  <c r="K95" i="74"/>
  <c r="A22" i="74"/>
  <c r="A21" i="74"/>
  <c r="A19" i="74"/>
  <c r="A18" i="74"/>
  <c r="A17" i="74"/>
  <c r="A15" i="74"/>
  <c r="A14" i="74"/>
  <c r="A13" i="74"/>
  <c r="A12" i="74"/>
  <c r="A11" i="74"/>
  <c r="A10" i="74"/>
  <c r="A9" i="74"/>
  <c r="A8" i="74"/>
  <c r="A7" i="74"/>
  <c r="A6" i="74"/>
  <c r="A5" i="74"/>
  <c r="A84" i="75"/>
  <c r="A83" i="75"/>
  <c r="A82" i="75"/>
  <c r="A81" i="75"/>
  <c r="A80" i="75"/>
  <c r="A79" i="75"/>
  <c r="A78" i="75"/>
  <c r="A77" i="75"/>
  <c r="A75" i="75"/>
  <c r="A74" i="75"/>
  <c r="A72" i="75"/>
  <c r="A71" i="75"/>
  <c r="A70" i="75"/>
  <c r="A69" i="75"/>
  <c r="A68" i="75"/>
  <c r="A67" i="75"/>
  <c r="A66" i="75"/>
  <c r="A65" i="75"/>
  <c r="A64" i="75"/>
  <c r="A63" i="75"/>
  <c r="A62" i="75"/>
  <c r="A61" i="75"/>
  <c r="A60" i="75"/>
  <c r="A59" i="75"/>
  <c r="A58" i="75"/>
  <c r="A57" i="75"/>
  <c r="A56" i="75"/>
  <c r="A55" i="75"/>
  <c r="A54" i="75"/>
  <c r="A53" i="75"/>
  <c r="A52" i="75"/>
  <c r="A51" i="75"/>
  <c r="A50" i="75"/>
  <c r="A49" i="75"/>
  <c r="A48" i="75"/>
  <c r="A47" i="75"/>
  <c r="A46" i="75"/>
  <c r="A45" i="75"/>
  <c r="A44" i="75"/>
  <c r="A43" i="75"/>
  <c r="A42" i="75"/>
  <c r="A41" i="75"/>
  <c r="A40" i="75"/>
  <c r="A39" i="75"/>
  <c r="A38" i="75"/>
  <c r="A37" i="75"/>
  <c r="A36" i="75"/>
  <c r="A35" i="75"/>
  <c r="A34" i="75"/>
  <c r="A33" i="75"/>
  <c r="A32" i="75"/>
  <c r="A31" i="75"/>
  <c r="A30" i="75"/>
  <c r="A29" i="75"/>
  <c r="A28" i="75"/>
  <c r="A27" i="75"/>
  <c r="A26" i="75"/>
  <c r="A25" i="75"/>
  <c r="A24" i="75"/>
  <c r="A23" i="75"/>
  <c r="A22" i="75"/>
  <c r="A21" i="75"/>
  <c r="A20" i="75"/>
  <c r="A19" i="75"/>
  <c r="A18" i="75"/>
  <c r="A17" i="75"/>
  <c r="A16" i="75"/>
  <c r="A15" i="75"/>
  <c r="A14" i="75"/>
  <c r="A13" i="75"/>
  <c r="A12" i="75"/>
  <c r="A11" i="75"/>
  <c r="A10" i="75"/>
  <c r="A9" i="75"/>
  <c r="A8" i="75"/>
  <c r="A7" i="75"/>
  <c r="A6" i="75"/>
  <c r="A5" i="75"/>
  <c r="A4" i="75"/>
  <c r="A3" i="75"/>
  <c r="J20" i="74" l="1"/>
  <c r="J44" i="74"/>
  <c r="J40" i="74"/>
  <c r="J26" i="74"/>
  <c r="J30" i="74"/>
  <c r="J16" i="74"/>
  <c r="N16" i="74" s="1"/>
  <c r="K20" i="74"/>
  <c r="K30" i="74"/>
  <c r="K40" i="74"/>
  <c r="K26" i="74"/>
  <c r="K16" i="74"/>
  <c r="K44" i="74"/>
  <c r="K15" i="74"/>
  <c r="N20" i="74"/>
  <c r="J5" i="74"/>
  <c r="M5" i="74"/>
  <c r="L5" i="74"/>
  <c r="K5" i="74"/>
  <c r="K7" i="74"/>
  <c r="J7" i="74"/>
  <c r="M7" i="74"/>
  <c r="L7" i="74"/>
  <c r="M11" i="74"/>
  <c r="L11" i="74"/>
  <c r="K11" i="74"/>
  <c r="J11" i="74"/>
  <c r="K13" i="74"/>
  <c r="J13" i="74"/>
  <c r="M13" i="74"/>
  <c r="L13" i="74"/>
  <c r="M15" i="74"/>
  <c r="J15" i="74"/>
  <c r="L15" i="74"/>
  <c r="K18" i="74"/>
  <c r="J18" i="74"/>
  <c r="L18" i="74"/>
  <c r="M18" i="74"/>
  <c r="M21" i="74"/>
  <c r="K21" i="74"/>
  <c r="J21" i="74"/>
  <c r="L21" i="74"/>
  <c r="K92" i="74"/>
  <c r="J92" i="74"/>
  <c r="M92" i="74"/>
  <c r="L92" i="74"/>
  <c r="M90" i="74"/>
  <c r="L90" i="74"/>
  <c r="K90" i="74"/>
  <c r="J90" i="74"/>
  <c r="K88" i="74"/>
  <c r="J88" i="74"/>
  <c r="M88" i="74"/>
  <c r="L88" i="74"/>
  <c r="M86" i="74"/>
  <c r="L86" i="74"/>
  <c r="K86" i="74"/>
  <c r="J86" i="74"/>
  <c r="K84" i="74"/>
  <c r="J84" i="74"/>
  <c r="M84" i="74"/>
  <c r="L84" i="74"/>
  <c r="M70" i="74"/>
  <c r="K70" i="74"/>
  <c r="J70" i="74"/>
  <c r="L70" i="74"/>
  <c r="K66" i="74"/>
  <c r="J66" i="74"/>
  <c r="M66" i="74"/>
  <c r="L66" i="74"/>
  <c r="M62" i="74"/>
  <c r="L62" i="74"/>
  <c r="K62" i="74"/>
  <c r="J62" i="74"/>
  <c r="M58" i="74"/>
  <c r="L58" i="74"/>
  <c r="K58" i="74"/>
  <c r="J58" i="74"/>
  <c r="K56" i="74"/>
  <c r="J56" i="74"/>
  <c r="M56" i="74"/>
  <c r="L56" i="74"/>
  <c r="M54" i="74"/>
  <c r="L54" i="74"/>
  <c r="K54" i="74"/>
  <c r="J54" i="74"/>
  <c r="K52" i="74"/>
  <c r="J52" i="74"/>
  <c r="M52" i="74"/>
  <c r="L52" i="74"/>
  <c r="M50" i="74"/>
  <c r="L50" i="74"/>
  <c r="K50" i="74"/>
  <c r="J50" i="74"/>
  <c r="K48" i="74"/>
  <c r="J48" i="74"/>
  <c r="M48" i="74"/>
  <c r="L48" i="74"/>
  <c r="M46" i="74"/>
  <c r="L46" i="74"/>
  <c r="K46" i="74"/>
  <c r="J46" i="74"/>
  <c r="K43" i="74"/>
  <c r="J43" i="74"/>
  <c r="M43" i="74"/>
  <c r="L43" i="74"/>
  <c r="M41" i="74"/>
  <c r="L41" i="74"/>
  <c r="K41" i="74"/>
  <c r="J41" i="74"/>
  <c r="K38" i="74"/>
  <c r="J38" i="74"/>
  <c r="M38" i="74"/>
  <c r="L38" i="74"/>
  <c r="M36" i="74"/>
  <c r="L36" i="74"/>
  <c r="K36" i="74"/>
  <c r="J36" i="74"/>
  <c r="K34" i="74"/>
  <c r="J34" i="74"/>
  <c r="M34" i="74"/>
  <c r="L34" i="74"/>
  <c r="M32" i="74"/>
  <c r="L32" i="74"/>
  <c r="K32" i="74"/>
  <c r="J32" i="74"/>
  <c r="K29" i="74"/>
  <c r="J29" i="74"/>
  <c r="M29" i="74"/>
  <c r="L29" i="74"/>
  <c r="M27" i="74"/>
  <c r="L27" i="74"/>
  <c r="K27" i="74"/>
  <c r="J27" i="74"/>
  <c r="K24" i="74"/>
  <c r="J24" i="74"/>
  <c r="M24" i="74"/>
  <c r="L24" i="74"/>
  <c r="M75" i="74"/>
  <c r="K75" i="74"/>
  <c r="J75" i="74"/>
  <c r="L75" i="74"/>
  <c r="M73" i="74"/>
  <c r="L73" i="74"/>
  <c r="K73" i="74"/>
  <c r="J73" i="74"/>
  <c r="K6" i="74"/>
  <c r="J6" i="74"/>
  <c r="M6" i="74"/>
  <c r="L6" i="74"/>
  <c r="M8" i="74"/>
  <c r="K8" i="74"/>
  <c r="J8" i="74"/>
  <c r="L8" i="74"/>
  <c r="K12" i="74"/>
  <c r="J12" i="74"/>
  <c r="M12" i="74"/>
  <c r="L12" i="74"/>
  <c r="M17" i="74"/>
  <c r="L17" i="74"/>
  <c r="K17" i="74"/>
  <c r="J17" i="74"/>
  <c r="K19" i="74"/>
  <c r="J19" i="74"/>
  <c r="M19" i="74"/>
  <c r="L19" i="74"/>
  <c r="M22" i="74"/>
  <c r="L22" i="74"/>
  <c r="K22" i="74"/>
  <c r="J22" i="74"/>
  <c r="M91" i="74"/>
  <c r="K91" i="74"/>
  <c r="J91" i="74"/>
  <c r="L91" i="74"/>
  <c r="M89" i="74"/>
  <c r="K89" i="74"/>
  <c r="J89" i="74"/>
  <c r="L89" i="74"/>
  <c r="M87" i="74"/>
  <c r="K87" i="74"/>
  <c r="J87" i="74"/>
  <c r="L87" i="74"/>
  <c r="M85" i="74"/>
  <c r="K85" i="74"/>
  <c r="J85" i="74"/>
  <c r="L85" i="74"/>
  <c r="M83" i="74"/>
  <c r="K83" i="74"/>
  <c r="J83" i="74"/>
  <c r="L83" i="74"/>
  <c r="M81" i="74"/>
  <c r="L81" i="74"/>
  <c r="K81" i="74"/>
  <c r="J81" i="74"/>
  <c r="M79" i="74"/>
  <c r="L79" i="74"/>
  <c r="K79" i="74"/>
  <c r="J79" i="74"/>
  <c r="K77" i="74"/>
  <c r="J77" i="74"/>
  <c r="M77" i="74"/>
  <c r="L77" i="74"/>
  <c r="K71" i="74"/>
  <c r="J71" i="74"/>
  <c r="M71" i="74"/>
  <c r="L71" i="74"/>
  <c r="M69" i="74"/>
  <c r="L69" i="74"/>
  <c r="K69" i="74"/>
  <c r="J69" i="74"/>
  <c r="M67" i="74"/>
  <c r="L67" i="74"/>
  <c r="K67" i="74"/>
  <c r="J67" i="74"/>
  <c r="M65" i="74"/>
  <c r="K65" i="74"/>
  <c r="J65" i="74"/>
  <c r="L65" i="74"/>
  <c r="M63" i="74"/>
  <c r="L63" i="74"/>
  <c r="K63" i="74"/>
  <c r="J63" i="74"/>
  <c r="K61" i="74"/>
  <c r="J61" i="74"/>
  <c r="M61" i="74"/>
  <c r="L61" i="74"/>
  <c r="M59" i="74"/>
  <c r="K59" i="74"/>
  <c r="J59" i="74"/>
  <c r="L59" i="74"/>
  <c r="M57" i="74"/>
  <c r="K57" i="74"/>
  <c r="J57" i="74"/>
  <c r="L57" i="74"/>
  <c r="M55" i="74"/>
  <c r="K55" i="74"/>
  <c r="J55" i="74"/>
  <c r="L55" i="74"/>
  <c r="M53" i="74"/>
  <c r="K53" i="74"/>
  <c r="J53" i="74"/>
  <c r="L53" i="74"/>
  <c r="M51" i="74"/>
  <c r="K51" i="74"/>
  <c r="J51" i="74"/>
  <c r="L51" i="74"/>
  <c r="M49" i="74"/>
  <c r="K49" i="74"/>
  <c r="J49" i="74"/>
  <c r="L49" i="74"/>
  <c r="M47" i="74"/>
  <c r="K47" i="74"/>
  <c r="J47" i="74"/>
  <c r="L47" i="74"/>
  <c r="M45" i="74"/>
  <c r="K45" i="74"/>
  <c r="J45" i="74"/>
  <c r="L45" i="74"/>
  <c r="M42" i="74"/>
  <c r="K42" i="74"/>
  <c r="J42" i="74"/>
  <c r="L42" i="74"/>
  <c r="M39" i="74"/>
  <c r="K39" i="74"/>
  <c r="J39" i="74"/>
  <c r="L39" i="74"/>
  <c r="M37" i="74"/>
  <c r="K37" i="74"/>
  <c r="J37" i="74"/>
  <c r="L37" i="74"/>
  <c r="M35" i="74"/>
  <c r="L35" i="74"/>
  <c r="K35" i="74"/>
  <c r="J35" i="74"/>
  <c r="K33" i="74"/>
  <c r="J33" i="74"/>
  <c r="L33" i="74"/>
  <c r="M33" i="74"/>
  <c r="M31" i="74"/>
  <c r="L31" i="74"/>
  <c r="K31" i="74"/>
  <c r="J31" i="74"/>
  <c r="M28" i="74"/>
  <c r="K28" i="74"/>
  <c r="J28" i="74"/>
  <c r="L28" i="74"/>
  <c r="M25" i="74"/>
  <c r="L25" i="74"/>
  <c r="K25" i="74"/>
  <c r="J25" i="74"/>
  <c r="K23" i="74"/>
  <c r="J23" i="74"/>
  <c r="M23" i="74"/>
  <c r="L23" i="74"/>
  <c r="M74" i="74"/>
  <c r="L74" i="74"/>
  <c r="K74" i="74"/>
  <c r="J74" i="74"/>
  <c r="P92" i="83"/>
  <c r="Y84" i="82"/>
  <c r="N30" i="74" l="1"/>
  <c r="N26" i="74"/>
  <c r="N40" i="74"/>
  <c r="N44" i="74"/>
  <c r="Y25" i="82"/>
  <c r="Y30" i="82"/>
  <c r="Y33" i="82"/>
  <c r="Y42" i="82"/>
  <c r="Y27" i="82"/>
  <c r="Y40" i="82"/>
  <c r="Y15" i="82"/>
  <c r="Y24" i="82"/>
  <c r="Y19" i="82"/>
  <c r="Y16" i="82"/>
  <c r="Y36" i="82"/>
  <c r="Y20" i="82"/>
  <c r="Y17" i="82"/>
  <c r="Y34" i="82"/>
  <c r="Y32" i="82"/>
  <c r="Y23" i="82"/>
  <c r="Y41" i="82"/>
  <c r="Y31" i="82"/>
  <c r="Y29" i="82"/>
  <c r="Y28" i="82"/>
  <c r="Y18" i="82"/>
  <c r="Y39" i="82"/>
  <c r="Y35" i="82"/>
  <c r="Y26" i="82"/>
  <c r="N38" i="74"/>
  <c r="O84" i="82"/>
  <c r="O32" i="82" l="1"/>
  <c r="O28" i="82"/>
  <c r="O15" i="82"/>
  <c r="O19" i="82"/>
  <c r="O29" i="82"/>
  <c r="O30" i="82"/>
  <c r="O42" i="82"/>
  <c r="O31" i="82"/>
  <c r="O23" i="82"/>
  <c r="O41" i="82"/>
  <c r="O17" i="82"/>
  <c r="O36" i="82"/>
  <c r="O39" i="82"/>
  <c r="O34" i="82"/>
  <c r="O25" i="82"/>
  <c r="O20" i="82"/>
  <c r="O16" i="82"/>
  <c r="O24" i="82"/>
  <c r="O33" i="82"/>
  <c r="O18" i="82"/>
  <c r="O35" i="82"/>
  <c r="O27" i="82"/>
  <c r="O40" i="82"/>
  <c r="O26" i="82"/>
  <c r="M92" i="83" l="1"/>
  <c r="T84" i="82" l="1"/>
  <c r="S84" i="82"/>
  <c r="S25" i="82" l="1"/>
  <c r="S33" i="82"/>
  <c r="S39" i="82"/>
  <c r="S32" i="82"/>
  <c r="S18" i="82"/>
  <c r="S16" i="82"/>
  <c r="S17" i="82"/>
  <c r="S23" i="82"/>
  <c r="S30" i="82"/>
  <c r="S42" i="82"/>
  <c r="S35" i="82"/>
  <c r="S29" i="82"/>
  <c r="S28" i="82"/>
  <c r="S27" i="82"/>
  <c r="S40" i="82"/>
  <c r="S15" i="82"/>
  <c r="S24" i="82"/>
  <c r="S34" i="82"/>
  <c r="S26" i="82"/>
  <c r="S36" i="82"/>
  <c r="S31" i="82"/>
  <c r="S20" i="82"/>
  <c r="S19" i="82"/>
  <c r="S41" i="82"/>
  <c r="T19" i="82"/>
  <c r="T16" i="82"/>
  <c r="T15" i="82"/>
  <c r="T31" i="82"/>
  <c r="T23" i="82"/>
  <c r="T33" i="82"/>
  <c r="T30" i="82"/>
  <c r="T41" i="82"/>
  <c r="T17" i="82"/>
  <c r="T40" i="82"/>
  <c r="T35" i="82"/>
  <c r="T18" i="82"/>
  <c r="T28" i="82"/>
  <c r="T36" i="82"/>
  <c r="T25" i="82"/>
  <c r="T32" i="82"/>
  <c r="T29" i="82"/>
  <c r="T20" i="82"/>
  <c r="T24" i="82"/>
  <c r="T42" i="82"/>
  <c r="T27" i="82"/>
  <c r="T34" i="82"/>
  <c r="T26" i="82"/>
  <c r="T39" i="82"/>
  <c r="K56" i="84"/>
  <c r="K5" i="84" s="1"/>
  <c r="R53" i="80"/>
  <c r="R51" i="80"/>
  <c r="R52" i="80"/>
  <c r="O9" i="15"/>
  <c r="O10" i="15"/>
  <c r="O12" i="15"/>
  <c r="O13" i="15"/>
  <c r="O14" i="15"/>
  <c r="O19" i="15"/>
  <c r="O20" i="15"/>
  <c r="O21" i="15"/>
  <c r="O22" i="15"/>
  <c r="O23" i="15"/>
  <c r="O24" i="15"/>
  <c r="O26" i="15"/>
  <c r="O28" i="15"/>
  <c r="O29" i="15"/>
  <c r="O30" i="15"/>
  <c r="O31" i="15"/>
  <c r="O54" i="15"/>
  <c r="O55" i="15"/>
  <c r="O56" i="15"/>
  <c r="A53" i="29"/>
  <c r="A52" i="29"/>
  <c r="A51" i="29"/>
  <c r="A7" i="29"/>
  <c r="A6" i="29"/>
  <c r="A5" i="29"/>
  <c r="A4" i="29"/>
  <c r="A53" i="22"/>
  <c r="A52" i="22"/>
  <c r="A51" i="22"/>
  <c r="A7" i="22"/>
  <c r="A6" i="22"/>
  <c r="A5" i="22"/>
  <c r="A4" i="22"/>
  <c r="A53" i="15"/>
  <c r="A52" i="15"/>
  <c r="A51" i="15"/>
  <c r="A7" i="15"/>
  <c r="A6" i="15"/>
  <c r="A5" i="15"/>
  <c r="A4" i="15"/>
  <c r="A3" i="15"/>
  <c r="N56" i="8"/>
  <c r="N55" i="8"/>
  <c r="N54" i="8"/>
  <c r="A53" i="8"/>
  <c r="A52" i="8"/>
  <c r="A51" i="8"/>
  <c r="A19" i="8"/>
  <c r="A18" i="8"/>
  <c r="A9" i="8"/>
  <c r="A7" i="8"/>
  <c r="A6" i="8"/>
  <c r="A8" i="8"/>
  <c r="A5" i="8"/>
  <c r="A4" i="8"/>
  <c r="A3" i="8"/>
  <c r="A47" i="56"/>
  <c r="A39" i="56"/>
  <c r="A38" i="56"/>
  <c r="A37" i="56"/>
  <c r="A41" i="56"/>
  <c r="A32" i="56"/>
  <c r="A31" i="56"/>
  <c r="A30" i="56"/>
  <c r="A49" i="56"/>
  <c r="A46" i="56"/>
  <c r="A45" i="56"/>
  <c r="A44" i="56"/>
  <c r="A34" i="56"/>
  <c r="A33" i="56"/>
  <c r="A29" i="56"/>
  <c r="A52" i="56"/>
  <c r="A51" i="56"/>
  <c r="A71" i="42"/>
  <c r="A70" i="42"/>
  <c r="A69" i="42"/>
  <c r="A68" i="42"/>
  <c r="A67" i="42"/>
  <c r="A66" i="42"/>
  <c r="A65" i="42"/>
  <c r="A64" i="42"/>
  <c r="A63" i="42"/>
  <c r="A71" i="35"/>
  <c r="A70" i="35"/>
  <c r="A69" i="35"/>
  <c r="A68" i="35"/>
  <c r="A67" i="35"/>
  <c r="A66" i="35"/>
  <c r="A65" i="35"/>
  <c r="A64" i="35"/>
  <c r="A63" i="35"/>
  <c r="A62" i="35"/>
  <c r="M24" i="29"/>
  <c r="A70" i="28"/>
  <c r="A71" i="28"/>
  <c r="A72" i="28"/>
  <c r="A73" i="28"/>
  <c r="A74" i="28"/>
  <c r="A75" i="28"/>
  <c r="A76" i="28"/>
  <c r="A77" i="28"/>
  <c r="A78" i="28"/>
  <c r="A69" i="28"/>
  <c r="A68" i="28"/>
  <c r="A67" i="28"/>
  <c r="A66" i="28"/>
  <c r="A65" i="28"/>
  <c r="A64" i="28"/>
  <c r="A63" i="28"/>
  <c r="A62" i="28"/>
  <c r="A61" i="28"/>
  <c r="N24" i="22"/>
  <c r="A73" i="21"/>
  <c r="A67" i="21"/>
  <c r="A66" i="21"/>
  <c r="A65" i="21"/>
  <c r="A64" i="21"/>
  <c r="A63" i="21"/>
  <c r="A58" i="21"/>
  <c r="A57" i="21"/>
  <c r="A56" i="21"/>
  <c r="A73" i="14"/>
  <c r="A67" i="14"/>
  <c r="A65" i="14"/>
  <c r="A64" i="14"/>
  <c r="A63" i="14"/>
  <c r="A57" i="14"/>
  <c r="A56" i="14"/>
  <c r="A55" i="14"/>
  <c r="A81" i="9"/>
  <c r="A80" i="9"/>
  <c r="A79" i="9"/>
  <c r="A78" i="9"/>
  <c r="A75" i="9"/>
  <c r="A74" i="9"/>
  <c r="A73" i="9"/>
  <c r="A72" i="9"/>
  <c r="A71" i="9"/>
  <c r="A70" i="9"/>
  <c r="A69" i="9"/>
  <c r="A68" i="9"/>
  <c r="A73" i="7"/>
  <c r="A67" i="7"/>
  <c r="A65" i="7"/>
  <c r="A64" i="7"/>
  <c r="A63" i="7"/>
  <c r="A56" i="7"/>
  <c r="A58" i="7"/>
  <c r="A57" i="7"/>
  <c r="N24" i="8"/>
  <c r="N23" i="8"/>
  <c r="K54" i="86"/>
  <c r="M90" i="85"/>
  <c r="A84" i="81"/>
  <c r="A83" i="81"/>
  <c r="A82" i="81"/>
  <c r="A81" i="81"/>
  <c r="A80" i="81"/>
  <c r="A79" i="81"/>
  <c r="A78" i="81"/>
  <c r="A77" i="81"/>
  <c r="A75" i="81"/>
  <c r="A74" i="81"/>
  <c r="A72" i="81"/>
  <c r="A71" i="81"/>
  <c r="A70" i="81"/>
  <c r="A69" i="81"/>
  <c r="A68" i="81"/>
  <c r="A67" i="81"/>
  <c r="A66" i="81"/>
  <c r="A65" i="81"/>
  <c r="A64" i="81"/>
  <c r="A63" i="81"/>
  <c r="A62" i="81"/>
  <c r="A61" i="81"/>
  <c r="A60" i="81"/>
  <c r="A59" i="81"/>
  <c r="A58" i="81"/>
  <c r="A57" i="81"/>
  <c r="A56" i="81"/>
  <c r="A55" i="81"/>
  <c r="A54" i="81"/>
  <c r="A53" i="81"/>
  <c r="A52" i="81"/>
  <c r="A51" i="81"/>
  <c r="A50" i="81"/>
  <c r="A49" i="81"/>
  <c r="A48" i="81"/>
  <c r="A47" i="81"/>
  <c r="A46" i="81"/>
  <c r="A45" i="81"/>
  <c r="A44" i="81"/>
  <c r="A43" i="81"/>
  <c r="A42" i="81"/>
  <c r="A41" i="81"/>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8" i="81"/>
  <c r="A7" i="81"/>
  <c r="A6" i="81"/>
  <c r="A5" i="81"/>
  <c r="A4" i="81"/>
  <c r="A3" i="81"/>
  <c r="N93" i="81"/>
  <c r="M93" i="81"/>
  <c r="L93" i="81"/>
  <c r="K93" i="81"/>
  <c r="A83" i="80"/>
  <c r="A82" i="80"/>
  <c r="A81" i="80"/>
  <c r="A77" i="80"/>
  <c r="A76" i="80"/>
  <c r="A75" i="80"/>
  <c r="A74" i="80"/>
  <c r="A73" i="80"/>
  <c r="A66" i="80"/>
  <c r="A65" i="80"/>
  <c r="A56" i="80"/>
  <c r="A55" i="80"/>
  <c r="A54" i="80"/>
  <c r="A39" i="80"/>
  <c r="A38" i="80"/>
  <c r="A33" i="80"/>
  <c r="A32" i="80"/>
  <c r="A28" i="80"/>
  <c r="A27" i="80"/>
  <c r="A26" i="80"/>
  <c r="A15" i="80"/>
  <c r="A14" i="80"/>
  <c r="A13" i="80"/>
  <c r="A12" i="80"/>
  <c r="A11" i="80"/>
  <c r="A10" i="80"/>
  <c r="A9" i="80"/>
  <c r="A8" i="80"/>
  <c r="A7" i="80"/>
  <c r="A6" i="80"/>
  <c r="A5" i="80"/>
  <c r="A4" i="80"/>
  <c r="L95" i="80"/>
  <c r="M95" i="80"/>
  <c r="N95" i="80"/>
  <c r="O95" i="80"/>
  <c r="P95" i="80"/>
  <c r="Q95" i="80"/>
  <c r="K95" i="80"/>
  <c r="A50" i="79"/>
  <c r="A49" i="79"/>
  <c r="A48" i="79"/>
  <c r="A47" i="79"/>
  <c r="A46" i="79"/>
  <c r="A45" i="79"/>
  <c r="A34" i="79"/>
  <c r="A33" i="79"/>
  <c r="A29" i="79"/>
  <c r="A28" i="79"/>
  <c r="A14" i="79"/>
  <c r="A13" i="79"/>
  <c r="A12" i="79"/>
  <c r="A11" i="79"/>
  <c r="A10" i="79"/>
  <c r="A9" i="79"/>
  <c r="A8" i="79"/>
  <c r="A7" i="79"/>
  <c r="A6" i="79"/>
  <c r="A5" i="79"/>
  <c r="A4" i="79"/>
  <c r="N54" i="79"/>
  <c r="M54" i="79"/>
  <c r="L54" i="79"/>
  <c r="K54" i="79"/>
  <c r="R23" i="80"/>
  <c r="R24" i="80"/>
  <c r="R25" i="80"/>
  <c r="R78" i="80"/>
  <c r="R79" i="80"/>
  <c r="R80" i="80"/>
  <c r="O42" i="79"/>
  <c r="O43" i="79"/>
  <c r="O44" i="79"/>
  <c r="A27" i="59"/>
  <c r="A24" i="59"/>
  <c r="A23" i="59"/>
  <c r="A21" i="59"/>
  <c r="A20" i="59"/>
  <c r="A18" i="59"/>
  <c r="A17" i="59"/>
  <c r="A16" i="59"/>
  <c r="A15" i="59"/>
  <c r="A14" i="59"/>
  <c r="A13" i="59"/>
  <c r="A12" i="59"/>
  <c r="A11" i="59"/>
  <c r="A10" i="59"/>
  <c r="A8" i="59"/>
  <c r="A7" i="59"/>
  <c r="A6" i="59"/>
  <c r="A5" i="59"/>
  <c r="A4" i="59"/>
  <c r="A3" i="59"/>
  <c r="A64" i="57"/>
  <c r="A63" i="57"/>
  <c r="A62" i="57"/>
  <c r="A61" i="57"/>
  <c r="A60" i="57"/>
  <c r="A59" i="57"/>
  <c r="A58" i="57"/>
  <c r="A57" i="57"/>
  <c r="A56" i="57"/>
  <c r="A55" i="57"/>
  <c r="A54" i="57"/>
  <c r="A50" i="57"/>
  <c r="A49" i="57"/>
  <c r="A48" i="57"/>
  <c r="A47" i="57"/>
  <c r="A46" i="57"/>
  <c r="A45" i="57"/>
  <c r="A44" i="57"/>
  <c r="A43" i="57"/>
  <c r="A42" i="57"/>
  <c r="A41" i="57"/>
  <c r="A40" i="57"/>
  <c r="A39" i="57"/>
  <c r="A38" i="57"/>
  <c r="A37" i="57"/>
  <c r="A36" i="57"/>
  <c r="L36" i="57" s="1"/>
  <c r="A35" i="57"/>
  <c r="A34" i="57"/>
  <c r="A33" i="57"/>
  <c r="A32" i="57"/>
  <c r="A18" i="57"/>
  <c r="A17" i="57"/>
  <c r="A16" i="57"/>
  <c r="A15" i="57"/>
  <c r="L15" i="57" s="1"/>
  <c r="A8" i="57"/>
  <c r="A50" i="56"/>
  <c r="A48" i="56"/>
  <c r="A43" i="56"/>
  <c r="A42" i="56"/>
  <c r="A40" i="56"/>
  <c r="A36" i="56"/>
  <c r="A35" i="56"/>
  <c r="A28" i="56"/>
  <c r="A27" i="56"/>
  <c r="A26" i="56"/>
  <c r="A25" i="56"/>
  <c r="A24" i="56"/>
  <c r="A23" i="56"/>
  <c r="A22" i="56"/>
  <c r="A21" i="56"/>
  <c r="A20" i="56"/>
  <c r="A19" i="56"/>
  <c r="A18" i="56"/>
  <c r="A17" i="56"/>
  <c r="A16" i="56"/>
  <c r="A15" i="56"/>
  <c r="A14" i="56"/>
  <c r="A13" i="56"/>
  <c r="A12" i="56"/>
  <c r="A11" i="56"/>
  <c r="A10" i="56"/>
  <c r="A9" i="56"/>
  <c r="A8" i="56"/>
  <c r="A7" i="56"/>
  <c r="A6" i="56"/>
  <c r="A5" i="56"/>
  <c r="A4" i="56"/>
  <c r="A3" i="56"/>
  <c r="A26" i="55"/>
  <c r="A25" i="55"/>
  <c r="A24" i="55"/>
  <c r="A23" i="55"/>
  <c r="A22" i="55"/>
  <c r="A21" i="55"/>
  <c r="A20" i="55"/>
  <c r="A19" i="55"/>
  <c r="A18" i="55"/>
  <c r="A17" i="55"/>
  <c r="A16" i="55"/>
  <c r="A15" i="55"/>
  <c r="A14" i="55"/>
  <c r="A13" i="55"/>
  <c r="A12" i="55"/>
  <c r="A11" i="55"/>
  <c r="A10" i="55"/>
  <c r="A9" i="55"/>
  <c r="A8" i="55"/>
  <c r="A7" i="55"/>
  <c r="A6" i="55"/>
  <c r="A5" i="55"/>
  <c r="A4" i="55"/>
  <c r="A3" i="55"/>
  <c r="A98" i="54"/>
  <c r="A97" i="54"/>
  <c r="A96" i="54"/>
  <c r="A95" i="54"/>
  <c r="A94" i="54"/>
  <c r="A93" i="54"/>
  <c r="A92" i="54"/>
  <c r="A91" i="54"/>
  <c r="A90" i="54"/>
  <c r="A89" i="54"/>
  <c r="A88" i="54"/>
  <c r="A87" i="54"/>
  <c r="A86" i="54"/>
  <c r="A85" i="54"/>
  <c r="A84" i="54"/>
  <c r="A83" i="54"/>
  <c r="A82" i="54"/>
  <c r="A81" i="54"/>
  <c r="A79" i="54"/>
  <c r="A78"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6" i="54"/>
  <c r="A15" i="54"/>
  <c r="A14" i="54"/>
  <c r="A13" i="54"/>
  <c r="A12" i="54"/>
  <c r="A11" i="54"/>
  <c r="A10" i="54"/>
  <c r="A9" i="54"/>
  <c r="A8" i="54"/>
  <c r="A7" i="54"/>
  <c r="A6" i="54"/>
  <c r="A5" i="54"/>
  <c r="A4" i="54"/>
  <c r="A3" i="54"/>
  <c r="J32" i="59"/>
  <c r="L68" i="57"/>
  <c r="J56" i="56"/>
  <c r="I54" i="55"/>
  <c r="K107" i="54"/>
  <c r="A50" i="53"/>
  <c r="A49" i="53"/>
  <c r="A48" i="53"/>
  <c r="A47" i="53"/>
  <c r="A46" i="53"/>
  <c r="A45" i="53"/>
  <c r="A44" i="53"/>
  <c r="A43" i="53"/>
  <c r="A41" i="53"/>
  <c r="A40" i="53"/>
  <c r="A39" i="53"/>
  <c r="A38" i="53"/>
  <c r="A37" i="53"/>
  <c r="A36" i="53"/>
  <c r="A35" i="53"/>
  <c r="A34" i="53"/>
  <c r="A33" i="53"/>
  <c r="A32" i="53"/>
  <c r="A31" i="53"/>
  <c r="A30" i="53"/>
  <c r="A29" i="53"/>
  <c r="A28" i="53"/>
  <c r="A27" i="53"/>
  <c r="A26" i="53"/>
  <c r="A25" i="53"/>
  <c r="A24" i="53"/>
  <c r="A18" i="53"/>
  <c r="A17" i="53"/>
  <c r="A16" i="53"/>
  <c r="A15" i="53"/>
  <c r="A14" i="53"/>
  <c r="A13" i="53"/>
  <c r="A12" i="53"/>
  <c r="A11" i="53"/>
  <c r="A10" i="53"/>
  <c r="A9" i="53"/>
  <c r="A8" i="53"/>
  <c r="A7" i="53"/>
  <c r="A6" i="53"/>
  <c r="A5" i="53"/>
  <c r="A4" i="53"/>
  <c r="I66" i="53"/>
  <c r="A73" i="43"/>
  <c r="A72" i="43"/>
  <c r="A71" i="43"/>
  <c r="A70" i="43"/>
  <c r="A69" i="43"/>
  <c r="A68" i="43"/>
  <c r="A67" i="43"/>
  <c r="A66" i="43"/>
  <c r="A65" i="43"/>
  <c r="A64" i="43"/>
  <c r="A63" i="43"/>
  <c r="A62" i="43"/>
  <c r="A61" i="43"/>
  <c r="A60" i="43"/>
  <c r="A59" i="43"/>
  <c r="A58" i="43"/>
  <c r="A57" i="43"/>
  <c r="A50" i="43"/>
  <c r="A49" i="43"/>
  <c r="A48" i="43"/>
  <c r="A47" i="43"/>
  <c r="A46" i="43"/>
  <c r="A45" i="43"/>
  <c r="A44" i="43"/>
  <c r="A43" i="43"/>
  <c r="A42" i="43"/>
  <c r="A41" i="43"/>
  <c r="A40" i="43"/>
  <c r="A39" i="43"/>
  <c r="A38" i="43"/>
  <c r="A37" i="43"/>
  <c r="A36" i="43"/>
  <c r="A35" i="43"/>
  <c r="A34" i="43"/>
  <c r="A33" i="43"/>
  <c r="A32" i="43"/>
  <c r="A18" i="43"/>
  <c r="A17" i="43"/>
  <c r="A16" i="43"/>
  <c r="A15" i="43"/>
  <c r="A8" i="43"/>
  <c r="A78" i="42"/>
  <c r="A77" i="42"/>
  <c r="A76" i="42"/>
  <c r="A75" i="42"/>
  <c r="A74" i="42"/>
  <c r="A73" i="42"/>
  <c r="A72"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A3" i="42"/>
  <c r="A26" i="41"/>
  <c r="A25" i="41"/>
  <c r="A24" i="41"/>
  <c r="A23" i="41"/>
  <c r="A22" i="41"/>
  <c r="A21" i="41"/>
  <c r="A20" i="41"/>
  <c r="A19" i="41"/>
  <c r="A18" i="41"/>
  <c r="A17" i="41"/>
  <c r="A16" i="41"/>
  <c r="A15" i="41"/>
  <c r="A14" i="41"/>
  <c r="A13" i="41"/>
  <c r="A12" i="41"/>
  <c r="A11" i="41"/>
  <c r="A10" i="41"/>
  <c r="A9" i="41"/>
  <c r="A8" i="41"/>
  <c r="A7" i="41"/>
  <c r="A6" i="41"/>
  <c r="A5" i="41"/>
  <c r="A4" i="41"/>
  <c r="A3" i="41"/>
  <c r="A96" i="40"/>
  <c r="A95" i="40"/>
  <c r="A94" i="40"/>
  <c r="A93" i="40"/>
  <c r="A92" i="40"/>
  <c r="A91" i="40"/>
  <c r="A90" i="40"/>
  <c r="A89" i="40"/>
  <c r="A88" i="40"/>
  <c r="A87" i="40"/>
  <c r="A86" i="40"/>
  <c r="A85" i="40"/>
  <c r="A84" i="40"/>
  <c r="A83" i="40"/>
  <c r="A82" i="40"/>
  <c r="A81" i="40"/>
  <c r="A79" i="40"/>
  <c r="A78"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K19" i="40" s="1"/>
  <c r="A18" i="40"/>
  <c r="A17" i="40"/>
  <c r="A16" i="40"/>
  <c r="A15" i="40"/>
  <c r="A14" i="40"/>
  <c r="A13" i="40"/>
  <c r="A12" i="40"/>
  <c r="A11" i="40"/>
  <c r="K11" i="40" s="1"/>
  <c r="A10" i="40"/>
  <c r="A9" i="40"/>
  <c r="A8" i="40"/>
  <c r="A7" i="40"/>
  <c r="A6" i="40"/>
  <c r="A5" i="40"/>
  <c r="A4" i="40"/>
  <c r="A3" i="40"/>
  <c r="K3" i="40" s="1"/>
  <c r="L77" i="43"/>
  <c r="J82" i="42"/>
  <c r="I54" i="41"/>
  <c r="K105" i="40"/>
  <c r="A71" i="39"/>
  <c r="A70" i="39"/>
  <c r="A69" i="39"/>
  <c r="A68" i="39"/>
  <c r="A67" i="39"/>
  <c r="A66" i="39"/>
  <c r="A65" i="39"/>
  <c r="A64" i="39"/>
  <c r="A63" i="39"/>
  <c r="A62" i="39"/>
  <c r="A61" i="39"/>
  <c r="A60" i="39"/>
  <c r="A59"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18" i="39"/>
  <c r="A17" i="39"/>
  <c r="A16" i="39"/>
  <c r="A15" i="39"/>
  <c r="A14" i="39"/>
  <c r="A13" i="39"/>
  <c r="A12" i="39"/>
  <c r="A11" i="39"/>
  <c r="A10" i="39"/>
  <c r="A9" i="39"/>
  <c r="A8" i="39"/>
  <c r="A7" i="39"/>
  <c r="A6" i="39"/>
  <c r="A5" i="39"/>
  <c r="A4" i="39"/>
  <c r="I89" i="39"/>
  <c r="A73" i="36"/>
  <c r="A72" i="36"/>
  <c r="A71" i="36"/>
  <c r="A70" i="36"/>
  <c r="A69" i="36"/>
  <c r="A68" i="36"/>
  <c r="A67" i="36"/>
  <c r="A66" i="36"/>
  <c r="A65" i="36"/>
  <c r="A64" i="36"/>
  <c r="A63" i="36"/>
  <c r="A62" i="36"/>
  <c r="A61" i="36"/>
  <c r="A60" i="36"/>
  <c r="A59" i="36"/>
  <c r="A58" i="36"/>
  <c r="A57" i="36"/>
  <c r="A54" i="36"/>
  <c r="A51" i="36"/>
  <c r="A50" i="36"/>
  <c r="A49" i="36"/>
  <c r="A48" i="36"/>
  <c r="A47" i="36"/>
  <c r="A46" i="36"/>
  <c r="A45" i="36"/>
  <c r="A44" i="36"/>
  <c r="A43" i="36"/>
  <c r="A42" i="36"/>
  <c r="A41" i="36"/>
  <c r="A40" i="36"/>
  <c r="A39" i="36"/>
  <c r="A38" i="36"/>
  <c r="A37" i="36"/>
  <c r="A36" i="36"/>
  <c r="A35" i="36"/>
  <c r="A34" i="36"/>
  <c r="A33" i="36"/>
  <c r="A32" i="36"/>
  <c r="A28" i="36"/>
  <c r="A22" i="36"/>
  <c r="A19" i="36"/>
  <c r="A18" i="36"/>
  <c r="A17" i="36"/>
  <c r="A16" i="36"/>
  <c r="A15" i="36"/>
  <c r="A9" i="36"/>
  <c r="A8" i="36"/>
  <c r="A78" i="35"/>
  <c r="A77" i="35"/>
  <c r="A76" i="35"/>
  <c r="A75" i="35"/>
  <c r="A74" i="35"/>
  <c r="A73" i="35"/>
  <c r="A7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A3" i="35"/>
  <c r="A26" i="34"/>
  <c r="A25" i="34"/>
  <c r="A24" i="34"/>
  <c r="A23" i="34"/>
  <c r="A22" i="34"/>
  <c r="A21" i="34"/>
  <c r="A20" i="34"/>
  <c r="A19" i="34"/>
  <c r="A18" i="34"/>
  <c r="A17" i="34"/>
  <c r="A16" i="34"/>
  <c r="A15" i="34"/>
  <c r="A14" i="34"/>
  <c r="A13" i="34"/>
  <c r="A12" i="34"/>
  <c r="A11" i="34"/>
  <c r="A10" i="34"/>
  <c r="A9" i="34"/>
  <c r="A8" i="34"/>
  <c r="A7" i="34"/>
  <c r="A6" i="34"/>
  <c r="A5" i="34"/>
  <c r="A4" i="34"/>
  <c r="A3" i="34"/>
  <c r="L77" i="36"/>
  <c r="J82" i="35"/>
  <c r="I54" i="34"/>
  <c r="K107" i="33"/>
  <c r="A96" i="33"/>
  <c r="A95" i="33"/>
  <c r="A94" i="33"/>
  <c r="A93" i="33"/>
  <c r="A92" i="33"/>
  <c r="A91" i="33"/>
  <c r="A90" i="33"/>
  <c r="A89" i="33"/>
  <c r="A88" i="33"/>
  <c r="A87" i="33"/>
  <c r="A86" i="33"/>
  <c r="A85" i="33"/>
  <c r="A84" i="33"/>
  <c r="A83" i="33"/>
  <c r="A82" i="33"/>
  <c r="A81" i="33"/>
  <c r="A79" i="33"/>
  <c r="A78"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71" i="32"/>
  <c r="A70" i="32"/>
  <c r="A69" i="32"/>
  <c r="A68" i="32"/>
  <c r="A67" i="32"/>
  <c r="A66" i="32"/>
  <c r="A65" i="32"/>
  <c r="A64" i="32"/>
  <c r="A63" i="32"/>
  <c r="A62" i="32"/>
  <c r="A61" i="32"/>
  <c r="A60" i="32"/>
  <c r="A59"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18" i="32"/>
  <c r="A17" i="32"/>
  <c r="A16" i="32"/>
  <c r="A15" i="32"/>
  <c r="A14" i="32"/>
  <c r="A13" i="32"/>
  <c r="A12" i="32"/>
  <c r="A11" i="32"/>
  <c r="A10" i="32"/>
  <c r="A9" i="32"/>
  <c r="A8" i="32"/>
  <c r="A7" i="32"/>
  <c r="A6" i="32"/>
  <c r="A5" i="32"/>
  <c r="A4" i="32"/>
  <c r="I89" i="32"/>
  <c r="A73" i="29"/>
  <c r="A72" i="29"/>
  <c r="A71" i="29"/>
  <c r="A70" i="29"/>
  <c r="A69" i="29"/>
  <c r="A68" i="29"/>
  <c r="A67" i="29"/>
  <c r="A66" i="29"/>
  <c r="A65" i="29"/>
  <c r="A64" i="29"/>
  <c r="A63" i="29"/>
  <c r="A62" i="29"/>
  <c r="A61" i="29"/>
  <c r="A60" i="29"/>
  <c r="A59" i="29"/>
  <c r="A58" i="29"/>
  <c r="A57" i="29"/>
  <c r="A50" i="29"/>
  <c r="A49" i="29"/>
  <c r="A48" i="29"/>
  <c r="A47" i="29"/>
  <c r="A46" i="29"/>
  <c r="A45" i="29"/>
  <c r="A44" i="29"/>
  <c r="A43" i="29"/>
  <c r="A42" i="29"/>
  <c r="A41" i="29"/>
  <c r="A40" i="29"/>
  <c r="A39" i="29"/>
  <c r="A38" i="29"/>
  <c r="A37" i="29"/>
  <c r="A36" i="29"/>
  <c r="A35" i="29"/>
  <c r="A34" i="29"/>
  <c r="A33" i="29"/>
  <c r="A32" i="29"/>
  <c r="A18" i="29"/>
  <c r="A17" i="29"/>
  <c r="A16" i="29"/>
  <c r="A15" i="29"/>
  <c r="A8" i="29"/>
  <c r="A3" i="29"/>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5" i="28"/>
  <c r="A4" i="28"/>
  <c r="A3" i="28"/>
  <c r="A26" i="27"/>
  <c r="A25" i="27"/>
  <c r="A24" i="27"/>
  <c r="A23" i="27"/>
  <c r="A22" i="27"/>
  <c r="A21" i="27"/>
  <c r="A20" i="27"/>
  <c r="A19" i="27"/>
  <c r="A18" i="27"/>
  <c r="A17" i="27"/>
  <c r="A16" i="27"/>
  <c r="A15" i="27"/>
  <c r="A14" i="27"/>
  <c r="A13" i="27"/>
  <c r="A12" i="27"/>
  <c r="A11" i="27"/>
  <c r="A10" i="27"/>
  <c r="A9" i="27"/>
  <c r="A8" i="27"/>
  <c r="A7" i="27"/>
  <c r="A6" i="27"/>
  <c r="A5" i="27"/>
  <c r="A4" i="27"/>
  <c r="A3" i="27"/>
  <c r="A98" i="26"/>
  <c r="A97" i="26"/>
  <c r="A96" i="26"/>
  <c r="A95" i="26"/>
  <c r="A94" i="26"/>
  <c r="A93" i="26"/>
  <c r="A92" i="26"/>
  <c r="A91" i="26"/>
  <c r="A90" i="26"/>
  <c r="A89" i="26"/>
  <c r="A88" i="26"/>
  <c r="A87" i="26"/>
  <c r="A86" i="26"/>
  <c r="A85" i="26"/>
  <c r="A84" i="26"/>
  <c r="A83" i="26"/>
  <c r="A81" i="26"/>
  <c r="A80"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 i="26"/>
  <c r="A4" i="26"/>
  <c r="A3" i="26"/>
  <c r="A71" i="25"/>
  <c r="A70" i="25"/>
  <c r="A69" i="25"/>
  <c r="A68" i="25"/>
  <c r="A67" i="25"/>
  <c r="A66" i="25"/>
  <c r="A65" i="25"/>
  <c r="A64" i="25"/>
  <c r="A63" i="25"/>
  <c r="A62" i="25"/>
  <c r="A61" i="25"/>
  <c r="A60" i="25"/>
  <c r="A59"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18" i="25"/>
  <c r="A17" i="25"/>
  <c r="A16" i="25"/>
  <c r="A15" i="25"/>
  <c r="A14" i="25"/>
  <c r="A13" i="25"/>
  <c r="A12" i="25"/>
  <c r="A11" i="25"/>
  <c r="A10" i="25"/>
  <c r="A9" i="25"/>
  <c r="A8" i="25"/>
  <c r="A7" i="25"/>
  <c r="A6" i="25"/>
  <c r="A5" i="25"/>
  <c r="A4" i="25"/>
  <c r="L78" i="29"/>
  <c r="J83" i="28"/>
  <c r="I56" i="27"/>
  <c r="K109" i="26"/>
  <c r="I88" i="25"/>
  <c r="M9" i="29"/>
  <c r="M10" i="29"/>
  <c r="M11" i="29"/>
  <c r="M12" i="29"/>
  <c r="M13" i="29"/>
  <c r="M14" i="29"/>
  <c r="M19" i="29"/>
  <c r="M20" i="29"/>
  <c r="M21" i="29"/>
  <c r="M22" i="29"/>
  <c r="M23" i="29"/>
  <c r="M26" i="29"/>
  <c r="M28" i="29"/>
  <c r="M29" i="29"/>
  <c r="M30" i="29"/>
  <c r="M31" i="29"/>
  <c r="A73" i="22"/>
  <c r="A72" i="22"/>
  <c r="A71" i="22"/>
  <c r="A70" i="22"/>
  <c r="A69" i="22"/>
  <c r="A68" i="22"/>
  <c r="A67" i="22"/>
  <c r="A66" i="22"/>
  <c r="A65" i="22"/>
  <c r="A64" i="22"/>
  <c r="A63" i="22"/>
  <c r="A62" i="22"/>
  <c r="A61" i="22"/>
  <c r="A60" i="22"/>
  <c r="A59" i="22"/>
  <c r="A58" i="22"/>
  <c r="A57" i="22"/>
  <c r="A50" i="22"/>
  <c r="A49" i="22"/>
  <c r="A48" i="22"/>
  <c r="A47" i="22"/>
  <c r="A46" i="22"/>
  <c r="A45" i="22"/>
  <c r="A44" i="22"/>
  <c r="A43" i="22"/>
  <c r="A42" i="22"/>
  <c r="A41" i="22"/>
  <c r="A40" i="22"/>
  <c r="A39" i="22"/>
  <c r="A38" i="22"/>
  <c r="A37" i="22"/>
  <c r="A36" i="22"/>
  <c r="A35" i="22"/>
  <c r="A34" i="22"/>
  <c r="A33" i="22"/>
  <c r="A32" i="22"/>
  <c r="A18" i="22"/>
  <c r="A17" i="22"/>
  <c r="A16" i="22"/>
  <c r="A15" i="22"/>
  <c r="A8" i="22"/>
  <c r="A3" i="22"/>
  <c r="A78" i="21"/>
  <c r="A77" i="21"/>
  <c r="A76" i="21"/>
  <c r="A75" i="21"/>
  <c r="A74" i="21"/>
  <c r="A72" i="21"/>
  <c r="A71" i="21"/>
  <c r="A70" i="21"/>
  <c r="A69" i="21"/>
  <c r="A68" i="21"/>
  <c r="A62" i="21"/>
  <c r="A61" i="21"/>
  <c r="A60" i="21"/>
  <c r="A59"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6" i="20"/>
  <c r="A25" i="20"/>
  <c r="A24" i="20"/>
  <c r="A23" i="20"/>
  <c r="A22" i="20"/>
  <c r="A21" i="20"/>
  <c r="A20" i="20"/>
  <c r="A19" i="20"/>
  <c r="A18" i="20"/>
  <c r="A17" i="20"/>
  <c r="A16" i="20"/>
  <c r="A15" i="20"/>
  <c r="A14" i="20"/>
  <c r="A13" i="20"/>
  <c r="A12" i="20"/>
  <c r="A11" i="20"/>
  <c r="A10" i="20"/>
  <c r="A9" i="20"/>
  <c r="A8" i="20"/>
  <c r="A7" i="20"/>
  <c r="A6" i="20"/>
  <c r="A5" i="20"/>
  <c r="A4" i="20"/>
  <c r="A3" i="20"/>
  <c r="A99" i="19"/>
  <c r="A98" i="19"/>
  <c r="A97" i="19"/>
  <c r="A96" i="19"/>
  <c r="A95" i="19"/>
  <c r="A94" i="19"/>
  <c r="A93" i="19"/>
  <c r="A92" i="19"/>
  <c r="A91" i="19"/>
  <c r="A90" i="19"/>
  <c r="A89" i="19"/>
  <c r="A88" i="19"/>
  <c r="A87" i="19"/>
  <c r="A86" i="19"/>
  <c r="A85" i="19"/>
  <c r="A84" i="19"/>
  <c r="A83" i="19"/>
  <c r="A81" i="19"/>
  <c r="A80"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M77" i="22"/>
  <c r="L77" i="22"/>
  <c r="K84" i="21"/>
  <c r="J84" i="21"/>
  <c r="J55" i="20"/>
  <c r="I55" i="20"/>
  <c r="L108" i="19"/>
  <c r="K108" i="19"/>
  <c r="A71" i="18"/>
  <c r="A70" i="18"/>
  <c r="A69" i="18"/>
  <c r="A68" i="18"/>
  <c r="A67" i="18"/>
  <c r="A66" i="18"/>
  <c r="A65" i="18"/>
  <c r="A64" i="18"/>
  <c r="A63" i="18"/>
  <c r="A62" i="18"/>
  <c r="A61" i="18"/>
  <c r="A60" i="18"/>
  <c r="A59"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18" i="18"/>
  <c r="A17" i="18"/>
  <c r="A16" i="18"/>
  <c r="A15" i="18"/>
  <c r="A14" i="18"/>
  <c r="A13" i="18"/>
  <c r="A12" i="18"/>
  <c r="A11" i="18"/>
  <c r="A10" i="18"/>
  <c r="A9" i="18"/>
  <c r="A8" i="18"/>
  <c r="A7" i="18"/>
  <c r="A5" i="18"/>
  <c r="A4" i="18"/>
  <c r="A6" i="18"/>
  <c r="I89" i="18"/>
  <c r="J89" i="18"/>
  <c r="N9" i="22"/>
  <c r="N10" i="22"/>
  <c r="N11" i="22"/>
  <c r="N12" i="22"/>
  <c r="N13" i="22"/>
  <c r="N14" i="22"/>
  <c r="N19" i="22"/>
  <c r="N20" i="22"/>
  <c r="N21" i="22"/>
  <c r="N22" i="22"/>
  <c r="N23" i="22"/>
  <c r="N26" i="22"/>
  <c r="N28" i="22"/>
  <c r="N29" i="22"/>
  <c r="N30" i="22"/>
  <c r="N31" i="22"/>
  <c r="N54" i="22"/>
  <c r="N55" i="22"/>
  <c r="N56" i="22"/>
  <c r="A73" i="15"/>
  <c r="A72" i="15"/>
  <c r="A71" i="15"/>
  <c r="A70" i="15"/>
  <c r="A69" i="15"/>
  <c r="A68" i="15"/>
  <c r="A67" i="15"/>
  <c r="A66" i="15"/>
  <c r="A65" i="15"/>
  <c r="A64" i="15"/>
  <c r="A63" i="15"/>
  <c r="A62" i="15"/>
  <c r="A61" i="15"/>
  <c r="A60" i="15"/>
  <c r="A59" i="15"/>
  <c r="A58" i="15"/>
  <c r="A57" i="15"/>
  <c r="A50" i="15"/>
  <c r="A49" i="15"/>
  <c r="A48" i="15"/>
  <c r="A47" i="15"/>
  <c r="A46" i="15"/>
  <c r="A45" i="15"/>
  <c r="A44" i="15"/>
  <c r="A43" i="15"/>
  <c r="A42" i="15"/>
  <c r="A41" i="15"/>
  <c r="A40" i="15"/>
  <c r="A39" i="15"/>
  <c r="A38" i="15"/>
  <c r="A37" i="15"/>
  <c r="A36" i="15"/>
  <c r="A35" i="15"/>
  <c r="A34" i="15"/>
  <c r="A33" i="15"/>
  <c r="A32" i="15"/>
  <c r="A18" i="15"/>
  <c r="A17" i="15"/>
  <c r="A16" i="15"/>
  <c r="A15" i="15"/>
  <c r="A8" i="15"/>
  <c r="A78" i="14"/>
  <c r="A77" i="14"/>
  <c r="A76" i="14"/>
  <c r="A75" i="14"/>
  <c r="A74" i="14"/>
  <c r="A72" i="14"/>
  <c r="A71" i="14"/>
  <c r="A70" i="14"/>
  <c r="A69" i="14"/>
  <c r="A68" i="14"/>
  <c r="A66" i="14"/>
  <c r="A62" i="14"/>
  <c r="A61" i="14"/>
  <c r="A60" i="14"/>
  <c r="A59" i="14"/>
  <c r="A58"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6" i="13"/>
  <c r="A25" i="13"/>
  <c r="A24" i="13"/>
  <c r="A23" i="13"/>
  <c r="A22" i="13"/>
  <c r="A21" i="13"/>
  <c r="A20" i="13"/>
  <c r="A19" i="13"/>
  <c r="A18" i="13"/>
  <c r="A17" i="13"/>
  <c r="A16" i="13"/>
  <c r="A15" i="13"/>
  <c r="A14" i="13"/>
  <c r="A13" i="13"/>
  <c r="A12" i="13"/>
  <c r="A11" i="13"/>
  <c r="A10" i="13"/>
  <c r="A9" i="13"/>
  <c r="A8" i="13"/>
  <c r="A7" i="13"/>
  <c r="A6" i="13"/>
  <c r="A5" i="13"/>
  <c r="A4" i="13"/>
  <c r="A3" i="13"/>
  <c r="N77" i="15"/>
  <c r="M77" i="15"/>
  <c r="L77" i="15"/>
  <c r="L82" i="14"/>
  <c r="K82" i="14"/>
  <c r="J82" i="14"/>
  <c r="K55" i="13"/>
  <c r="J55" i="13"/>
  <c r="I55" i="13"/>
  <c r="M107" i="12"/>
  <c r="L107" i="12"/>
  <c r="K107" i="12"/>
  <c r="A97" i="12"/>
  <c r="A96" i="12"/>
  <c r="A95" i="12"/>
  <c r="A94" i="12"/>
  <c r="A93" i="12"/>
  <c r="A92" i="12"/>
  <c r="A91" i="12"/>
  <c r="A90" i="12"/>
  <c r="A89" i="12"/>
  <c r="A88" i="12"/>
  <c r="A87" i="12"/>
  <c r="A86" i="12"/>
  <c r="A85" i="12"/>
  <c r="A84" i="12"/>
  <c r="A83" i="12"/>
  <c r="A81" i="12"/>
  <c r="A80"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4" i="12"/>
  <c r="A3" i="12"/>
  <c r="A5" i="12"/>
  <c r="A73" i="11"/>
  <c r="A72" i="11"/>
  <c r="A71" i="11"/>
  <c r="A70" i="11"/>
  <c r="A69" i="11"/>
  <c r="A68" i="11"/>
  <c r="A67" i="11"/>
  <c r="A66" i="11"/>
  <c r="A65" i="11"/>
  <c r="A64" i="11"/>
  <c r="A63" i="11"/>
  <c r="A62" i="11"/>
  <c r="A61"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0" i="11"/>
  <c r="A19" i="11"/>
  <c r="A18" i="11"/>
  <c r="A17" i="11"/>
  <c r="A16" i="11"/>
  <c r="A15" i="11"/>
  <c r="A14" i="11"/>
  <c r="A13" i="11"/>
  <c r="A12" i="11"/>
  <c r="A11" i="11"/>
  <c r="A10" i="11"/>
  <c r="A9" i="11"/>
  <c r="A8" i="11"/>
  <c r="A7" i="11"/>
  <c r="A6" i="11"/>
  <c r="K92" i="11"/>
  <c r="J92" i="11"/>
  <c r="I92" i="11"/>
  <c r="A43" i="10"/>
  <c r="A40" i="10"/>
  <c r="A39" i="10"/>
  <c r="A38" i="10"/>
  <c r="A37" i="10"/>
  <c r="A35" i="10"/>
  <c r="A34" i="10"/>
  <c r="A32" i="10"/>
  <c r="A31" i="10"/>
  <c r="A30" i="10"/>
  <c r="A29" i="10"/>
  <c r="A27" i="10"/>
  <c r="A26" i="10"/>
  <c r="A25" i="10"/>
  <c r="A24" i="10"/>
  <c r="A23" i="10"/>
  <c r="A22" i="10"/>
  <c r="A21" i="10"/>
  <c r="A20" i="10"/>
  <c r="A19" i="10"/>
  <c r="A18" i="10"/>
  <c r="A17" i="10"/>
  <c r="A15" i="10"/>
  <c r="A13" i="10"/>
  <c r="A12" i="10"/>
  <c r="A11" i="10"/>
  <c r="A10" i="10"/>
  <c r="A9" i="10"/>
  <c r="A8" i="10"/>
  <c r="A7" i="10"/>
  <c r="A6" i="10"/>
  <c r="A5" i="10"/>
  <c r="A4" i="10"/>
  <c r="A3" i="10"/>
  <c r="A67" i="9"/>
  <c r="A66" i="9"/>
  <c r="A65" i="9"/>
  <c r="A64"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73" i="8"/>
  <c r="A72" i="8"/>
  <c r="A71" i="8"/>
  <c r="A70" i="8"/>
  <c r="A69" i="8"/>
  <c r="A68" i="8"/>
  <c r="A67" i="8"/>
  <c r="A66" i="8"/>
  <c r="A65" i="8"/>
  <c r="A64" i="8"/>
  <c r="A63" i="8"/>
  <c r="A62" i="8"/>
  <c r="A61" i="8"/>
  <c r="A60" i="8"/>
  <c r="A59" i="8"/>
  <c r="A58" i="8"/>
  <c r="A57" i="8"/>
  <c r="A50" i="8"/>
  <c r="A49" i="8"/>
  <c r="A48" i="8"/>
  <c r="A47" i="8"/>
  <c r="A46" i="8"/>
  <c r="A45" i="8"/>
  <c r="A44" i="8"/>
  <c r="A43" i="8"/>
  <c r="A42" i="8"/>
  <c r="A41" i="8"/>
  <c r="A40" i="8"/>
  <c r="A39" i="8"/>
  <c r="A38" i="8"/>
  <c r="A37" i="8"/>
  <c r="A36" i="8"/>
  <c r="A35" i="8"/>
  <c r="A34" i="8"/>
  <c r="A33" i="8"/>
  <c r="A32" i="8"/>
  <c r="A17" i="8"/>
  <c r="A16" i="8"/>
  <c r="A15" i="8"/>
  <c r="A78" i="7"/>
  <c r="A77" i="7"/>
  <c r="A76" i="7"/>
  <c r="A75" i="7"/>
  <c r="A74" i="7"/>
  <c r="A72" i="7"/>
  <c r="A71" i="7"/>
  <c r="A70" i="7"/>
  <c r="A69" i="7"/>
  <c r="A68" i="7"/>
  <c r="A66" i="7"/>
  <c r="A62" i="7"/>
  <c r="A61" i="7"/>
  <c r="A60" i="7"/>
  <c r="A59"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6" i="6"/>
  <c r="A25" i="6"/>
  <c r="A24" i="6"/>
  <c r="A23" i="6"/>
  <c r="A22" i="6"/>
  <c r="A21" i="6"/>
  <c r="A20" i="6"/>
  <c r="A19" i="6"/>
  <c r="A18" i="6"/>
  <c r="A17" i="6"/>
  <c r="A16" i="6"/>
  <c r="A15" i="6"/>
  <c r="A14" i="6"/>
  <c r="A13" i="6"/>
  <c r="A12" i="6"/>
  <c r="A11" i="6"/>
  <c r="A10" i="6"/>
  <c r="A9" i="6"/>
  <c r="A8" i="6"/>
  <c r="A7" i="6"/>
  <c r="A6" i="6"/>
  <c r="A5" i="6"/>
  <c r="A4" i="6"/>
  <c r="A3" i="6"/>
  <c r="A95" i="5"/>
  <c r="A94" i="5"/>
  <c r="A93" i="5"/>
  <c r="A92" i="5"/>
  <c r="A91" i="5"/>
  <c r="A90" i="5"/>
  <c r="A89" i="5"/>
  <c r="A88" i="5"/>
  <c r="A87" i="5"/>
  <c r="A86" i="5"/>
  <c r="A85" i="5"/>
  <c r="A84" i="5"/>
  <c r="A83" i="5"/>
  <c r="A82" i="5"/>
  <c r="A81" i="5"/>
  <c r="A79" i="5"/>
  <c r="A78"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K48" i="10"/>
  <c r="J48" i="10"/>
  <c r="L109" i="9"/>
  <c r="K109" i="9"/>
  <c r="M77" i="8"/>
  <c r="L77" i="8"/>
  <c r="K82" i="7"/>
  <c r="J82" i="7"/>
  <c r="J53" i="6"/>
  <c r="I53" i="6"/>
  <c r="L103" i="5"/>
  <c r="K103" i="5"/>
  <c r="A88" i="85"/>
  <c r="A87" i="85"/>
  <c r="A86" i="85"/>
  <c r="A85" i="85"/>
  <c r="A74" i="4"/>
  <c r="A73" i="4"/>
  <c r="A72" i="4"/>
  <c r="A71" i="4"/>
  <c r="A70" i="4"/>
  <c r="A69" i="4"/>
  <c r="A68" i="4"/>
  <c r="A67" i="4"/>
  <c r="A66" i="4"/>
  <c r="A65" i="4"/>
  <c r="A64" i="4"/>
  <c r="A63" i="4"/>
  <c r="A62"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1" i="4"/>
  <c r="A20" i="4"/>
  <c r="A19" i="4"/>
  <c r="A18" i="4"/>
  <c r="A17" i="4"/>
  <c r="A16" i="4"/>
  <c r="A15" i="4"/>
  <c r="A14" i="4"/>
  <c r="A13" i="4"/>
  <c r="A12" i="4"/>
  <c r="A11" i="4"/>
  <c r="A10" i="4"/>
  <c r="A9" i="4"/>
  <c r="A8" i="4"/>
  <c r="A7" i="4"/>
  <c r="J92" i="4"/>
  <c r="I92" i="4"/>
  <c r="N10" i="8"/>
  <c r="N11" i="8"/>
  <c r="N12" i="8"/>
  <c r="N13" i="8"/>
  <c r="N14" i="8"/>
  <c r="N19" i="8"/>
  <c r="N20" i="8"/>
  <c r="N21" i="8"/>
  <c r="N22" i="8"/>
  <c r="N25" i="8"/>
  <c r="N26" i="8"/>
  <c r="N28" i="8"/>
  <c r="N29" i="8"/>
  <c r="N30" i="8"/>
  <c r="N31" i="8"/>
  <c r="A29" i="86"/>
  <c r="A28" i="86"/>
  <c r="A27" i="86"/>
  <c r="A26" i="86"/>
  <c r="A25" i="86"/>
  <c r="A24" i="86"/>
  <c r="A23" i="86"/>
  <c r="A22" i="86"/>
  <c r="A21" i="86"/>
  <c r="A20" i="86"/>
  <c r="A19" i="86"/>
  <c r="A18" i="86"/>
  <c r="A17" i="86"/>
  <c r="A16" i="86"/>
  <c r="A15" i="86"/>
  <c r="A14" i="86"/>
  <c r="A13" i="86"/>
  <c r="A12" i="86"/>
  <c r="A11" i="86"/>
  <c r="A10" i="86"/>
  <c r="A9" i="86"/>
  <c r="A8" i="86"/>
  <c r="A7" i="86"/>
  <c r="A6" i="86"/>
  <c r="A5" i="86"/>
  <c r="A4" i="86"/>
  <c r="L54" i="86"/>
  <c r="J54" i="86"/>
  <c r="I54" i="86"/>
  <c r="K90" i="85"/>
  <c r="A76" i="85"/>
  <c r="A75" i="85"/>
  <c r="A74" i="85"/>
  <c r="A73" i="85"/>
  <c r="A72" i="85"/>
  <c r="A71" i="85"/>
  <c r="A70" i="85"/>
  <c r="A69" i="85"/>
  <c r="A68" i="85"/>
  <c r="A67" i="85"/>
  <c r="A66" i="85"/>
  <c r="A65" i="85"/>
  <c r="A64" i="85"/>
  <c r="A63" i="85"/>
  <c r="A62" i="85"/>
  <c r="A61" i="85"/>
  <c r="A60" i="85"/>
  <c r="A59" i="85"/>
  <c r="A58" i="85"/>
  <c r="A57" i="85"/>
  <c r="A56" i="85"/>
  <c r="A55" i="85"/>
  <c r="A54" i="85"/>
  <c r="A53" i="85"/>
  <c r="A52" i="85"/>
  <c r="A51" i="85"/>
  <c r="A50" i="85"/>
  <c r="A49" i="85"/>
  <c r="A48" i="85"/>
  <c r="A47" i="85"/>
  <c r="A46" i="85"/>
  <c r="A45" i="85"/>
  <c r="A44" i="85"/>
  <c r="A43" i="85"/>
  <c r="A42" i="85"/>
  <c r="A41" i="85"/>
  <c r="A40" i="85"/>
  <c r="A39" i="85"/>
  <c r="A38" i="85"/>
  <c r="A37" i="85"/>
  <c r="A36" i="85"/>
  <c r="A35" i="85"/>
  <c r="A34" i="85"/>
  <c r="A33" i="85"/>
  <c r="A32" i="85"/>
  <c r="A31" i="85"/>
  <c r="A30" i="85"/>
  <c r="A29" i="85"/>
  <c r="A28" i="85"/>
  <c r="A27" i="85"/>
  <c r="A26" i="85"/>
  <c r="A25" i="85"/>
  <c r="A24" i="85"/>
  <c r="A23" i="85"/>
  <c r="A22" i="85"/>
  <c r="A21" i="85"/>
  <c r="A20" i="85"/>
  <c r="A19" i="85"/>
  <c r="A18" i="85"/>
  <c r="A17" i="85"/>
  <c r="A16" i="85"/>
  <c r="A15" i="85"/>
  <c r="A14" i="85"/>
  <c r="A13" i="85"/>
  <c r="A12" i="85"/>
  <c r="A11" i="85"/>
  <c r="A10" i="85"/>
  <c r="A9" i="85"/>
  <c r="A8" i="85"/>
  <c r="A7" i="85"/>
  <c r="A6" i="85"/>
  <c r="A5" i="85"/>
  <c r="N90" i="85"/>
  <c r="L90" i="85"/>
  <c r="A53" i="84"/>
  <c r="A52" i="84"/>
  <c r="A51" i="84"/>
  <c r="A50" i="84"/>
  <c r="A49" i="84"/>
  <c r="A48" i="84"/>
  <c r="A47" i="84"/>
  <c r="A46" i="84"/>
  <c r="A45" i="84"/>
  <c r="A44" i="84"/>
  <c r="A43" i="84"/>
  <c r="A42" i="84"/>
  <c r="A41" i="84"/>
  <c r="A40" i="84"/>
  <c r="A39" i="84"/>
  <c r="A38" i="84"/>
  <c r="A37" i="84"/>
  <c r="A36" i="84"/>
  <c r="A35" i="84"/>
  <c r="A34" i="84"/>
  <c r="A33" i="84"/>
  <c r="A32" i="84"/>
  <c r="A31" i="84"/>
  <c r="A30" i="84"/>
  <c r="A29" i="84"/>
  <c r="A28" i="84"/>
  <c r="A27" i="84"/>
  <c r="A26" i="84"/>
  <c r="A25" i="84"/>
  <c r="A24" i="84"/>
  <c r="A23" i="84"/>
  <c r="A22" i="84"/>
  <c r="A21" i="84"/>
  <c r="A20" i="84"/>
  <c r="A19" i="84"/>
  <c r="A18" i="84"/>
  <c r="A17" i="84"/>
  <c r="A16" i="84"/>
  <c r="A15" i="84"/>
  <c r="A14" i="84"/>
  <c r="A13" i="84"/>
  <c r="A12" i="84"/>
  <c r="A11" i="84"/>
  <c r="A10" i="84"/>
  <c r="A9" i="84"/>
  <c r="A8" i="84"/>
  <c r="A7" i="84"/>
  <c r="A6" i="84"/>
  <c r="A84" i="83"/>
  <c r="A83" i="83"/>
  <c r="A82" i="83"/>
  <c r="A81" i="83"/>
  <c r="A80" i="83"/>
  <c r="A79" i="83"/>
  <c r="A78" i="83"/>
  <c r="A77" i="83"/>
  <c r="A75" i="83"/>
  <c r="A74"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35" i="83"/>
  <c r="A34" i="83"/>
  <c r="A33" i="83"/>
  <c r="A32" i="83"/>
  <c r="A31" i="83"/>
  <c r="A30" i="83"/>
  <c r="A29" i="83"/>
  <c r="A28" i="83"/>
  <c r="A27" i="83"/>
  <c r="A26" i="83"/>
  <c r="A25" i="83"/>
  <c r="A24" i="83"/>
  <c r="A23" i="83"/>
  <c r="A22" i="83"/>
  <c r="A21" i="83"/>
  <c r="A20" i="83"/>
  <c r="A19" i="83"/>
  <c r="A18" i="83"/>
  <c r="A17" i="83"/>
  <c r="A16" i="83"/>
  <c r="A15" i="83"/>
  <c r="A14" i="83"/>
  <c r="A13" i="83"/>
  <c r="A12" i="83"/>
  <c r="A11" i="83"/>
  <c r="A10" i="83"/>
  <c r="A9" i="83"/>
  <c r="A8" i="83"/>
  <c r="A7" i="83"/>
  <c r="A6" i="83"/>
  <c r="A5" i="83"/>
  <c r="A4" i="83"/>
  <c r="A3" i="83"/>
  <c r="O92" i="83"/>
  <c r="L92" i="83"/>
  <c r="K92" i="83"/>
  <c r="Z71" i="82"/>
  <c r="Z70" i="82"/>
  <c r="Z69" i="82"/>
  <c r="Z68" i="82"/>
  <c r="A82" i="82"/>
  <c r="A81" i="82"/>
  <c r="A80" i="82"/>
  <c r="A79" i="82"/>
  <c r="A78" i="82"/>
  <c r="A77" i="82"/>
  <c r="A76" i="82"/>
  <c r="A75" i="82"/>
  <c r="A74" i="82"/>
  <c r="A73" i="82"/>
  <c r="A72" i="82"/>
  <c r="A67" i="82"/>
  <c r="A66" i="82"/>
  <c r="A65" i="82"/>
  <c r="A64" i="82"/>
  <c r="A63" i="82"/>
  <c r="A62" i="82"/>
  <c r="A61" i="82"/>
  <c r="A60" i="82"/>
  <c r="A59" i="82"/>
  <c r="A58" i="82"/>
  <c r="A57" i="82"/>
  <c r="A56" i="82"/>
  <c r="A55" i="82"/>
  <c r="A54" i="82"/>
  <c r="A53" i="82"/>
  <c r="A52" i="82"/>
  <c r="A51" i="82"/>
  <c r="A50" i="82"/>
  <c r="A49" i="82"/>
  <c r="A48" i="82"/>
  <c r="A47" i="82"/>
  <c r="A46" i="82"/>
  <c r="A45" i="82"/>
  <c r="A44" i="82"/>
  <c r="A43" i="82"/>
  <c r="A38" i="82"/>
  <c r="A37" i="82"/>
  <c r="A22" i="82"/>
  <c r="A21" i="82"/>
  <c r="A14" i="82"/>
  <c r="A13" i="82"/>
  <c r="A5" i="82"/>
  <c r="W84" i="82"/>
  <c r="R84" i="82"/>
  <c r="Q84" i="82"/>
  <c r="P84" i="82"/>
  <c r="N84" i="82"/>
  <c r="M84" i="82"/>
  <c r="L84" i="82"/>
  <c r="K84" i="82"/>
  <c r="Z6" i="82"/>
  <c r="Z8" i="82"/>
  <c r="Z9" i="82"/>
  <c r="Z10" i="82"/>
  <c r="Z11" i="82"/>
  <c r="Z12" i="82"/>
  <c r="A84" i="73"/>
  <c r="A83" i="73"/>
  <c r="A82" i="73"/>
  <c r="A81" i="73"/>
  <c r="A80" i="73"/>
  <c r="A79" i="73"/>
  <c r="A78" i="73"/>
  <c r="A77" i="73"/>
  <c r="A75" i="73"/>
  <c r="A74" i="73"/>
  <c r="A72" i="73"/>
  <c r="A71" i="73"/>
  <c r="A70" i="73"/>
  <c r="A69" i="73"/>
  <c r="A68" i="73"/>
  <c r="A67" i="73"/>
  <c r="A66" i="73"/>
  <c r="A65" i="73"/>
  <c r="A64" i="73"/>
  <c r="A63" i="73"/>
  <c r="A62" i="73"/>
  <c r="A61" i="73"/>
  <c r="A60" i="73"/>
  <c r="A59" i="73"/>
  <c r="A58" i="73"/>
  <c r="A57" i="73"/>
  <c r="A56" i="73"/>
  <c r="A55" i="73"/>
  <c r="A54" i="73"/>
  <c r="A53" i="73"/>
  <c r="A52" i="73"/>
  <c r="A51" i="73"/>
  <c r="A50" i="73"/>
  <c r="A49" i="73"/>
  <c r="A48" i="73"/>
  <c r="A47" i="73"/>
  <c r="A46" i="73"/>
  <c r="A45" i="73"/>
  <c r="A44" i="73"/>
  <c r="A43" i="73"/>
  <c r="A42" i="73"/>
  <c r="A41" i="73"/>
  <c r="A40" i="73"/>
  <c r="A39" i="73"/>
  <c r="A38" i="73"/>
  <c r="A37" i="73"/>
  <c r="A36" i="73"/>
  <c r="A35" i="73"/>
  <c r="A34" i="73"/>
  <c r="A33" i="73"/>
  <c r="A32" i="73"/>
  <c r="A31" i="73"/>
  <c r="A30" i="73"/>
  <c r="A29" i="73"/>
  <c r="A28" i="73"/>
  <c r="A27" i="73"/>
  <c r="A26" i="73"/>
  <c r="A25" i="73"/>
  <c r="A24" i="73"/>
  <c r="A23" i="73"/>
  <c r="A22" i="73"/>
  <c r="A21" i="73"/>
  <c r="A20" i="73"/>
  <c r="A19" i="73"/>
  <c r="A18" i="73"/>
  <c r="A17" i="73"/>
  <c r="A16" i="73"/>
  <c r="A15" i="73"/>
  <c r="A14" i="73"/>
  <c r="A13" i="73"/>
  <c r="A12" i="73"/>
  <c r="A11" i="73"/>
  <c r="A10" i="73"/>
  <c r="A9" i="73"/>
  <c r="A8" i="73"/>
  <c r="A7" i="73"/>
  <c r="A6" i="73"/>
  <c r="A5" i="73"/>
  <c r="A4" i="73"/>
  <c r="A3" i="73"/>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A84" i="68"/>
  <c r="A83" i="68"/>
  <c r="A82" i="68"/>
  <c r="A81" i="68"/>
  <c r="A80" i="68"/>
  <c r="A79" i="68"/>
  <c r="A78" i="68"/>
  <c r="A77" i="68"/>
  <c r="A75" i="68"/>
  <c r="A74" i="68"/>
  <c r="A72" i="68"/>
  <c r="A71" i="68"/>
  <c r="A70"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A3" i="68"/>
  <c r="A64" i="67"/>
  <c r="A63" i="67"/>
  <c r="A62" i="67"/>
  <c r="A10" i="67"/>
  <c r="A9" i="67"/>
  <c r="A4" i="67"/>
  <c r="A91" i="3"/>
  <c r="A90" i="3"/>
  <c r="A89" i="3"/>
  <c r="A88" i="3"/>
  <c r="A87" i="3"/>
  <c r="A86" i="3"/>
  <c r="A85" i="3"/>
  <c r="A84" i="3"/>
  <c r="A83" i="3"/>
  <c r="A82" i="3"/>
  <c r="A81" i="3"/>
  <c r="A80" i="3"/>
  <c r="A79" i="3"/>
  <c r="A78" i="3"/>
  <c r="A77" i="3"/>
  <c r="A75" i="3"/>
  <c r="A74"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43" i="2"/>
  <c r="A42" i="2"/>
  <c r="A41" i="2"/>
  <c r="A40" i="2"/>
  <c r="A39" i="2"/>
  <c r="A38" i="2"/>
  <c r="A37" i="2"/>
  <c r="A36" i="2"/>
  <c r="A35" i="2"/>
  <c r="A34" i="2"/>
  <c r="A33" i="2"/>
  <c r="A32" i="2"/>
  <c r="A31" i="2"/>
  <c r="A30" i="2"/>
  <c r="A29" i="2"/>
  <c r="A28" i="2"/>
  <c r="A27" i="2"/>
  <c r="A25" i="2"/>
  <c r="A21" i="2"/>
  <c r="A20" i="2"/>
  <c r="A19" i="2"/>
  <c r="A18" i="2"/>
  <c r="A17" i="2"/>
  <c r="A15" i="2"/>
  <c r="A14" i="2"/>
  <c r="A13" i="2"/>
  <c r="A10" i="2"/>
  <c r="A9" i="2"/>
  <c r="A8" i="2"/>
  <c r="A7" i="2"/>
  <c r="A6" i="2"/>
  <c r="N9" i="8"/>
  <c r="M86" i="85" l="1"/>
  <c r="M62" i="85"/>
  <c r="M46" i="85"/>
  <c r="M30" i="85"/>
  <c r="M14" i="85"/>
  <c r="M73" i="85"/>
  <c r="M57" i="85"/>
  <c r="M41" i="85"/>
  <c r="M25" i="85"/>
  <c r="M9" i="85"/>
  <c r="M76" i="85"/>
  <c r="M60" i="85"/>
  <c r="M44" i="85"/>
  <c r="M28" i="85"/>
  <c r="M12" i="85"/>
  <c r="M71" i="85"/>
  <c r="M55" i="85"/>
  <c r="M39" i="85"/>
  <c r="M23" i="85"/>
  <c r="M7" i="85"/>
  <c r="M72" i="85"/>
  <c r="M56" i="85"/>
  <c r="M40" i="85"/>
  <c r="M24" i="85"/>
  <c r="M8" i="85"/>
  <c r="M67" i="85"/>
  <c r="M51" i="85"/>
  <c r="M35" i="85"/>
  <c r="M74" i="85"/>
  <c r="M58" i="85"/>
  <c r="M42" i="85"/>
  <c r="M26" i="85"/>
  <c r="M10" i="85"/>
  <c r="M69" i="85"/>
  <c r="M53" i="85"/>
  <c r="M37" i="85"/>
  <c r="M21" i="85"/>
  <c r="M5" i="85"/>
  <c r="M19" i="85"/>
  <c r="M68" i="85"/>
  <c r="M52" i="85"/>
  <c r="M36" i="85"/>
  <c r="M20" i="85"/>
  <c r="M4" i="85"/>
  <c r="M87" i="85"/>
  <c r="M63" i="85"/>
  <c r="M47" i="85"/>
  <c r="M31" i="85"/>
  <c r="M15" i="85"/>
  <c r="M66" i="85"/>
  <c r="M50" i="85"/>
  <c r="M34" i="85"/>
  <c r="M18" i="85"/>
  <c r="M85" i="85"/>
  <c r="M61" i="85"/>
  <c r="M45" i="85"/>
  <c r="M29" i="85"/>
  <c r="M13" i="85"/>
  <c r="M88" i="85"/>
  <c r="M64" i="85"/>
  <c r="M48" i="85"/>
  <c r="M16" i="85"/>
  <c r="M43" i="85"/>
  <c r="M6" i="85"/>
  <c r="M33" i="85"/>
  <c r="M75" i="85"/>
  <c r="M27" i="85"/>
  <c r="M65" i="85"/>
  <c r="M49" i="85"/>
  <c r="M70" i="85"/>
  <c r="M17" i="85"/>
  <c r="M54" i="85"/>
  <c r="M11" i="85"/>
  <c r="M38" i="85"/>
  <c r="M32" i="85"/>
  <c r="M59" i="85"/>
  <c r="M22" i="85"/>
  <c r="L68" i="85"/>
  <c r="L52" i="85"/>
  <c r="L36" i="85"/>
  <c r="L20" i="85"/>
  <c r="L4" i="85"/>
  <c r="L69" i="85"/>
  <c r="L53" i="85"/>
  <c r="L37" i="85"/>
  <c r="L21" i="85"/>
  <c r="L5" i="85"/>
  <c r="L47" i="85"/>
  <c r="L66" i="85"/>
  <c r="L50" i="85"/>
  <c r="L34" i="85"/>
  <c r="L18" i="85"/>
  <c r="L67" i="85"/>
  <c r="L51" i="85"/>
  <c r="L35" i="85"/>
  <c r="L19" i="85"/>
  <c r="L86" i="85"/>
  <c r="L62" i="85"/>
  <c r="L30" i="85"/>
  <c r="L14" i="85"/>
  <c r="L87" i="85"/>
  <c r="L31" i="85"/>
  <c r="L88" i="85"/>
  <c r="L64" i="85"/>
  <c r="L48" i="85"/>
  <c r="L32" i="85"/>
  <c r="L16" i="85"/>
  <c r="L65" i="85"/>
  <c r="L49" i="85"/>
  <c r="L33" i="85"/>
  <c r="L17" i="85"/>
  <c r="L46" i="85"/>
  <c r="L63" i="85"/>
  <c r="L15" i="85"/>
  <c r="L74" i="85"/>
  <c r="L58" i="85"/>
  <c r="L42" i="85"/>
  <c r="L26" i="85"/>
  <c r="L10" i="85"/>
  <c r="L75" i="85"/>
  <c r="L59" i="85"/>
  <c r="L43" i="85"/>
  <c r="L27" i="85"/>
  <c r="L11" i="85"/>
  <c r="L72" i="85"/>
  <c r="L56" i="85"/>
  <c r="L40" i="85"/>
  <c r="L24" i="85"/>
  <c r="L8" i="85"/>
  <c r="L73" i="85"/>
  <c r="L57" i="85"/>
  <c r="L41" i="85"/>
  <c r="L25" i="85"/>
  <c r="L9" i="85"/>
  <c r="L38" i="85"/>
  <c r="L71" i="85"/>
  <c r="L7" i="85"/>
  <c r="L28" i="85"/>
  <c r="L61" i="85"/>
  <c r="L6" i="85"/>
  <c r="L22" i="85"/>
  <c r="L55" i="85"/>
  <c r="L70" i="85"/>
  <c r="L39" i="85"/>
  <c r="L60" i="85"/>
  <c r="L29" i="85"/>
  <c r="L44" i="85"/>
  <c r="L13" i="85"/>
  <c r="L76" i="85"/>
  <c r="L12" i="85"/>
  <c r="L45" i="85"/>
  <c r="L54" i="85"/>
  <c r="L23" i="85"/>
  <c r="L85" i="85"/>
  <c r="N76" i="85"/>
  <c r="N74" i="85"/>
  <c r="N58" i="85"/>
  <c r="N42" i="85"/>
  <c r="N26" i="85"/>
  <c r="N10" i="85"/>
  <c r="N85" i="85"/>
  <c r="N61" i="85"/>
  <c r="N45" i="85"/>
  <c r="N29" i="85"/>
  <c r="N13" i="85"/>
  <c r="N72" i="85"/>
  <c r="N56" i="85"/>
  <c r="N40" i="85"/>
  <c r="N24" i="85"/>
  <c r="N8" i="85"/>
  <c r="N75" i="85"/>
  <c r="N59" i="85"/>
  <c r="N43" i="85"/>
  <c r="N27" i="85"/>
  <c r="N11" i="85"/>
  <c r="N68" i="85"/>
  <c r="N52" i="85"/>
  <c r="N36" i="85"/>
  <c r="N20" i="85"/>
  <c r="N55" i="85"/>
  <c r="N39" i="85"/>
  <c r="N7" i="85"/>
  <c r="N70" i="85"/>
  <c r="N54" i="85"/>
  <c r="N38" i="85"/>
  <c r="N22" i="85"/>
  <c r="N6" i="85"/>
  <c r="N73" i="85"/>
  <c r="N57" i="85"/>
  <c r="N41" i="85"/>
  <c r="N25" i="85"/>
  <c r="N9" i="85"/>
  <c r="N4" i="85"/>
  <c r="N71" i="85"/>
  <c r="N23" i="85"/>
  <c r="N88" i="85"/>
  <c r="N64" i="85"/>
  <c r="N48" i="85"/>
  <c r="N32" i="85"/>
  <c r="N16" i="85"/>
  <c r="N67" i="85"/>
  <c r="N51" i="85"/>
  <c r="N35" i="85"/>
  <c r="N19" i="85"/>
  <c r="N86" i="85"/>
  <c r="N62" i="85"/>
  <c r="N46" i="85"/>
  <c r="N30" i="85"/>
  <c r="N14" i="85"/>
  <c r="N65" i="85"/>
  <c r="N49" i="85"/>
  <c r="N33" i="85"/>
  <c r="N17" i="85"/>
  <c r="N60" i="85"/>
  <c r="N44" i="85"/>
  <c r="N28" i="85"/>
  <c r="N12" i="85"/>
  <c r="N34" i="85"/>
  <c r="N87" i="85"/>
  <c r="N15" i="85"/>
  <c r="N18" i="85"/>
  <c r="N69" i="85"/>
  <c r="N5" i="85"/>
  <c r="N63" i="85"/>
  <c r="N47" i="85"/>
  <c r="N50" i="85"/>
  <c r="N53" i="85"/>
  <c r="N37" i="85"/>
  <c r="N66" i="85"/>
  <c r="N31" i="85"/>
  <c r="N21" i="85"/>
  <c r="K21" i="85"/>
  <c r="K72" i="85"/>
  <c r="K56" i="85"/>
  <c r="K40" i="85"/>
  <c r="K24" i="85"/>
  <c r="K8" i="85"/>
  <c r="K57" i="85"/>
  <c r="K41" i="85"/>
  <c r="K11" i="85"/>
  <c r="K17" i="85"/>
  <c r="K9" i="85"/>
  <c r="K49" i="85"/>
  <c r="K70" i="85"/>
  <c r="K54" i="85"/>
  <c r="K38" i="85"/>
  <c r="K22" i="85"/>
  <c r="K6" i="85"/>
  <c r="K43" i="85"/>
  <c r="K27" i="85"/>
  <c r="K87" i="85"/>
  <c r="K66" i="85"/>
  <c r="K34" i="85"/>
  <c r="K18" i="85"/>
  <c r="K55" i="85"/>
  <c r="K85" i="85"/>
  <c r="K65" i="85"/>
  <c r="K31" i="85"/>
  <c r="K68" i="85"/>
  <c r="K52" i="85"/>
  <c r="K36" i="85"/>
  <c r="K20" i="85"/>
  <c r="K4" i="85"/>
  <c r="K33" i="85"/>
  <c r="K13" i="85"/>
  <c r="K69" i="85"/>
  <c r="K50" i="85"/>
  <c r="K19" i="85"/>
  <c r="K29" i="85"/>
  <c r="K86" i="85"/>
  <c r="K62" i="85"/>
  <c r="K46" i="85"/>
  <c r="K30" i="85"/>
  <c r="K14" i="85"/>
  <c r="K23" i="85"/>
  <c r="K75" i="85"/>
  <c r="K67" i="85"/>
  <c r="K45" i="85"/>
  <c r="K15" i="85"/>
  <c r="K51" i="85"/>
  <c r="K76" i="85"/>
  <c r="K60" i="85"/>
  <c r="K44" i="85"/>
  <c r="K28" i="85"/>
  <c r="K12" i="85"/>
  <c r="K7" i="85"/>
  <c r="K71" i="85"/>
  <c r="K61" i="85"/>
  <c r="K37" i="85"/>
  <c r="K58" i="85"/>
  <c r="K48" i="85"/>
  <c r="K59" i="85"/>
  <c r="K47" i="85"/>
  <c r="K35" i="85"/>
  <c r="K42" i="85"/>
  <c r="K63" i="85"/>
  <c r="K25" i="85"/>
  <c r="K16" i="85"/>
  <c r="K53" i="85"/>
  <c r="K39" i="85"/>
  <c r="K32" i="85"/>
  <c r="K5" i="85"/>
  <c r="K26" i="85"/>
  <c r="K88" i="85"/>
  <c r="K73" i="85"/>
  <c r="K74" i="85"/>
  <c r="K10" i="85"/>
  <c r="K64" i="85"/>
  <c r="L79" i="81"/>
  <c r="L61" i="81"/>
  <c r="L45" i="81"/>
  <c r="L13" i="81"/>
  <c r="L48" i="81"/>
  <c r="L16" i="81"/>
  <c r="L66" i="81"/>
  <c r="L31" i="81"/>
  <c r="L38" i="81"/>
  <c r="L6" i="81"/>
  <c r="L69" i="81"/>
  <c r="L62" i="81"/>
  <c r="L15" i="81"/>
  <c r="L68" i="81"/>
  <c r="L18" i="81"/>
  <c r="L72" i="81"/>
  <c r="L77" i="81"/>
  <c r="L59" i="81"/>
  <c r="L41" i="81"/>
  <c r="L9" i="81"/>
  <c r="L44" i="81"/>
  <c r="L12" i="81"/>
  <c r="L27" i="81"/>
  <c r="L34" i="81"/>
  <c r="L64" i="81"/>
  <c r="L82" i="81"/>
  <c r="L74" i="81"/>
  <c r="L80" i="81"/>
  <c r="L37" i="81"/>
  <c r="L5" i="81"/>
  <c r="L40" i="81"/>
  <c r="L8" i="81"/>
  <c r="L55" i="81"/>
  <c r="L23" i="81"/>
  <c r="L30" i="81"/>
  <c r="L29" i="81"/>
  <c r="L54" i="81"/>
  <c r="L67" i="81"/>
  <c r="L25" i="81"/>
  <c r="L43" i="81"/>
  <c r="L71" i="81"/>
  <c r="L70" i="81"/>
  <c r="L33" i="81"/>
  <c r="L36" i="81"/>
  <c r="L4" i="81"/>
  <c r="L51" i="81"/>
  <c r="L19" i="81"/>
  <c r="L58" i="81"/>
  <c r="L26" i="81"/>
  <c r="L22" i="81"/>
  <c r="L11" i="81"/>
  <c r="L83" i="81"/>
  <c r="L65" i="81"/>
  <c r="L53" i="81"/>
  <c r="L21" i="81"/>
  <c r="L56" i="81"/>
  <c r="L24" i="81"/>
  <c r="L60" i="81"/>
  <c r="L84" i="81"/>
  <c r="L39" i="81"/>
  <c r="L7" i="81"/>
  <c r="L46" i="81"/>
  <c r="L14" i="81"/>
  <c r="L78" i="81"/>
  <c r="L81" i="81"/>
  <c r="L63" i="81"/>
  <c r="L49" i="81"/>
  <c r="L17" i="81"/>
  <c r="L52" i="81"/>
  <c r="L20" i="81"/>
  <c r="L75" i="81"/>
  <c r="L35" i="81"/>
  <c r="L3" i="81"/>
  <c r="L42" i="81"/>
  <c r="L10" i="81"/>
  <c r="L32" i="81"/>
  <c r="L47" i="81"/>
  <c r="L57" i="81"/>
  <c r="L28" i="81"/>
  <c r="L50" i="81"/>
  <c r="M79" i="81"/>
  <c r="M61" i="81"/>
  <c r="M45" i="81"/>
  <c r="M29" i="81"/>
  <c r="M13" i="81"/>
  <c r="M70" i="81"/>
  <c r="M54" i="81"/>
  <c r="M38" i="81"/>
  <c r="M22" i="81"/>
  <c r="M6" i="81"/>
  <c r="M19" i="81"/>
  <c r="M28" i="81"/>
  <c r="M77" i="81"/>
  <c r="M59" i="81"/>
  <c r="M43" i="81"/>
  <c r="M27" i="81"/>
  <c r="M89" i="81" s="1"/>
  <c r="M11" i="81"/>
  <c r="M68" i="81"/>
  <c r="M52" i="81"/>
  <c r="M36" i="81"/>
  <c r="M20" i="81"/>
  <c r="M4" i="81"/>
  <c r="M12" i="81"/>
  <c r="M74" i="81"/>
  <c r="M57" i="81"/>
  <c r="M41" i="81"/>
  <c r="M25" i="81"/>
  <c r="M9" i="81"/>
  <c r="M84" i="81"/>
  <c r="M66" i="81"/>
  <c r="M50" i="81"/>
  <c r="M34" i="81"/>
  <c r="M18" i="81"/>
  <c r="M53" i="81"/>
  <c r="M21" i="81"/>
  <c r="M62" i="81"/>
  <c r="M30" i="81"/>
  <c r="M67" i="81"/>
  <c r="M44" i="81"/>
  <c r="M71" i="81"/>
  <c r="M55" i="81"/>
  <c r="M39" i="81"/>
  <c r="M23" i="81"/>
  <c r="M7" i="81"/>
  <c r="M82" i="81"/>
  <c r="M64" i="81"/>
  <c r="M48" i="81"/>
  <c r="M32" i="81"/>
  <c r="M16" i="81"/>
  <c r="M69" i="81"/>
  <c r="M5" i="81"/>
  <c r="M46" i="81"/>
  <c r="M35" i="81"/>
  <c r="M78" i="81"/>
  <c r="M83" i="81"/>
  <c r="M65" i="81"/>
  <c r="M49" i="81"/>
  <c r="M33" i="81"/>
  <c r="M17" i="81"/>
  <c r="M75" i="81"/>
  <c r="M58" i="81"/>
  <c r="M42" i="81"/>
  <c r="M26" i="81"/>
  <c r="M10" i="81"/>
  <c r="M81" i="81"/>
  <c r="M63" i="81"/>
  <c r="M47" i="81"/>
  <c r="M31" i="81"/>
  <c r="M15" i="81"/>
  <c r="M72" i="81"/>
  <c r="M56" i="81"/>
  <c r="M40" i="81"/>
  <c r="M24" i="81"/>
  <c r="M8" i="81"/>
  <c r="M37" i="81"/>
  <c r="M80" i="81"/>
  <c r="M14" i="81"/>
  <c r="M51" i="81"/>
  <c r="M3" i="81"/>
  <c r="M60" i="81"/>
  <c r="N71" i="81"/>
  <c r="N70" i="81"/>
  <c r="N54" i="81"/>
  <c r="N38" i="81"/>
  <c r="N22" i="81"/>
  <c r="N6" i="81"/>
  <c r="N55" i="81"/>
  <c r="N23" i="81"/>
  <c r="N13" i="81"/>
  <c r="N9" i="81"/>
  <c r="N63" i="81"/>
  <c r="N14" i="81"/>
  <c r="N61" i="81"/>
  <c r="N60" i="81"/>
  <c r="N3" i="81"/>
  <c r="N69" i="81"/>
  <c r="N68" i="81"/>
  <c r="N52" i="81"/>
  <c r="N36" i="81"/>
  <c r="N20" i="81"/>
  <c r="N4" i="81"/>
  <c r="N51" i="81"/>
  <c r="N19" i="81"/>
  <c r="N59" i="81"/>
  <c r="N53" i="81"/>
  <c r="N17" i="81"/>
  <c r="N67" i="81"/>
  <c r="N84" i="81"/>
  <c r="N66" i="81"/>
  <c r="N50" i="81"/>
  <c r="N34" i="81"/>
  <c r="N18" i="81"/>
  <c r="N47" i="81"/>
  <c r="N15" i="81"/>
  <c r="N37" i="81"/>
  <c r="N49" i="81"/>
  <c r="N46" i="81"/>
  <c r="N39" i="81"/>
  <c r="N5" i="81"/>
  <c r="N44" i="81"/>
  <c r="N57" i="81"/>
  <c r="N83" i="81"/>
  <c r="N65" i="81"/>
  <c r="N82" i="81"/>
  <c r="N64" i="81"/>
  <c r="N48" i="81"/>
  <c r="N32" i="81"/>
  <c r="N16" i="81"/>
  <c r="N43" i="81"/>
  <c r="N11" i="81"/>
  <c r="N21" i="81"/>
  <c r="N80" i="81"/>
  <c r="N30" i="81"/>
  <c r="N7" i="81"/>
  <c r="N79" i="81"/>
  <c r="N78" i="81"/>
  <c r="N77" i="81"/>
  <c r="N75" i="81"/>
  <c r="N58" i="81"/>
  <c r="N42" i="81"/>
  <c r="N26" i="81"/>
  <c r="N10" i="81"/>
  <c r="N31" i="81"/>
  <c r="N45" i="81"/>
  <c r="N41" i="81"/>
  <c r="N12" i="81"/>
  <c r="N74" i="81"/>
  <c r="N72" i="81"/>
  <c r="N56" i="81"/>
  <c r="N40" i="81"/>
  <c r="N24" i="81"/>
  <c r="N8" i="81"/>
  <c r="N27" i="81"/>
  <c r="N89" i="81" s="1"/>
  <c r="N29" i="81"/>
  <c r="N25" i="81"/>
  <c r="N33" i="81"/>
  <c r="N81" i="81"/>
  <c r="N62" i="81"/>
  <c r="N28" i="81"/>
  <c r="N35" i="81"/>
  <c r="K69" i="81"/>
  <c r="K53" i="81"/>
  <c r="K37" i="81"/>
  <c r="K21" i="81"/>
  <c r="K5" i="81"/>
  <c r="K52" i="81"/>
  <c r="K20" i="81"/>
  <c r="K84" i="81"/>
  <c r="K82" i="81"/>
  <c r="K18" i="81"/>
  <c r="K13" i="81"/>
  <c r="K36" i="81"/>
  <c r="K10" i="81"/>
  <c r="K43" i="81"/>
  <c r="K67" i="81"/>
  <c r="K51" i="81"/>
  <c r="K35" i="81"/>
  <c r="K19" i="81"/>
  <c r="K3" i="81"/>
  <c r="K48" i="81"/>
  <c r="K16" i="81"/>
  <c r="K75" i="81"/>
  <c r="K58" i="81"/>
  <c r="K79" i="81"/>
  <c r="K4" i="81"/>
  <c r="K83" i="81"/>
  <c r="K65" i="81"/>
  <c r="K49" i="81"/>
  <c r="K33" i="81"/>
  <c r="K17" i="81"/>
  <c r="K44" i="81"/>
  <c r="K12" i="81"/>
  <c r="K66" i="81"/>
  <c r="K46" i="81"/>
  <c r="K42" i="81"/>
  <c r="K54" i="81"/>
  <c r="K29" i="81"/>
  <c r="K27" i="81"/>
  <c r="K32" i="81"/>
  <c r="K81" i="81"/>
  <c r="K63" i="81"/>
  <c r="K47" i="81"/>
  <c r="K31" i="81"/>
  <c r="K15" i="81"/>
  <c r="K80" i="81"/>
  <c r="K40" i="81"/>
  <c r="K8" i="81"/>
  <c r="K30" i="81"/>
  <c r="K26" i="81"/>
  <c r="K38" i="81"/>
  <c r="K70" i="81"/>
  <c r="K77" i="81"/>
  <c r="K62" i="81"/>
  <c r="K78" i="81"/>
  <c r="K64" i="81"/>
  <c r="K74" i="81"/>
  <c r="K57" i="81"/>
  <c r="K41" i="81"/>
  <c r="K25" i="81"/>
  <c r="K9" i="81"/>
  <c r="K28" i="81"/>
  <c r="K68" i="81"/>
  <c r="K72" i="81"/>
  <c r="K50" i="81"/>
  <c r="K61" i="81"/>
  <c r="K71" i="81"/>
  <c r="K55" i="81"/>
  <c r="K39" i="81"/>
  <c r="K23" i="81"/>
  <c r="K7" i="81"/>
  <c r="K56" i="81"/>
  <c r="K24" i="81"/>
  <c r="K60" i="81"/>
  <c r="K34" i="81"/>
  <c r="K45" i="81"/>
  <c r="K14" i="81"/>
  <c r="K22" i="81"/>
  <c r="K59" i="81"/>
  <c r="K11" i="81"/>
  <c r="K6" i="81"/>
  <c r="Q89" i="80"/>
  <c r="Q36" i="80"/>
  <c r="Q28" i="80"/>
  <c r="Q18" i="80"/>
  <c r="Q85" i="80"/>
  <c r="Q32" i="80"/>
  <c r="Q87" i="80"/>
  <c r="Q83" i="80"/>
  <c r="Q8" i="80"/>
  <c r="Q44" i="80"/>
  <c r="Q37" i="80"/>
  <c r="Q29" i="80"/>
  <c r="Q40" i="80"/>
  <c r="Q21" i="80"/>
  <c r="Q77" i="80"/>
  <c r="Q14" i="80"/>
  <c r="Q5" i="80"/>
  <c r="Q4" i="80"/>
  <c r="Q42" i="80"/>
  <c r="Q68" i="80"/>
  <c r="Q55" i="80"/>
  <c r="Q45" i="80"/>
  <c r="Q38" i="80"/>
  <c r="Q30" i="80"/>
  <c r="Q48" i="80"/>
  <c r="Q33" i="80"/>
  <c r="Q7" i="80"/>
  <c r="Q10" i="80"/>
  <c r="Q12" i="80"/>
  <c r="Q16" i="80"/>
  <c r="Q73" i="80"/>
  <c r="Q63" i="80"/>
  <c r="Q56" i="80"/>
  <c r="Q46" i="80"/>
  <c r="Q39" i="80"/>
  <c r="Q90" i="80"/>
  <c r="Q59" i="80"/>
  <c r="Q41" i="80"/>
  <c r="Q54" i="80"/>
  <c r="Q15" i="80"/>
  <c r="Q26" i="80"/>
  <c r="Q9" i="80"/>
  <c r="Q22" i="80"/>
  <c r="Q34" i="80"/>
  <c r="Q81" i="80"/>
  <c r="Q86" i="80"/>
  <c r="Q71" i="80"/>
  <c r="Q64" i="80"/>
  <c r="Q57" i="80"/>
  <c r="Q47" i="80"/>
  <c r="Q67" i="80"/>
  <c r="Q49" i="80"/>
  <c r="Q19" i="80"/>
  <c r="Q62" i="80"/>
  <c r="Q61" i="80"/>
  <c r="Q6" i="80"/>
  <c r="Q35" i="80"/>
  <c r="Q11" i="80"/>
  <c r="Q69" i="80"/>
  <c r="Q50" i="80"/>
  <c r="Q91" i="80"/>
  <c r="Q82" i="80"/>
  <c r="Q72" i="80"/>
  <c r="Q65" i="80"/>
  <c r="Q58" i="80"/>
  <c r="Q75" i="80"/>
  <c r="Q60" i="80"/>
  <c r="Q43" i="80"/>
  <c r="Q70" i="80"/>
  <c r="Q66" i="80"/>
  <c r="Q92" i="80"/>
  <c r="Q27" i="80"/>
  <c r="Q17" i="80"/>
  <c r="Q13" i="80"/>
  <c r="Q84" i="80"/>
  <c r="Q20" i="80"/>
  <c r="Q74" i="80"/>
  <c r="Q76" i="80"/>
  <c r="Q88" i="80"/>
  <c r="P91" i="80"/>
  <c r="P26" i="80"/>
  <c r="P16" i="80"/>
  <c r="P83" i="80"/>
  <c r="P73" i="80"/>
  <c r="P19" i="80"/>
  <c r="P75" i="80"/>
  <c r="P41" i="80"/>
  <c r="P57" i="80"/>
  <c r="P74" i="80"/>
  <c r="P59" i="80"/>
  <c r="P50" i="80"/>
  <c r="P35" i="80"/>
  <c r="P27" i="80"/>
  <c r="P17" i="80"/>
  <c r="P84" i="80"/>
  <c r="P30" i="80"/>
  <c r="P86" i="80"/>
  <c r="P76" i="80"/>
  <c r="P4" i="80"/>
  <c r="P92" i="80"/>
  <c r="P43" i="80"/>
  <c r="P36" i="80"/>
  <c r="P28" i="80"/>
  <c r="P39" i="80"/>
  <c r="P20" i="80"/>
  <c r="P33" i="80"/>
  <c r="P13" i="80"/>
  <c r="P71" i="80"/>
  <c r="P54" i="80"/>
  <c r="P44" i="80"/>
  <c r="P37" i="80"/>
  <c r="P29" i="80"/>
  <c r="P47" i="80"/>
  <c r="P32" i="80"/>
  <c r="P68" i="80"/>
  <c r="P6" i="80"/>
  <c r="P9" i="80"/>
  <c r="P11" i="80"/>
  <c r="P5" i="80"/>
  <c r="P81" i="80"/>
  <c r="P64" i="80"/>
  <c r="P62" i="80"/>
  <c r="P55" i="80"/>
  <c r="P45" i="80"/>
  <c r="P38" i="80"/>
  <c r="P58" i="80"/>
  <c r="P40" i="80"/>
  <c r="P14" i="80"/>
  <c r="P7" i="80"/>
  <c r="P8" i="80"/>
  <c r="P69" i="80"/>
  <c r="P90" i="80"/>
  <c r="P77" i="80"/>
  <c r="P70" i="80"/>
  <c r="P63" i="80"/>
  <c r="P56" i="80"/>
  <c r="P46" i="80"/>
  <c r="P66" i="80"/>
  <c r="P48" i="80"/>
  <c r="P42" i="80"/>
  <c r="P10" i="80"/>
  <c r="P21" i="80"/>
  <c r="P15" i="80"/>
  <c r="P49" i="80"/>
  <c r="P67" i="80"/>
  <c r="P87" i="80"/>
  <c r="P61" i="80"/>
  <c r="P89" i="80"/>
  <c r="P34" i="80"/>
  <c r="P22" i="80"/>
  <c r="P18" i="80"/>
  <c r="P60" i="80"/>
  <c r="P82" i="80"/>
  <c r="P72" i="80"/>
  <c r="P85" i="80"/>
  <c r="P12" i="80"/>
  <c r="P65" i="80"/>
  <c r="P88" i="80"/>
  <c r="O88" i="80"/>
  <c r="O81" i="80"/>
  <c r="O71" i="80"/>
  <c r="O64" i="80"/>
  <c r="O84" i="80"/>
  <c r="O66" i="80"/>
  <c r="O68" i="80"/>
  <c r="O20" i="80"/>
  <c r="O41" i="80"/>
  <c r="O40" i="80"/>
  <c r="O11" i="80"/>
  <c r="O48" i="80"/>
  <c r="O69" i="80"/>
  <c r="O90" i="80"/>
  <c r="O22" i="80"/>
  <c r="O89" i="80"/>
  <c r="O82" i="80"/>
  <c r="O72" i="80"/>
  <c r="O18" i="80"/>
  <c r="O74" i="80"/>
  <c r="O76" i="80"/>
  <c r="O75" i="80"/>
  <c r="O49" i="80"/>
  <c r="O86" i="80"/>
  <c r="O34" i="80"/>
  <c r="O26" i="80"/>
  <c r="O16" i="80"/>
  <c r="O83" i="80"/>
  <c r="O29" i="80"/>
  <c r="O85" i="80"/>
  <c r="O4" i="80"/>
  <c r="O32" i="80"/>
  <c r="O87" i="80"/>
  <c r="O15" i="80"/>
  <c r="O91" i="80"/>
  <c r="O42" i="80"/>
  <c r="O35" i="80"/>
  <c r="O27" i="80"/>
  <c r="O38" i="80"/>
  <c r="O67" i="80"/>
  <c r="O12" i="80"/>
  <c r="O50" i="80"/>
  <c r="O43" i="80"/>
  <c r="O36" i="80"/>
  <c r="O28" i="80"/>
  <c r="O46" i="80"/>
  <c r="O30" i="80"/>
  <c r="O5" i="80"/>
  <c r="O19" i="80"/>
  <c r="O8" i="80"/>
  <c r="O10" i="80"/>
  <c r="O60" i="80"/>
  <c r="O55" i="80"/>
  <c r="O45" i="80"/>
  <c r="O65" i="80"/>
  <c r="O47" i="80"/>
  <c r="O61" i="80"/>
  <c r="O54" i="80"/>
  <c r="O44" i="80"/>
  <c r="O37" i="80"/>
  <c r="O57" i="80"/>
  <c r="O92" i="80"/>
  <c r="O39" i="80"/>
  <c r="O59" i="80"/>
  <c r="R59" i="80" s="1"/>
  <c r="O13" i="80"/>
  <c r="O17" i="80"/>
  <c r="O6" i="80"/>
  <c r="O7" i="80"/>
  <c r="O62" i="80"/>
  <c r="O56" i="80"/>
  <c r="O33" i="80"/>
  <c r="O58" i="80"/>
  <c r="O14" i="80"/>
  <c r="O21" i="80"/>
  <c r="O9" i="80"/>
  <c r="O77" i="80"/>
  <c r="O70" i="80"/>
  <c r="O63" i="80"/>
  <c r="O73" i="80"/>
  <c r="K46" i="80"/>
  <c r="K39" i="80"/>
  <c r="K32" i="80"/>
  <c r="K21" i="80"/>
  <c r="K42" i="80"/>
  <c r="K26" i="80"/>
  <c r="K28" i="80"/>
  <c r="K4" i="80"/>
  <c r="K17" i="80"/>
  <c r="K6" i="80"/>
  <c r="K55" i="80"/>
  <c r="K57" i="80"/>
  <c r="K47" i="80"/>
  <c r="K40" i="80"/>
  <c r="K33" i="80"/>
  <c r="K50" i="80"/>
  <c r="K35" i="80"/>
  <c r="K64" i="80"/>
  <c r="K9" i="80"/>
  <c r="K37" i="80"/>
  <c r="K36" i="80"/>
  <c r="K12" i="80"/>
  <c r="K44" i="80"/>
  <c r="K14" i="80"/>
  <c r="K16" i="80"/>
  <c r="K19" i="80"/>
  <c r="K65" i="80"/>
  <c r="K58" i="80"/>
  <c r="K48" i="80"/>
  <c r="K41" i="80"/>
  <c r="K61" i="80"/>
  <c r="K43" i="80"/>
  <c r="K8" i="80"/>
  <c r="K72" i="80"/>
  <c r="K11" i="80"/>
  <c r="K71" i="80"/>
  <c r="K45" i="80"/>
  <c r="K5" i="80"/>
  <c r="K82" i="80"/>
  <c r="K76" i="80"/>
  <c r="K73" i="80"/>
  <c r="K66" i="80"/>
  <c r="K59" i="80"/>
  <c r="K49" i="80"/>
  <c r="K69" i="80"/>
  <c r="K54" i="80"/>
  <c r="K27" i="80"/>
  <c r="K10" i="80"/>
  <c r="K83" i="80"/>
  <c r="K13" i="80"/>
  <c r="K84" i="80"/>
  <c r="K74" i="80"/>
  <c r="K67" i="80"/>
  <c r="K60" i="80"/>
  <c r="K77" i="80"/>
  <c r="K62" i="80"/>
  <c r="K90" i="80"/>
  <c r="R90" i="80" s="1"/>
  <c r="K63" i="80"/>
  <c r="K92" i="80"/>
  <c r="K29" i="80"/>
  <c r="K22" i="80"/>
  <c r="K18" i="80"/>
  <c r="K85" i="80"/>
  <c r="K75" i="80"/>
  <c r="K68" i="80"/>
  <c r="K88" i="80"/>
  <c r="K70" i="80"/>
  <c r="K56" i="80"/>
  <c r="K86" i="80"/>
  <c r="K81" i="80"/>
  <c r="K87" i="80"/>
  <c r="K15" i="80"/>
  <c r="K38" i="80"/>
  <c r="K30" i="80"/>
  <c r="K7" i="80"/>
  <c r="K20" i="80"/>
  <c r="K34" i="80"/>
  <c r="K91" i="80"/>
  <c r="K89" i="80"/>
  <c r="N76" i="80"/>
  <c r="N91" i="80"/>
  <c r="N69" i="80"/>
  <c r="N62" i="80"/>
  <c r="N55" i="80"/>
  <c r="N72" i="80"/>
  <c r="N57" i="80"/>
  <c r="N85" i="80"/>
  <c r="N13" i="80"/>
  <c r="N10" i="80"/>
  <c r="N92" i="80"/>
  <c r="N43" i="80"/>
  <c r="N87" i="80"/>
  <c r="N77" i="80"/>
  <c r="N70" i="80"/>
  <c r="N63" i="80"/>
  <c r="N83" i="80"/>
  <c r="N65" i="80"/>
  <c r="N20" i="80"/>
  <c r="N11" i="80"/>
  <c r="N36" i="80"/>
  <c r="N6" i="80"/>
  <c r="N21" i="80"/>
  <c r="N88" i="80"/>
  <c r="N81" i="80"/>
  <c r="N71" i="80"/>
  <c r="N17" i="80"/>
  <c r="N73" i="80"/>
  <c r="N59" i="80"/>
  <c r="N32" i="80"/>
  <c r="N30" i="80"/>
  <c r="N39" i="80"/>
  <c r="N60" i="80"/>
  <c r="N12" i="80"/>
  <c r="N33" i="80"/>
  <c r="N22" i="80"/>
  <c r="N89" i="80"/>
  <c r="N82" i="80"/>
  <c r="N28" i="80"/>
  <c r="N84" i="80"/>
  <c r="N67" i="80"/>
  <c r="N66" i="80"/>
  <c r="N86" i="80"/>
  <c r="N40" i="80"/>
  <c r="N74" i="80"/>
  <c r="N38" i="80"/>
  <c r="N5" i="80"/>
  <c r="N90" i="80"/>
  <c r="N41" i="80"/>
  <c r="N34" i="80"/>
  <c r="N26" i="80"/>
  <c r="N37" i="80"/>
  <c r="N19" i="80"/>
  <c r="N75" i="80"/>
  <c r="N50" i="80"/>
  <c r="N49" i="80"/>
  <c r="N42" i="80"/>
  <c r="N35" i="80"/>
  <c r="R35" i="80" s="1"/>
  <c r="N27" i="80"/>
  <c r="N45" i="80"/>
  <c r="N29" i="80"/>
  <c r="N4" i="80"/>
  <c r="N58" i="80"/>
  <c r="N7" i="80"/>
  <c r="N9" i="80"/>
  <c r="N48" i="80"/>
  <c r="R48" i="80" s="1"/>
  <c r="N56" i="80"/>
  <c r="N54" i="80"/>
  <c r="N64" i="80"/>
  <c r="N44" i="80"/>
  <c r="N14" i="80"/>
  <c r="N46" i="80"/>
  <c r="N47" i="80"/>
  <c r="N15" i="80"/>
  <c r="N18" i="80"/>
  <c r="N8" i="80"/>
  <c r="N16" i="80"/>
  <c r="N68" i="80"/>
  <c r="N61" i="80"/>
  <c r="M67" i="80"/>
  <c r="M60" i="80"/>
  <c r="M50" i="80"/>
  <c r="R50" i="80" s="1"/>
  <c r="M43" i="80"/>
  <c r="M63" i="80"/>
  <c r="M45" i="80"/>
  <c r="M84" i="80"/>
  <c r="M38" i="80"/>
  <c r="M13" i="80"/>
  <c r="M7" i="80"/>
  <c r="M9" i="80"/>
  <c r="M41" i="80"/>
  <c r="M75" i="80"/>
  <c r="M68" i="80"/>
  <c r="M61" i="80"/>
  <c r="M54" i="80"/>
  <c r="M71" i="80"/>
  <c r="M56" i="80"/>
  <c r="M12" i="80"/>
  <c r="M18" i="80"/>
  <c r="M15" i="80"/>
  <c r="M86" i="80"/>
  <c r="M76" i="80"/>
  <c r="M91" i="80"/>
  <c r="M69" i="80"/>
  <c r="M62" i="80"/>
  <c r="M82" i="80"/>
  <c r="M64" i="80"/>
  <c r="M73" i="80"/>
  <c r="M26" i="80"/>
  <c r="M44" i="80"/>
  <c r="M90" i="80"/>
  <c r="M20" i="80"/>
  <c r="M87" i="80"/>
  <c r="M77" i="80"/>
  <c r="M70" i="80"/>
  <c r="M16" i="80"/>
  <c r="M72" i="80"/>
  <c r="M92" i="80"/>
  <c r="M10" i="80"/>
  <c r="M32" i="80"/>
  <c r="M21" i="80"/>
  <c r="M88" i="80"/>
  <c r="R88" i="80" s="1"/>
  <c r="M81" i="80"/>
  <c r="M27" i="80"/>
  <c r="M83" i="80"/>
  <c r="M47" i="80"/>
  <c r="M29" i="80"/>
  <c r="M74" i="80"/>
  <c r="M40" i="80"/>
  <c r="M33" i="80"/>
  <c r="M22" i="80"/>
  <c r="M89" i="80"/>
  <c r="M36" i="80"/>
  <c r="M85" i="80"/>
  <c r="M58" i="80"/>
  <c r="M17" i="80"/>
  <c r="M57" i="80"/>
  <c r="M30" i="80"/>
  <c r="M65" i="80"/>
  <c r="M39" i="80"/>
  <c r="M48" i="80"/>
  <c r="M34" i="80"/>
  <c r="M28" i="80"/>
  <c r="M59" i="80"/>
  <c r="M49" i="80"/>
  <c r="M46" i="80"/>
  <c r="M42" i="80"/>
  <c r="M55" i="80"/>
  <c r="M11" i="80"/>
  <c r="M35" i="80"/>
  <c r="M4" i="80"/>
  <c r="M5" i="80"/>
  <c r="M19" i="80"/>
  <c r="M37" i="80"/>
  <c r="M14" i="80"/>
  <c r="M6" i="80"/>
  <c r="M66" i="80"/>
  <c r="M8" i="80"/>
  <c r="L58" i="80"/>
  <c r="L48" i="80"/>
  <c r="L41" i="80"/>
  <c r="R41" i="80" s="1"/>
  <c r="L34" i="80"/>
  <c r="L54" i="80"/>
  <c r="L36" i="80"/>
  <c r="L10" i="80"/>
  <c r="L84" i="80"/>
  <c r="L4" i="80"/>
  <c r="L83" i="80"/>
  <c r="L13" i="80"/>
  <c r="L57" i="80"/>
  <c r="L15" i="80"/>
  <c r="L8" i="80"/>
  <c r="L39" i="80"/>
  <c r="L35" i="80"/>
  <c r="L66" i="80"/>
  <c r="L59" i="80"/>
  <c r="L49" i="80"/>
  <c r="L42" i="80"/>
  <c r="L62" i="80"/>
  <c r="L44" i="80"/>
  <c r="L37" i="80"/>
  <c r="L12" i="80"/>
  <c r="L6" i="80"/>
  <c r="L74" i="80"/>
  <c r="L67" i="80"/>
  <c r="L60" i="80"/>
  <c r="L50" i="80"/>
  <c r="L70" i="80"/>
  <c r="L55" i="80"/>
  <c r="L18" i="80"/>
  <c r="L72" i="80"/>
  <c r="L11" i="80"/>
  <c r="L28" i="80"/>
  <c r="L14" i="80"/>
  <c r="L9" i="80"/>
  <c r="L32" i="80"/>
  <c r="L21" i="80"/>
  <c r="L85" i="80"/>
  <c r="L75" i="80"/>
  <c r="L68" i="80"/>
  <c r="L61" i="80"/>
  <c r="R61" i="80" s="1"/>
  <c r="L81" i="80"/>
  <c r="L63" i="80"/>
  <c r="L19" i="80"/>
  <c r="L86" i="80"/>
  <c r="L76" i="80"/>
  <c r="L91" i="80"/>
  <c r="L69" i="80"/>
  <c r="L89" i="80"/>
  <c r="L71" i="80"/>
  <c r="L64" i="80"/>
  <c r="L65" i="80"/>
  <c r="L92" i="80"/>
  <c r="L88" i="80"/>
  <c r="L30" i="80"/>
  <c r="L20" i="80"/>
  <c r="L87" i="80"/>
  <c r="L77" i="80"/>
  <c r="L26" i="80"/>
  <c r="L82" i="80"/>
  <c r="L17" i="80"/>
  <c r="L38" i="80"/>
  <c r="L46" i="80"/>
  <c r="L29" i="80"/>
  <c r="L7" i="80"/>
  <c r="L47" i="80"/>
  <c r="L40" i="80"/>
  <c r="L90" i="80"/>
  <c r="L45" i="80"/>
  <c r="L33" i="80"/>
  <c r="L43" i="80"/>
  <c r="L22" i="80"/>
  <c r="L5" i="80"/>
  <c r="L27" i="80"/>
  <c r="L56" i="80"/>
  <c r="L16" i="80"/>
  <c r="L73" i="80"/>
  <c r="L26" i="79"/>
  <c r="L8" i="79"/>
  <c r="L17" i="79"/>
  <c r="L36" i="79"/>
  <c r="L39" i="79"/>
  <c r="L29" i="79"/>
  <c r="L35" i="79"/>
  <c r="L33" i="79"/>
  <c r="L37" i="79"/>
  <c r="L40" i="79"/>
  <c r="L48" i="79"/>
  <c r="L22" i="79"/>
  <c r="L15" i="79"/>
  <c r="L23" i="79"/>
  <c r="L27" i="79"/>
  <c r="L12" i="79"/>
  <c r="L21" i="79"/>
  <c r="L16" i="79"/>
  <c r="L30" i="79"/>
  <c r="L13" i="79"/>
  <c r="L11" i="79"/>
  <c r="L14" i="79"/>
  <c r="L4" i="79"/>
  <c r="L34" i="79"/>
  <c r="L10" i="79"/>
  <c r="L25" i="79"/>
  <c r="L46" i="79"/>
  <c r="L9" i="79"/>
  <c r="L7" i="79"/>
  <c r="L49" i="79"/>
  <c r="L6" i="79"/>
  <c r="L5" i="79"/>
  <c r="L47" i="79"/>
  <c r="L28" i="79"/>
  <c r="L41" i="79"/>
  <c r="L50" i="79"/>
  <c r="L32" i="79"/>
  <c r="L31" i="79"/>
  <c r="L45" i="79"/>
  <c r="L24" i="79"/>
  <c r="L38" i="79"/>
  <c r="M30" i="79"/>
  <c r="M24" i="79"/>
  <c r="M46" i="79"/>
  <c r="M34" i="79"/>
  <c r="M50" i="79"/>
  <c r="M26" i="79"/>
  <c r="M17" i="79"/>
  <c r="M37" i="79"/>
  <c r="M41" i="79"/>
  <c r="M12" i="79"/>
  <c r="M22" i="79"/>
  <c r="M13" i="79"/>
  <c r="M29" i="79"/>
  <c r="M39" i="79"/>
  <c r="M6" i="79"/>
  <c r="M48" i="79"/>
  <c r="M15" i="79"/>
  <c r="M49" i="79"/>
  <c r="M9" i="79"/>
  <c r="M23" i="79"/>
  <c r="M35" i="79"/>
  <c r="M33" i="79"/>
  <c r="M28" i="79"/>
  <c r="M47" i="79"/>
  <c r="M11" i="79"/>
  <c r="M45" i="79"/>
  <c r="M5" i="79"/>
  <c r="M14" i="79"/>
  <c r="M27" i="79"/>
  <c r="M31" i="79"/>
  <c r="M36" i="79"/>
  <c r="M32" i="79"/>
  <c r="M10" i="79"/>
  <c r="M40" i="79"/>
  <c r="M7" i="79"/>
  <c r="M38" i="79"/>
  <c r="M8" i="79"/>
  <c r="M21" i="79"/>
  <c r="M25" i="79"/>
  <c r="M4" i="79"/>
  <c r="M16" i="79"/>
  <c r="N45" i="79"/>
  <c r="N26" i="79"/>
  <c r="N7" i="79"/>
  <c r="N4" i="79"/>
  <c r="N33" i="79"/>
  <c r="N14" i="79"/>
  <c r="N11" i="79"/>
  <c r="N28" i="79"/>
  <c r="N16" i="79"/>
  <c r="N40" i="79"/>
  <c r="N24" i="79"/>
  <c r="N5" i="79"/>
  <c r="N50" i="79"/>
  <c r="N31" i="79"/>
  <c r="N10" i="79"/>
  <c r="N38" i="79"/>
  <c r="N22" i="79"/>
  <c r="N48" i="79"/>
  <c r="N29" i="79"/>
  <c r="N6" i="79"/>
  <c r="N30" i="79"/>
  <c r="N21" i="79"/>
  <c r="N47" i="79"/>
  <c r="N36" i="79"/>
  <c r="N17" i="79"/>
  <c r="N46" i="79"/>
  <c r="N27" i="79"/>
  <c r="N34" i="79"/>
  <c r="N15" i="79"/>
  <c r="N41" i="79"/>
  <c r="N25" i="79"/>
  <c r="N12" i="79"/>
  <c r="N37" i="79"/>
  <c r="N8" i="79"/>
  <c r="N32" i="79"/>
  <c r="N13" i="79"/>
  <c r="N39" i="79"/>
  <c r="N23" i="79"/>
  <c r="N49" i="79"/>
  <c r="N9" i="79"/>
  <c r="N35" i="79"/>
  <c r="K34" i="79"/>
  <c r="K15" i="79"/>
  <c r="K31" i="79"/>
  <c r="K10" i="79"/>
  <c r="K38" i="79"/>
  <c r="K27" i="79"/>
  <c r="K36" i="79"/>
  <c r="K12" i="79"/>
  <c r="K32" i="79"/>
  <c r="K13" i="79"/>
  <c r="K16" i="79"/>
  <c r="K46" i="79"/>
  <c r="K49" i="79"/>
  <c r="K30" i="79"/>
  <c r="K11" i="79"/>
  <c r="K4" i="79"/>
  <c r="K22" i="79"/>
  <c r="K17" i="79"/>
  <c r="K29" i="79"/>
  <c r="K47" i="79"/>
  <c r="K28" i="79"/>
  <c r="K9" i="79"/>
  <c r="K35" i="79"/>
  <c r="K14" i="79"/>
  <c r="K45" i="79"/>
  <c r="K26" i="79"/>
  <c r="K7" i="79"/>
  <c r="K50" i="79"/>
  <c r="K33" i="79"/>
  <c r="K41" i="79"/>
  <c r="K21" i="79"/>
  <c r="K40" i="79"/>
  <c r="K24" i="79"/>
  <c r="K5" i="79"/>
  <c r="K37" i="79"/>
  <c r="K48" i="79"/>
  <c r="K39" i="79"/>
  <c r="K6" i="79"/>
  <c r="K25" i="79"/>
  <c r="K8" i="79"/>
  <c r="K23" i="79"/>
  <c r="J26" i="59"/>
  <c r="J22" i="59"/>
  <c r="J19" i="59"/>
  <c r="J9" i="59"/>
  <c r="J25" i="59"/>
  <c r="L17" i="57"/>
  <c r="L32" i="57"/>
  <c r="L34" i="57"/>
  <c r="K5" i="40"/>
  <c r="K13" i="40"/>
  <c r="K7" i="40"/>
  <c r="K15" i="40"/>
  <c r="K9" i="40"/>
  <c r="K17" i="40"/>
  <c r="L48" i="36"/>
  <c r="L68" i="36"/>
  <c r="L37" i="36"/>
  <c r="L65" i="36"/>
  <c r="L42" i="36"/>
  <c r="L71" i="36"/>
  <c r="L40" i="36"/>
  <c r="L60" i="36"/>
  <c r="L16" i="36"/>
  <c r="L57" i="36"/>
  <c r="L34" i="36"/>
  <c r="L32" i="36"/>
  <c r="L46" i="36"/>
  <c r="L66" i="36"/>
  <c r="L43" i="36"/>
  <c r="L49" i="36"/>
  <c r="L69" i="36"/>
  <c r="L38" i="36"/>
  <c r="L58" i="36"/>
  <c r="L35" i="36"/>
  <c r="L33" i="36"/>
  <c r="L72" i="36"/>
  <c r="L61" i="36"/>
  <c r="L17" i="36"/>
  <c r="L44" i="36"/>
  <c r="L8" i="36"/>
  <c r="L41" i="36"/>
  <c r="L67" i="36"/>
  <c r="L70" i="36"/>
  <c r="L39" i="36"/>
  <c r="L59" i="36"/>
  <c r="L15" i="36"/>
  <c r="L64" i="36"/>
  <c r="L63" i="36"/>
  <c r="L36" i="36"/>
  <c r="L62" i="36"/>
  <c r="L18" i="36"/>
  <c r="L45" i="36"/>
  <c r="L73" i="36"/>
  <c r="L50" i="36"/>
  <c r="L47" i="36"/>
  <c r="J36" i="35"/>
  <c r="J27" i="35"/>
  <c r="J18" i="35"/>
  <c r="J65" i="35"/>
  <c r="J48" i="35"/>
  <c r="J39" i="35"/>
  <c r="J30" i="35"/>
  <c r="J13" i="35"/>
  <c r="J61" i="35"/>
  <c r="J60" i="35"/>
  <c r="J72" i="35"/>
  <c r="J28" i="35"/>
  <c r="J19" i="35"/>
  <c r="J74" i="35"/>
  <c r="J10" i="35"/>
  <c r="J57" i="35"/>
  <c r="J40" i="35"/>
  <c r="J31" i="35"/>
  <c r="J22" i="35"/>
  <c r="J37" i="35"/>
  <c r="J53" i="35"/>
  <c r="J25" i="35"/>
  <c r="J20" i="35"/>
  <c r="J75" i="35"/>
  <c r="J11" i="35"/>
  <c r="J66" i="35"/>
  <c r="J49" i="35"/>
  <c r="J32" i="35"/>
  <c r="J23" i="35"/>
  <c r="J78" i="35"/>
  <c r="J14" i="35"/>
  <c r="J42" i="35"/>
  <c r="J8" i="35"/>
  <c r="J76" i="35"/>
  <c r="J12" i="35"/>
  <c r="J67" i="35"/>
  <c r="J3" i="35"/>
  <c r="J58" i="35"/>
  <c r="J41" i="35"/>
  <c r="J24" i="35"/>
  <c r="J15" i="35"/>
  <c r="J70" i="35"/>
  <c r="J6" i="35"/>
  <c r="J69" i="35"/>
  <c r="J51" i="35"/>
  <c r="J63" i="35"/>
  <c r="J68" i="35"/>
  <c r="J4" i="35"/>
  <c r="J59" i="35"/>
  <c r="J50" i="35"/>
  <c r="J33" i="35"/>
  <c r="J16" i="35"/>
  <c r="J71" i="35"/>
  <c r="J7" i="35"/>
  <c r="J62" i="35"/>
  <c r="J5" i="35"/>
  <c r="J54" i="35"/>
  <c r="J52" i="35"/>
  <c r="J43" i="35"/>
  <c r="J34" i="35"/>
  <c r="J17" i="35"/>
  <c r="J64" i="35"/>
  <c r="J55" i="35"/>
  <c r="J46" i="35"/>
  <c r="J21" i="35"/>
  <c r="J45" i="35"/>
  <c r="J44" i="35"/>
  <c r="J35" i="35"/>
  <c r="J26" i="35"/>
  <c r="J73" i="35"/>
  <c r="J9" i="35"/>
  <c r="J56" i="35"/>
  <c r="J47" i="35"/>
  <c r="J38" i="35"/>
  <c r="J77" i="35"/>
  <c r="J29" i="35"/>
  <c r="I12" i="34"/>
  <c r="I19" i="34"/>
  <c r="I7" i="34"/>
  <c r="I22" i="34"/>
  <c r="I15" i="34"/>
  <c r="I4" i="34"/>
  <c r="I11" i="34"/>
  <c r="I26" i="34"/>
  <c r="I36" i="34" s="1"/>
  <c r="I6" i="34"/>
  <c r="I20" i="34"/>
  <c r="I3" i="34"/>
  <c r="I18" i="34"/>
  <c r="I25" i="34"/>
  <c r="I10" i="34"/>
  <c r="I17" i="34"/>
  <c r="I14" i="34"/>
  <c r="I38" i="34" s="1"/>
  <c r="I9" i="34"/>
  <c r="I24" i="34"/>
  <c r="I5" i="34"/>
  <c r="I21" i="34"/>
  <c r="I16" i="34"/>
  <c r="I13" i="34"/>
  <c r="I8" i="34"/>
  <c r="I23" i="34"/>
  <c r="K94" i="33"/>
  <c r="K28" i="33"/>
  <c r="K67" i="33"/>
  <c r="K3" i="33"/>
  <c r="K42" i="33"/>
  <c r="K73" i="33"/>
  <c r="K72" i="33"/>
  <c r="K8" i="33"/>
  <c r="K47" i="33"/>
  <c r="K96" i="33"/>
  <c r="K30" i="33"/>
  <c r="K78" i="33"/>
  <c r="K53" i="33"/>
  <c r="K93" i="33"/>
  <c r="K66" i="33"/>
  <c r="K32" i="33"/>
  <c r="K7" i="33"/>
  <c r="K54" i="33"/>
  <c r="K86" i="33"/>
  <c r="K20" i="33"/>
  <c r="K59" i="33"/>
  <c r="K34" i="33"/>
  <c r="K65" i="33"/>
  <c r="K64" i="33"/>
  <c r="K39" i="33"/>
  <c r="K88" i="33"/>
  <c r="K22" i="33"/>
  <c r="K25" i="33"/>
  <c r="K4" i="33"/>
  <c r="K9" i="33"/>
  <c r="K13" i="33"/>
  <c r="K27" i="33"/>
  <c r="K76" i="33"/>
  <c r="K12" i="33"/>
  <c r="K51" i="33"/>
  <c r="K92" i="33"/>
  <c r="K26" i="33"/>
  <c r="K57" i="33"/>
  <c r="K56" i="33"/>
  <c r="K31" i="33"/>
  <c r="K79" i="33"/>
  <c r="K14" i="33"/>
  <c r="K52" i="33"/>
  <c r="K71" i="33"/>
  <c r="K21" i="33"/>
  <c r="K33" i="33"/>
  <c r="K68" i="33"/>
  <c r="K43" i="33"/>
  <c r="K84" i="33"/>
  <c r="K18" i="33"/>
  <c r="K49" i="33"/>
  <c r="K48" i="33"/>
  <c r="K89" i="33"/>
  <c r="K23" i="33"/>
  <c r="K70" i="33"/>
  <c r="K6" i="33"/>
  <c r="K29" i="33"/>
  <c r="K5" i="33"/>
  <c r="K45" i="33"/>
  <c r="K60" i="33"/>
  <c r="K35" i="33"/>
  <c r="K74" i="33"/>
  <c r="K10" i="33"/>
  <c r="K41" i="33"/>
  <c r="K40" i="33"/>
  <c r="K81" i="33"/>
  <c r="K15" i="33"/>
  <c r="K62" i="33"/>
  <c r="K69" i="33"/>
  <c r="K95" i="33"/>
  <c r="K44" i="33"/>
  <c r="K85" i="33"/>
  <c r="K19" i="33"/>
  <c r="K58" i="33"/>
  <c r="K91" i="33"/>
  <c r="K90" i="33"/>
  <c r="K24" i="33"/>
  <c r="K63" i="33"/>
  <c r="K46" i="33"/>
  <c r="K61" i="33"/>
  <c r="K87" i="33"/>
  <c r="K36" i="33"/>
  <c r="K75" i="33"/>
  <c r="K11" i="33"/>
  <c r="K50" i="33"/>
  <c r="K83" i="33"/>
  <c r="K82" i="33"/>
  <c r="K16" i="33"/>
  <c r="K55" i="33"/>
  <c r="K38" i="33"/>
  <c r="K37" i="33"/>
  <c r="K17" i="33"/>
  <c r="I52" i="32"/>
  <c r="I27" i="32"/>
  <c r="I5" i="32"/>
  <c r="I41" i="32"/>
  <c r="I40" i="32"/>
  <c r="I64" i="32"/>
  <c r="I38" i="32"/>
  <c r="I45" i="32"/>
  <c r="I7" i="32"/>
  <c r="I66" i="32"/>
  <c r="I63" i="32"/>
  <c r="I44" i="32"/>
  <c r="I14" i="32"/>
  <c r="I67" i="32"/>
  <c r="I33" i="32"/>
  <c r="I32" i="32"/>
  <c r="I55" i="32"/>
  <c r="I30" i="32"/>
  <c r="I8" i="32"/>
  <c r="I53" i="32"/>
  <c r="I62" i="32"/>
  <c r="I51" i="32"/>
  <c r="I36" i="32"/>
  <c r="I6" i="32"/>
  <c r="I59" i="32"/>
  <c r="I25" i="32"/>
  <c r="I24" i="32"/>
  <c r="I47" i="32"/>
  <c r="I17" i="32"/>
  <c r="I34" i="32"/>
  <c r="I65" i="32"/>
  <c r="I18" i="32"/>
  <c r="I28" i="32"/>
  <c r="I68" i="32"/>
  <c r="I50" i="32"/>
  <c r="I73" i="32" s="1"/>
  <c r="I12" i="32"/>
  <c r="I11" i="32"/>
  <c r="I39" i="32"/>
  <c r="I9" i="32"/>
  <c r="I29" i="32"/>
  <c r="I15" i="32"/>
  <c r="I60" i="32"/>
  <c r="I42" i="32"/>
  <c r="I4" i="32"/>
  <c r="I31" i="32"/>
  <c r="I71" i="32"/>
  <c r="I16" i="32"/>
  <c r="I70" i="32"/>
  <c r="I69" i="32"/>
  <c r="I43" i="32"/>
  <c r="I26" i="32"/>
  <c r="I57" i="32"/>
  <c r="I56" i="32"/>
  <c r="I10" i="32"/>
  <c r="I54" i="32"/>
  <c r="I37" i="32"/>
  <c r="I61" i="32"/>
  <c r="I35" i="32"/>
  <c r="I13" i="32"/>
  <c r="I49" i="32"/>
  <c r="I48" i="32"/>
  <c r="I46" i="32"/>
  <c r="L64" i="29"/>
  <c r="L36" i="29"/>
  <c r="L61" i="29"/>
  <c r="L57" i="29"/>
  <c r="L40" i="29"/>
  <c r="L50" i="29"/>
  <c r="L70" i="29"/>
  <c r="L18" i="29"/>
  <c r="L41" i="29"/>
  <c r="L32" i="29"/>
  <c r="L46" i="29"/>
  <c r="L16" i="29"/>
  <c r="L45" i="29"/>
  <c r="L62" i="29"/>
  <c r="L60" i="29"/>
  <c r="L33" i="29"/>
  <c r="L66" i="29"/>
  <c r="L63" i="29"/>
  <c r="L37" i="29"/>
  <c r="L48" i="29"/>
  <c r="L8" i="29"/>
  <c r="L67" i="29"/>
  <c r="L58" i="29"/>
  <c r="L43" i="29"/>
  <c r="L39" i="29"/>
  <c r="L71" i="29"/>
  <c r="L73" i="29"/>
  <c r="L42" i="29"/>
  <c r="L59" i="29"/>
  <c r="L15" i="29"/>
  <c r="L34" i="29"/>
  <c r="L38" i="29"/>
  <c r="L49" i="29"/>
  <c r="L35" i="29"/>
  <c r="L68" i="29"/>
  <c r="L47" i="29"/>
  <c r="L72" i="29"/>
  <c r="L44" i="29"/>
  <c r="L69" i="29"/>
  <c r="L17" i="29"/>
  <c r="L65" i="29"/>
  <c r="J30" i="28"/>
  <c r="J37" i="28"/>
  <c r="J44" i="28"/>
  <c r="J55" i="28"/>
  <c r="J67" i="28"/>
  <c r="J3" i="28"/>
  <c r="J49" i="28"/>
  <c r="J39" i="28"/>
  <c r="J56" i="28"/>
  <c r="J71" i="28"/>
  <c r="J60" i="28"/>
  <c r="J19" i="28"/>
  <c r="J72" i="28"/>
  <c r="J75" i="28"/>
  <c r="J22" i="28"/>
  <c r="J29" i="28"/>
  <c r="J36" i="28"/>
  <c r="J23" i="28"/>
  <c r="J59" i="28"/>
  <c r="J41" i="28"/>
  <c r="J48" i="28"/>
  <c r="J31" i="28"/>
  <c r="J53" i="28"/>
  <c r="J8" i="28"/>
  <c r="J45" i="28"/>
  <c r="J11" i="28"/>
  <c r="J64" i="28"/>
  <c r="J78" i="28"/>
  <c r="J14" i="28"/>
  <c r="J21" i="28"/>
  <c r="J28" i="28"/>
  <c r="J51" i="28"/>
  <c r="J58" i="28"/>
  <c r="J74" i="28"/>
  <c r="J33" i="28"/>
  <c r="J40" i="28"/>
  <c r="J70" i="28"/>
  <c r="J6" i="28"/>
  <c r="J77" i="28"/>
  <c r="J13" i="28"/>
  <c r="J20" i="28"/>
  <c r="J43" i="28"/>
  <c r="J42" i="28"/>
  <c r="J66" i="28"/>
  <c r="J25" i="28"/>
  <c r="J32" i="28"/>
  <c r="J62" i="28"/>
  <c r="J18" i="28"/>
  <c r="J69" i="28"/>
  <c r="J5" i="28"/>
  <c r="J76" i="28"/>
  <c r="J12" i="28"/>
  <c r="J35" i="28"/>
  <c r="J50" i="28"/>
  <c r="J17" i="28"/>
  <c r="J24" i="28"/>
  <c r="J47" i="28"/>
  <c r="J65" i="28"/>
  <c r="J38" i="28"/>
  <c r="J57" i="28"/>
  <c r="J54" i="28"/>
  <c r="J63" i="28"/>
  <c r="J61" i="28"/>
  <c r="J34" i="28"/>
  <c r="J68" i="28"/>
  <c r="J4" i="28"/>
  <c r="J27" i="28"/>
  <c r="J7" i="28"/>
  <c r="J10" i="28"/>
  <c r="J73" i="28"/>
  <c r="J9" i="28"/>
  <c r="J16" i="28"/>
  <c r="J46" i="28"/>
  <c r="J26" i="28"/>
  <c r="J52" i="28"/>
  <c r="J15" i="28"/>
  <c r="I19" i="27"/>
  <c r="I16" i="27"/>
  <c r="I21" i="27"/>
  <c r="I12" i="27"/>
  <c r="I18" i="27"/>
  <c r="I15" i="27"/>
  <c r="I13" i="27"/>
  <c r="I4" i="27"/>
  <c r="I28" i="27" s="1"/>
  <c r="I10" i="27"/>
  <c r="I24" i="27"/>
  <c r="I22" i="27"/>
  <c r="I5" i="27"/>
  <c r="I8" i="27"/>
  <c r="I14" i="27"/>
  <c r="I17" i="27"/>
  <c r="I23" i="27"/>
  <c r="I6" i="27"/>
  <c r="I11" i="27"/>
  <c r="I25" i="27"/>
  <c r="I7" i="27"/>
  <c r="I3" i="27"/>
  <c r="I9" i="27"/>
  <c r="I20" i="27"/>
  <c r="I44" i="27" s="1"/>
  <c r="I26" i="27"/>
  <c r="I36" i="27" s="1"/>
  <c r="K87" i="26"/>
  <c r="K21" i="26"/>
  <c r="K25" i="26"/>
  <c r="K86" i="26"/>
  <c r="K20" i="26"/>
  <c r="K54" i="26"/>
  <c r="K51" i="26"/>
  <c r="K49" i="26"/>
  <c r="K34" i="26"/>
  <c r="K65" i="26"/>
  <c r="K72" i="26"/>
  <c r="K8" i="26"/>
  <c r="K89" i="26"/>
  <c r="K23" i="26"/>
  <c r="K45" i="26"/>
  <c r="K75" i="26"/>
  <c r="K88" i="26"/>
  <c r="K58" i="26"/>
  <c r="K98" i="26"/>
  <c r="K47" i="26"/>
  <c r="K95" i="26"/>
  <c r="K28" i="26"/>
  <c r="K59" i="26"/>
  <c r="K42" i="26"/>
  <c r="K81" i="26"/>
  <c r="K97" i="26"/>
  <c r="K77" i="26"/>
  <c r="K13" i="26"/>
  <c r="K76" i="26"/>
  <c r="K4" i="26"/>
  <c r="K43" i="26"/>
  <c r="K9" i="26"/>
  <c r="K92" i="26"/>
  <c r="K26" i="26"/>
  <c r="K33" i="26"/>
  <c r="K64" i="26"/>
  <c r="K80" i="26"/>
  <c r="K15" i="26"/>
  <c r="K46" i="26"/>
  <c r="K69" i="26"/>
  <c r="K5" i="26"/>
  <c r="K68" i="26"/>
  <c r="K35" i="26"/>
  <c r="K84" i="26"/>
  <c r="K18" i="26"/>
  <c r="K78" i="26"/>
  <c r="K56" i="26"/>
  <c r="K71" i="26"/>
  <c r="K7" i="26"/>
  <c r="K61" i="26"/>
  <c r="K12" i="26"/>
  <c r="K70" i="26"/>
  <c r="K60" i="26"/>
  <c r="K93" i="26"/>
  <c r="K27" i="26"/>
  <c r="K74" i="26"/>
  <c r="K10" i="26"/>
  <c r="K22" i="26"/>
  <c r="K48" i="26"/>
  <c r="K63" i="26"/>
  <c r="K44" i="26"/>
  <c r="K53" i="26"/>
  <c r="K3" i="26"/>
  <c r="K14" i="26"/>
  <c r="K52" i="26"/>
  <c r="K57" i="26"/>
  <c r="K85" i="26"/>
  <c r="K19" i="26"/>
  <c r="K66" i="26"/>
  <c r="K62" i="26"/>
  <c r="K40" i="26"/>
  <c r="K55" i="26"/>
  <c r="K17" i="26"/>
  <c r="K11" i="26"/>
  <c r="K6" i="26"/>
  <c r="K32" i="26"/>
  <c r="K29" i="26"/>
  <c r="K91" i="26"/>
  <c r="K16" i="26"/>
  <c r="K31" i="26"/>
  <c r="K37" i="26"/>
  <c r="K36" i="26"/>
  <c r="K67" i="26"/>
  <c r="K30" i="26"/>
  <c r="K50" i="26"/>
  <c r="K83" i="26"/>
  <c r="K90" i="26"/>
  <c r="K24" i="26"/>
  <c r="K39" i="26"/>
  <c r="K96" i="26"/>
  <c r="K73" i="26"/>
  <c r="K94" i="26"/>
  <c r="K41" i="26"/>
  <c r="K38" i="26"/>
  <c r="I26" i="25"/>
  <c r="I49" i="25"/>
  <c r="I24" i="25"/>
  <c r="I28" i="25"/>
  <c r="I5" i="25"/>
  <c r="I47" i="25"/>
  <c r="I53" i="25"/>
  <c r="I60" i="25"/>
  <c r="I17" i="25"/>
  <c r="I68" i="25"/>
  <c r="I16" i="25"/>
  <c r="I46" i="25"/>
  <c r="I41" i="25"/>
  <c r="I11" i="25"/>
  <c r="I39" i="25"/>
  <c r="I29" i="25"/>
  <c r="I14" i="25"/>
  <c r="I9" i="25"/>
  <c r="I69" i="25"/>
  <c r="I50" i="25"/>
  <c r="I73" i="25" s="1"/>
  <c r="I33" i="25"/>
  <c r="I31" i="25"/>
  <c r="I71" i="25"/>
  <c r="I36" i="25"/>
  <c r="I13" i="25"/>
  <c r="I48" i="25"/>
  <c r="I15" i="25"/>
  <c r="I51" i="25"/>
  <c r="I52" i="25"/>
  <c r="I25" i="25"/>
  <c r="I65" i="25"/>
  <c r="I75" i="25" s="1"/>
  <c r="I70" i="25"/>
  <c r="I43" i="25"/>
  <c r="I18" i="25"/>
  <c r="I67" i="25"/>
  <c r="I63" i="25"/>
  <c r="I7" i="25"/>
  <c r="I4" i="25"/>
  <c r="I37" i="25"/>
  <c r="I12" i="25"/>
  <c r="I56" i="25"/>
  <c r="I45" i="25"/>
  <c r="I6" i="25"/>
  <c r="I10" i="25"/>
  <c r="I44" i="25"/>
  <c r="I34" i="25"/>
  <c r="I54" i="25"/>
  <c r="I62" i="25"/>
  <c r="I35" i="25"/>
  <c r="I66" i="25"/>
  <c r="I40" i="25"/>
  <c r="I64" i="25"/>
  <c r="I38" i="25"/>
  <c r="I8" i="25"/>
  <c r="I27" i="25"/>
  <c r="I59" i="25"/>
  <c r="I57" i="25"/>
  <c r="I32" i="25"/>
  <c r="I61" i="25"/>
  <c r="I42" i="25"/>
  <c r="I55" i="25"/>
  <c r="I30" i="25"/>
  <c r="L67" i="15"/>
  <c r="L6" i="15"/>
  <c r="L41" i="15"/>
  <c r="L38" i="15"/>
  <c r="L69" i="15"/>
  <c r="L44" i="15"/>
  <c r="L49" i="15"/>
  <c r="L65" i="15"/>
  <c r="L40" i="15"/>
  <c r="L62" i="15"/>
  <c r="L15" i="15"/>
  <c r="L50" i="15"/>
  <c r="L60" i="15"/>
  <c r="L64" i="15"/>
  <c r="L42" i="15"/>
  <c r="L3" i="15"/>
  <c r="L8" i="15"/>
  <c r="L34" i="15"/>
  <c r="L59" i="15"/>
  <c r="L66" i="15"/>
  <c r="L71" i="15"/>
  <c r="L37" i="15"/>
  <c r="L70" i="15"/>
  <c r="L17" i="15"/>
  <c r="L48" i="15"/>
  <c r="L61" i="15"/>
  <c r="L46" i="15"/>
  <c r="L57" i="15"/>
  <c r="L32" i="15"/>
  <c r="L39" i="15"/>
  <c r="L43" i="15"/>
  <c r="L33" i="15"/>
  <c r="L45" i="15"/>
  <c r="L58" i="15"/>
  <c r="L63" i="15"/>
  <c r="L68" i="15"/>
  <c r="L73" i="15"/>
  <c r="L16" i="15"/>
  <c r="L36" i="15"/>
  <c r="L5" i="15"/>
  <c r="L72" i="15"/>
  <c r="L47" i="15"/>
  <c r="L4" i="15"/>
  <c r="L18" i="15"/>
  <c r="L35" i="15"/>
  <c r="M69" i="15"/>
  <c r="M44" i="15"/>
  <c r="M15" i="15"/>
  <c r="M32" i="15"/>
  <c r="M64" i="15"/>
  <c r="M71" i="15"/>
  <c r="M42" i="15"/>
  <c r="M17" i="15"/>
  <c r="M3" i="15"/>
  <c r="M8" i="15"/>
  <c r="M58" i="15"/>
  <c r="M66" i="15"/>
  <c r="M46" i="15"/>
  <c r="M57" i="15"/>
  <c r="M62" i="15"/>
  <c r="M37" i="15"/>
  <c r="M59" i="15"/>
  <c r="M5" i="15"/>
  <c r="M43" i="15"/>
  <c r="M48" i="15"/>
  <c r="M40" i="15"/>
  <c r="M61" i="15"/>
  <c r="M39" i="15"/>
  <c r="M4" i="15"/>
  <c r="M16" i="15"/>
  <c r="M38" i="15"/>
  <c r="M50" i="15"/>
  <c r="M63" i="15"/>
  <c r="M68" i="15"/>
  <c r="M73" i="15"/>
  <c r="M34" i="15"/>
  <c r="M41" i="15"/>
  <c r="M45" i="15"/>
  <c r="M36" i="15"/>
  <c r="M72" i="15"/>
  <c r="M47" i="15"/>
  <c r="M7" i="15"/>
  <c r="M18" i="15"/>
  <c r="M49" i="15"/>
  <c r="M60" i="15"/>
  <c r="M65" i="15"/>
  <c r="M70" i="15"/>
  <c r="M67" i="15"/>
  <c r="M33" i="15"/>
  <c r="M35" i="15"/>
  <c r="N71" i="15"/>
  <c r="N46" i="15"/>
  <c r="N57" i="15"/>
  <c r="N62" i="15"/>
  <c r="N67" i="15"/>
  <c r="N42" i="15"/>
  <c r="N64" i="15"/>
  <c r="N3" i="15"/>
  <c r="N17" i="15"/>
  <c r="N5" i="15"/>
  <c r="N66" i="15"/>
  <c r="N16" i="15"/>
  <c r="N61" i="15"/>
  <c r="N68" i="15"/>
  <c r="N73" i="15"/>
  <c r="N39" i="15"/>
  <c r="N40" i="15"/>
  <c r="N35" i="15"/>
  <c r="N47" i="15"/>
  <c r="N65" i="15"/>
  <c r="N70" i="15"/>
  <c r="N18" i="15"/>
  <c r="N38" i="15"/>
  <c r="N32" i="15"/>
  <c r="N63" i="15"/>
  <c r="N43" i="15"/>
  <c r="N48" i="15"/>
  <c r="N59" i="15"/>
  <c r="N34" i="15"/>
  <c r="N41" i="15"/>
  <c r="N50" i="15"/>
  <c r="N58" i="15"/>
  <c r="N36" i="15"/>
  <c r="N72" i="15"/>
  <c r="N60" i="15"/>
  <c r="N49" i="15"/>
  <c r="N45" i="15"/>
  <c r="N33" i="15"/>
  <c r="N37" i="15"/>
  <c r="N8" i="15"/>
  <c r="N69" i="15"/>
  <c r="N44" i="15"/>
  <c r="N6" i="15"/>
  <c r="N15" i="15"/>
  <c r="N4" i="15"/>
  <c r="K29" i="14"/>
  <c r="K42" i="14"/>
  <c r="K55" i="14"/>
  <c r="K68" i="14"/>
  <c r="K4" i="14"/>
  <c r="K17" i="14"/>
  <c r="K32" i="14"/>
  <c r="K7" i="14"/>
  <c r="K20" i="14"/>
  <c r="K35" i="14"/>
  <c r="K43" i="14"/>
  <c r="K60" i="14"/>
  <c r="K73" i="14"/>
  <c r="K9" i="14"/>
  <c r="K24" i="14"/>
  <c r="K69" i="14"/>
  <c r="K5" i="14"/>
  <c r="K18" i="14"/>
  <c r="K31" i="14"/>
  <c r="K44" i="14"/>
  <c r="K57" i="14"/>
  <c r="K72" i="14"/>
  <c r="K8" i="14"/>
  <c r="K27" i="14"/>
  <c r="K22" i="14"/>
  <c r="K59" i="14"/>
  <c r="K30" i="14"/>
  <c r="K45" i="14"/>
  <c r="K58" i="14"/>
  <c r="K71" i="14"/>
  <c r="K33" i="14"/>
  <c r="K48" i="14"/>
  <c r="K51" i="14"/>
  <c r="K14" i="14"/>
  <c r="K21" i="14"/>
  <c r="K34" i="14"/>
  <c r="K47" i="14"/>
  <c r="K61" i="14"/>
  <c r="K74" i="14"/>
  <c r="K10" i="14"/>
  <c r="K23" i="14"/>
  <c r="K36" i="14"/>
  <c r="K49" i="14"/>
  <c r="K64" i="14"/>
  <c r="K78" i="14"/>
  <c r="K13" i="14"/>
  <c r="K26" i="14"/>
  <c r="K39" i="14"/>
  <c r="K65" i="14"/>
  <c r="K16" i="14"/>
  <c r="K62" i="14"/>
  <c r="K53" i="14"/>
  <c r="K66" i="14"/>
  <c r="K41" i="14"/>
  <c r="K56" i="14"/>
  <c r="K67" i="14"/>
  <c r="K37" i="14"/>
  <c r="K50" i="14"/>
  <c r="K63" i="14"/>
  <c r="K76" i="14"/>
  <c r="K12" i="14"/>
  <c r="K25" i="14"/>
  <c r="K40" i="14"/>
  <c r="K3" i="14"/>
  <c r="K11" i="14"/>
  <c r="K19" i="14"/>
  <c r="K6" i="14"/>
  <c r="K77" i="14"/>
  <c r="K52" i="14"/>
  <c r="K54" i="14"/>
  <c r="K70" i="14"/>
  <c r="K15" i="14"/>
  <c r="K28" i="14"/>
  <c r="K38" i="14"/>
  <c r="K75" i="14"/>
  <c r="K46" i="14"/>
  <c r="L43" i="14"/>
  <c r="L59" i="14"/>
  <c r="L50" i="14"/>
  <c r="L63" i="14"/>
  <c r="L76" i="14"/>
  <c r="L12" i="14"/>
  <c r="L25" i="14"/>
  <c r="L38" i="14"/>
  <c r="L53" i="14"/>
  <c r="L56" i="14"/>
  <c r="L64" i="14"/>
  <c r="L72" i="14"/>
  <c r="L35" i="14"/>
  <c r="L66" i="14"/>
  <c r="L54" i="14"/>
  <c r="L69" i="14"/>
  <c r="L19" i="14"/>
  <c r="L42" i="14"/>
  <c r="L55" i="14"/>
  <c r="L68" i="14"/>
  <c r="L17" i="14"/>
  <c r="L24" i="14"/>
  <c r="L40" i="14"/>
  <c r="L26" i="14"/>
  <c r="L39" i="14"/>
  <c r="L52" i="14"/>
  <c r="L65" i="14"/>
  <c r="L78" i="14"/>
  <c r="L14" i="14"/>
  <c r="L29" i="14"/>
  <c r="L15" i="14"/>
  <c r="L28" i="14"/>
  <c r="L41" i="14"/>
  <c r="L5" i="14"/>
  <c r="L11" i="14"/>
  <c r="L4" i="14"/>
  <c r="L30" i="14"/>
  <c r="L45" i="14"/>
  <c r="L32" i="14"/>
  <c r="L3" i="14"/>
  <c r="L18" i="14"/>
  <c r="L31" i="14"/>
  <c r="L44" i="14"/>
  <c r="L57" i="14"/>
  <c r="L70" i="14"/>
  <c r="L6" i="14"/>
  <c r="L21" i="14"/>
  <c r="L75" i="14"/>
  <c r="L16" i="14"/>
  <c r="L73" i="14"/>
  <c r="L22" i="14"/>
  <c r="L8" i="14"/>
  <c r="L48" i="14"/>
  <c r="L10" i="14"/>
  <c r="L23" i="14"/>
  <c r="L49" i="14"/>
  <c r="L58" i="14"/>
  <c r="L71" i="14"/>
  <c r="L7" i="14"/>
  <c r="L20" i="14"/>
  <c r="L33" i="14"/>
  <c r="L46" i="14"/>
  <c r="L61" i="14"/>
  <c r="L67" i="14"/>
  <c r="L34" i="14"/>
  <c r="L47" i="14"/>
  <c r="L60" i="14"/>
  <c r="L9" i="14"/>
  <c r="L37" i="14"/>
  <c r="L74" i="14"/>
  <c r="L36" i="14"/>
  <c r="L62" i="14"/>
  <c r="L77" i="14"/>
  <c r="L13" i="14"/>
  <c r="L27" i="14"/>
  <c r="L51" i="14"/>
  <c r="J77" i="14"/>
  <c r="J67" i="14"/>
  <c r="J72" i="14"/>
  <c r="J8" i="14"/>
  <c r="J21" i="14"/>
  <c r="J34" i="14"/>
  <c r="J47" i="14"/>
  <c r="J60" i="14"/>
  <c r="J75" i="14"/>
  <c r="J11" i="14"/>
  <c r="J33" i="14"/>
  <c r="J41" i="14"/>
  <c r="J17" i="14"/>
  <c r="J24" i="14"/>
  <c r="J37" i="14"/>
  <c r="J50" i="14"/>
  <c r="J63" i="14"/>
  <c r="J12" i="14"/>
  <c r="J27" i="14"/>
  <c r="J13" i="14"/>
  <c r="J26" i="14"/>
  <c r="J48" i="14"/>
  <c r="J61" i="14"/>
  <c r="J74" i="14"/>
  <c r="J10" i="14"/>
  <c r="J23" i="14"/>
  <c r="J36" i="14"/>
  <c r="J51" i="14"/>
  <c r="J46" i="14"/>
  <c r="J54" i="14"/>
  <c r="J62" i="14"/>
  <c r="J70" i="14"/>
  <c r="J25" i="14"/>
  <c r="J76" i="14"/>
  <c r="J6" i="14"/>
  <c r="J64" i="14"/>
  <c r="J39" i="14"/>
  <c r="J52" i="14"/>
  <c r="J3" i="14"/>
  <c r="J9" i="14"/>
  <c r="J40" i="14"/>
  <c r="J53" i="14"/>
  <c r="J66" i="14"/>
  <c r="J15" i="14"/>
  <c r="J28" i="14"/>
  <c r="J43" i="14"/>
  <c r="J14" i="14"/>
  <c r="J22" i="14"/>
  <c r="J30" i="14"/>
  <c r="J49" i="14"/>
  <c r="J56" i="14"/>
  <c r="J69" i="14"/>
  <c r="J31" i="14"/>
  <c r="J59" i="14"/>
  <c r="J58" i="14"/>
  <c r="J7" i="14"/>
  <c r="J16" i="14"/>
  <c r="J29" i="14"/>
  <c r="J42" i="14"/>
  <c r="J55" i="14"/>
  <c r="J68" i="14"/>
  <c r="J4" i="14"/>
  <c r="J19" i="14"/>
  <c r="J65" i="14"/>
  <c r="J73" i="14"/>
  <c r="J38" i="14"/>
  <c r="J5" i="14"/>
  <c r="J18" i="14"/>
  <c r="J44" i="14"/>
  <c r="J78" i="14"/>
  <c r="J57" i="14"/>
  <c r="J32" i="14"/>
  <c r="J45" i="14"/>
  <c r="J71" i="14"/>
  <c r="J20" i="14"/>
  <c r="J35" i="14"/>
  <c r="K63" i="12"/>
  <c r="K44" i="12"/>
  <c r="K41" i="12"/>
  <c r="K91" i="12"/>
  <c r="K54" i="12"/>
  <c r="K58" i="12"/>
  <c r="K72" i="12"/>
  <c r="K69" i="12"/>
  <c r="K52" i="12"/>
  <c r="K87" i="12"/>
  <c r="K39" i="12"/>
  <c r="K86" i="12"/>
  <c r="K20" i="12"/>
  <c r="K65" i="12"/>
  <c r="K96" i="12"/>
  <c r="K30" i="12"/>
  <c r="K37" i="12"/>
  <c r="K13" i="12"/>
  <c r="K43" i="12"/>
  <c r="K61" i="12"/>
  <c r="K19" i="12"/>
  <c r="K80" i="12"/>
  <c r="K15" i="12"/>
  <c r="K60" i="12"/>
  <c r="K70" i="12"/>
  <c r="K6" i="12"/>
  <c r="K75" i="12"/>
  <c r="K74" i="12"/>
  <c r="K9" i="12"/>
  <c r="K21" i="12"/>
  <c r="K53" i="12"/>
  <c r="K11" i="12"/>
  <c r="K56" i="12"/>
  <c r="K71" i="12"/>
  <c r="K7" i="12"/>
  <c r="K67" i="12"/>
  <c r="K81" i="12"/>
  <c r="K55" i="12"/>
  <c r="K36" i="12"/>
  <c r="K83" i="12"/>
  <c r="K33" i="12"/>
  <c r="K46" i="12"/>
  <c r="K27" i="12"/>
  <c r="K17" i="12"/>
  <c r="K34" i="12"/>
  <c r="K8" i="12"/>
  <c r="K35" i="12"/>
  <c r="K24" i="12"/>
  <c r="K50" i="12"/>
  <c r="K62" i="12"/>
  <c r="K51" i="12"/>
  <c r="K66" i="12"/>
  <c r="K45" i="12"/>
  <c r="K97" i="12"/>
  <c r="K31" i="12"/>
  <c r="K76" i="12"/>
  <c r="K12" i="12"/>
  <c r="K57" i="12"/>
  <c r="K88" i="12"/>
  <c r="K22" i="12"/>
  <c r="K93" i="12"/>
  <c r="K92" i="12"/>
  <c r="K77" i="12"/>
  <c r="K64" i="12"/>
  <c r="K40" i="12"/>
  <c r="K29" i="12"/>
  <c r="K95" i="12"/>
  <c r="K3" i="12"/>
  <c r="K47" i="12"/>
  <c r="K94" i="12"/>
  <c r="K28" i="12"/>
  <c r="K73" i="12"/>
  <c r="K38" i="12"/>
  <c r="K10" i="12"/>
  <c r="K18" i="12"/>
  <c r="K32" i="12"/>
  <c r="K25" i="12"/>
  <c r="K89" i="12"/>
  <c r="K23" i="12"/>
  <c r="K68" i="12"/>
  <c r="K4" i="12"/>
  <c r="K101" i="12" s="1"/>
  <c r="K49" i="12"/>
  <c r="K78" i="12"/>
  <c r="K14" i="12"/>
  <c r="K85" i="12"/>
  <c r="K59" i="12"/>
  <c r="K84" i="12"/>
  <c r="K48" i="12"/>
  <c r="K42" i="12"/>
  <c r="K16" i="12"/>
  <c r="K5" i="12"/>
  <c r="K26" i="12"/>
  <c r="K90" i="12"/>
  <c r="M41" i="12"/>
  <c r="M88" i="12"/>
  <c r="M22" i="12"/>
  <c r="M67" i="12"/>
  <c r="M32" i="12"/>
  <c r="M5" i="12"/>
  <c r="M19" i="12"/>
  <c r="M36" i="12"/>
  <c r="M4" i="12"/>
  <c r="M23" i="12"/>
  <c r="M13" i="12"/>
  <c r="M34" i="12"/>
  <c r="M83" i="12"/>
  <c r="M17" i="12"/>
  <c r="M62" i="12"/>
  <c r="M43" i="12"/>
  <c r="M72" i="12"/>
  <c r="M8" i="12"/>
  <c r="M77" i="12"/>
  <c r="M53" i="12"/>
  <c r="M76" i="12"/>
  <c r="M39" i="12"/>
  <c r="M44" i="12"/>
  <c r="M66" i="12"/>
  <c r="M58" i="12"/>
  <c r="M57" i="12"/>
  <c r="M38" i="12"/>
  <c r="M85" i="12"/>
  <c r="M35" i="12"/>
  <c r="M48" i="12"/>
  <c r="M31" i="12"/>
  <c r="M26" i="12"/>
  <c r="M52" i="12"/>
  <c r="M15" i="12"/>
  <c r="M50" i="12"/>
  <c r="M96" i="12"/>
  <c r="M75" i="12"/>
  <c r="M40" i="12"/>
  <c r="M18" i="12"/>
  <c r="M21" i="12"/>
  <c r="M7" i="12"/>
  <c r="M33" i="12"/>
  <c r="M78" i="12"/>
  <c r="M14" i="12"/>
  <c r="M59" i="12"/>
  <c r="M90" i="12"/>
  <c r="M24" i="12"/>
  <c r="M95" i="12"/>
  <c r="M45" i="12"/>
  <c r="M94" i="12"/>
  <c r="M89" i="12"/>
  <c r="M74" i="12"/>
  <c r="M92" i="12"/>
  <c r="M10" i="12"/>
  <c r="M49" i="12"/>
  <c r="M30" i="12"/>
  <c r="M71" i="12"/>
  <c r="M3" i="12"/>
  <c r="M73" i="12"/>
  <c r="M9" i="12"/>
  <c r="M54" i="12"/>
  <c r="M64" i="12"/>
  <c r="M61" i="12"/>
  <c r="M69" i="12"/>
  <c r="M68" i="12"/>
  <c r="M11" i="12"/>
  <c r="M97" i="12"/>
  <c r="M28" i="12"/>
  <c r="M42" i="12"/>
  <c r="M91" i="12"/>
  <c r="M25" i="12"/>
  <c r="M70" i="12"/>
  <c r="M6" i="12"/>
  <c r="M51" i="12"/>
  <c r="M81" i="12"/>
  <c r="M16" i="12"/>
  <c r="M87" i="12"/>
  <c r="M86" i="12"/>
  <c r="M55" i="12"/>
  <c r="M47" i="12"/>
  <c r="M20" i="12"/>
  <c r="M29" i="12"/>
  <c r="M80" i="12"/>
  <c r="M65" i="12"/>
  <c r="M46" i="12"/>
  <c r="M93" i="12"/>
  <c r="M56" i="12"/>
  <c r="M60" i="12"/>
  <c r="M12" i="12"/>
  <c r="M63" i="12"/>
  <c r="M84" i="12"/>
  <c r="M27" i="12"/>
  <c r="M37" i="12"/>
  <c r="L86" i="12"/>
  <c r="L20" i="12"/>
  <c r="L65" i="12"/>
  <c r="L46" i="12"/>
  <c r="L75" i="12"/>
  <c r="L11" i="12"/>
  <c r="L81" i="12"/>
  <c r="L56" i="12"/>
  <c r="L80" i="12"/>
  <c r="L42" i="12"/>
  <c r="L13" i="12"/>
  <c r="L53" i="12"/>
  <c r="L21" i="12"/>
  <c r="L77" i="12"/>
  <c r="L94" i="12"/>
  <c r="L28" i="12"/>
  <c r="L54" i="12"/>
  <c r="L85" i="12"/>
  <c r="L19" i="12"/>
  <c r="L66" i="12"/>
  <c r="L37" i="12"/>
  <c r="L60" i="12"/>
  <c r="L41" i="12"/>
  <c r="L88" i="12"/>
  <c r="L51" i="12"/>
  <c r="L26" i="12"/>
  <c r="L31" i="12"/>
  <c r="L47" i="12"/>
  <c r="L61" i="12"/>
  <c r="L32" i="12"/>
  <c r="L36" i="12"/>
  <c r="L83" i="12"/>
  <c r="L17" i="12"/>
  <c r="L62" i="12"/>
  <c r="L93" i="12"/>
  <c r="L27" i="12"/>
  <c r="L48" i="12"/>
  <c r="L97" i="12"/>
  <c r="L69" i="12"/>
  <c r="L87" i="12"/>
  <c r="L40" i="12"/>
  <c r="L58" i="12"/>
  <c r="L16" i="12"/>
  <c r="L15" i="12"/>
  <c r="L9" i="12"/>
  <c r="L89" i="12"/>
  <c r="L55" i="12"/>
  <c r="L84" i="12"/>
  <c r="L76" i="12"/>
  <c r="L12" i="12"/>
  <c r="L57" i="12"/>
  <c r="L67" i="12"/>
  <c r="L3" i="12"/>
  <c r="L72" i="12"/>
  <c r="L71" i="12"/>
  <c r="L22" i="12"/>
  <c r="L45" i="12"/>
  <c r="L92" i="12"/>
  <c r="L24" i="12"/>
  <c r="L73" i="12"/>
  <c r="L90" i="12"/>
  <c r="L52" i="12"/>
  <c r="L33" i="12"/>
  <c r="L78" i="12"/>
  <c r="L43" i="12"/>
  <c r="L23" i="12"/>
  <c r="L8" i="12"/>
  <c r="L18" i="12"/>
  <c r="L30" i="12"/>
  <c r="L7" i="12"/>
  <c r="L6" i="12"/>
  <c r="L68" i="12"/>
  <c r="L4" i="12"/>
  <c r="L49" i="12"/>
  <c r="L96" i="12"/>
  <c r="L59" i="12"/>
  <c r="L64" i="12"/>
  <c r="L63" i="12"/>
  <c r="L14" i="12"/>
  <c r="L29" i="12"/>
  <c r="L39" i="12"/>
  <c r="L74" i="12"/>
  <c r="L95" i="12"/>
  <c r="L34" i="12"/>
  <c r="L44" i="12"/>
  <c r="L38" i="12"/>
  <c r="L91" i="12"/>
  <c r="L25" i="12"/>
  <c r="L70" i="12"/>
  <c r="L35" i="12"/>
  <c r="L10" i="12"/>
  <c r="L50" i="12"/>
  <c r="L5" i="12"/>
  <c r="I45" i="11"/>
  <c r="I67" i="11"/>
  <c r="I18" i="11"/>
  <c r="I44" i="11"/>
  <c r="I66" i="11"/>
  <c r="I71" i="11"/>
  <c r="I6" i="11"/>
  <c r="I11" i="11"/>
  <c r="I31" i="11"/>
  <c r="I52" i="11"/>
  <c r="I75" i="11" s="1"/>
  <c r="I65" i="11"/>
  <c r="I19" i="11"/>
  <c r="I16" i="11"/>
  <c r="I42" i="11"/>
  <c r="I64" i="11"/>
  <c r="I15" i="11"/>
  <c r="I41" i="11"/>
  <c r="I46" i="11"/>
  <c r="I51" i="11"/>
  <c r="I32" i="11"/>
  <c r="I48" i="11"/>
  <c r="I53" i="11"/>
  <c r="I62" i="11"/>
  <c r="I13" i="11"/>
  <c r="I39" i="11"/>
  <c r="I61" i="11"/>
  <c r="I12" i="11"/>
  <c r="I17" i="11"/>
  <c r="I27" i="11"/>
  <c r="I56" i="11"/>
  <c r="I9" i="11"/>
  <c r="I14" i="11"/>
  <c r="I37" i="11"/>
  <c r="I58" i="11"/>
  <c r="I10" i="11"/>
  <c r="I36" i="11"/>
  <c r="I57" i="11"/>
  <c r="I63" i="11"/>
  <c r="I68" i="11"/>
  <c r="I40" i="11"/>
  <c r="I8" i="11"/>
  <c r="I34" i="11"/>
  <c r="I55" i="11"/>
  <c r="I7" i="11"/>
  <c r="I33" i="11"/>
  <c r="I38" i="11"/>
  <c r="I43" i="11"/>
  <c r="I73" i="11"/>
  <c r="I29" i="11"/>
  <c r="I50" i="11"/>
  <c r="I72" i="11"/>
  <c r="I28" i="11"/>
  <c r="I49" i="11"/>
  <c r="I54" i="11"/>
  <c r="I59" i="11"/>
  <c r="I70" i="11"/>
  <c r="I26" i="11"/>
  <c r="I47" i="11"/>
  <c r="I69" i="11"/>
  <c r="I20" i="11"/>
  <c r="I30" i="11"/>
  <c r="I35" i="11"/>
  <c r="J67" i="11"/>
  <c r="J18" i="11"/>
  <c r="J44" i="11"/>
  <c r="J66" i="11"/>
  <c r="J17" i="11"/>
  <c r="J27" i="11"/>
  <c r="J32" i="11"/>
  <c r="J53" i="11"/>
  <c r="J40" i="11"/>
  <c r="J45" i="11"/>
  <c r="J42" i="11"/>
  <c r="J64" i="11"/>
  <c r="J15" i="11"/>
  <c r="J41" i="11"/>
  <c r="J63" i="11"/>
  <c r="J68" i="11"/>
  <c r="J73" i="11"/>
  <c r="J13" i="11"/>
  <c r="J39" i="11"/>
  <c r="J61" i="11"/>
  <c r="J12" i="11"/>
  <c r="J38" i="11"/>
  <c r="J43" i="11"/>
  <c r="J48" i="11"/>
  <c r="J62" i="11"/>
  <c r="J52" i="11"/>
  <c r="J30" i="11"/>
  <c r="J58" i="11"/>
  <c r="J10" i="11"/>
  <c r="J36" i="11"/>
  <c r="J57" i="11"/>
  <c r="J9" i="11"/>
  <c r="J14" i="11"/>
  <c r="J19" i="11"/>
  <c r="J31" i="11"/>
  <c r="J35" i="11"/>
  <c r="J34" i="11"/>
  <c r="J55" i="11"/>
  <c r="J7" i="11"/>
  <c r="J33" i="11"/>
  <c r="J54" i="11"/>
  <c r="J59" i="11"/>
  <c r="J65" i="11"/>
  <c r="J8" i="11"/>
  <c r="J70" i="11"/>
  <c r="J50" i="11"/>
  <c r="J72" i="11"/>
  <c r="J28" i="11"/>
  <c r="J49" i="11"/>
  <c r="J71" i="11"/>
  <c r="J6" i="11"/>
  <c r="J11" i="11"/>
  <c r="J29" i="11"/>
  <c r="J26" i="11"/>
  <c r="J47" i="11"/>
  <c r="J69" i="11"/>
  <c r="J20" i="11"/>
  <c r="J46" i="11"/>
  <c r="J51" i="11"/>
  <c r="J56" i="11"/>
  <c r="J37" i="11"/>
  <c r="J16" i="11"/>
  <c r="K18" i="11"/>
  <c r="K44" i="11"/>
  <c r="K66" i="11"/>
  <c r="K17" i="11"/>
  <c r="K43" i="11"/>
  <c r="K48" i="11"/>
  <c r="K53" i="11"/>
  <c r="K52" i="11"/>
  <c r="K51" i="11"/>
  <c r="K56" i="11"/>
  <c r="K50" i="11"/>
  <c r="K64" i="11"/>
  <c r="K15" i="11"/>
  <c r="K41" i="11"/>
  <c r="K63" i="11"/>
  <c r="K14" i="11"/>
  <c r="K19" i="11"/>
  <c r="K29" i="11"/>
  <c r="K39" i="11"/>
  <c r="K61" i="11"/>
  <c r="L61" i="11" s="1"/>
  <c r="K12" i="11"/>
  <c r="K38" i="11"/>
  <c r="K59" i="11"/>
  <c r="K65" i="11"/>
  <c r="K70" i="11"/>
  <c r="K31" i="11"/>
  <c r="K30" i="11"/>
  <c r="K10" i="11"/>
  <c r="K36" i="11"/>
  <c r="K57" i="11"/>
  <c r="K9" i="11"/>
  <c r="K35" i="11"/>
  <c r="K40" i="11"/>
  <c r="K45" i="11"/>
  <c r="K34" i="11"/>
  <c r="K67" i="11"/>
  <c r="K62" i="11"/>
  <c r="K55" i="11"/>
  <c r="K7" i="11"/>
  <c r="K33" i="11"/>
  <c r="K54" i="11"/>
  <c r="K6" i="11"/>
  <c r="K11" i="11"/>
  <c r="K16" i="11"/>
  <c r="K13" i="11"/>
  <c r="K72" i="11"/>
  <c r="K28" i="11"/>
  <c r="K49" i="11"/>
  <c r="K71" i="11"/>
  <c r="K27" i="11"/>
  <c r="K32" i="11"/>
  <c r="K37" i="11"/>
  <c r="K58" i="11"/>
  <c r="K42" i="11"/>
  <c r="K26" i="11"/>
  <c r="K47" i="11"/>
  <c r="K69" i="11"/>
  <c r="K20" i="11"/>
  <c r="K46" i="11"/>
  <c r="K68" i="11"/>
  <c r="K73" i="11"/>
  <c r="K8" i="11"/>
  <c r="J41" i="10"/>
  <c r="J42" i="10"/>
  <c r="J36" i="10"/>
  <c r="K36" i="10"/>
  <c r="K42" i="10"/>
  <c r="K41" i="10"/>
  <c r="J3" i="59"/>
  <c r="J5" i="59"/>
  <c r="J7" i="59"/>
  <c r="J10" i="59"/>
  <c r="J12" i="59"/>
  <c r="J14" i="59"/>
  <c r="J16" i="59"/>
  <c r="J18" i="59"/>
  <c r="J21" i="59"/>
  <c r="J24" i="59"/>
  <c r="J4" i="59"/>
  <c r="J6" i="59"/>
  <c r="J8" i="59"/>
  <c r="J11" i="59"/>
  <c r="J13" i="59"/>
  <c r="J15" i="59"/>
  <c r="J17" i="59"/>
  <c r="J20" i="59"/>
  <c r="J23" i="59"/>
  <c r="J27" i="59"/>
  <c r="L38" i="57"/>
  <c r="L40" i="57"/>
  <c r="L42" i="57"/>
  <c r="L44" i="57"/>
  <c r="L46" i="57"/>
  <c r="L48" i="57"/>
  <c r="L50" i="57"/>
  <c r="L55" i="57"/>
  <c r="L57" i="57"/>
  <c r="L59" i="57"/>
  <c r="L61" i="57"/>
  <c r="L63" i="57"/>
  <c r="L8" i="57"/>
  <c r="L16" i="57"/>
  <c r="L18" i="57"/>
  <c r="L33" i="57"/>
  <c r="L35" i="57"/>
  <c r="L37" i="57"/>
  <c r="L39" i="57"/>
  <c r="L41" i="57"/>
  <c r="L43" i="57"/>
  <c r="L45" i="57"/>
  <c r="L47" i="57"/>
  <c r="L49" i="57"/>
  <c r="L54" i="57"/>
  <c r="L56" i="57"/>
  <c r="L58" i="57"/>
  <c r="L60" i="57"/>
  <c r="L62" i="57"/>
  <c r="L64" i="57"/>
  <c r="J3" i="56"/>
  <c r="J5" i="56"/>
  <c r="J7" i="56"/>
  <c r="J9" i="56"/>
  <c r="J11" i="56"/>
  <c r="J13" i="56"/>
  <c r="J15" i="56"/>
  <c r="J17" i="56"/>
  <c r="J19" i="56"/>
  <c r="J21" i="56"/>
  <c r="J23" i="56"/>
  <c r="J25" i="56"/>
  <c r="J27" i="56"/>
  <c r="J35" i="56"/>
  <c r="J40" i="56"/>
  <c r="J43" i="56"/>
  <c r="J50" i="56"/>
  <c r="J52" i="56"/>
  <c r="J33" i="56"/>
  <c r="J44" i="56"/>
  <c r="J46" i="56"/>
  <c r="J30" i="56"/>
  <c r="J32" i="56"/>
  <c r="J37" i="56"/>
  <c r="J39" i="56"/>
  <c r="J4" i="56"/>
  <c r="J6" i="56"/>
  <c r="J8" i="56"/>
  <c r="J10" i="56"/>
  <c r="J12" i="56"/>
  <c r="J14" i="56"/>
  <c r="J16" i="56"/>
  <c r="J18" i="56"/>
  <c r="J20" i="56"/>
  <c r="J22" i="56"/>
  <c r="J24" i="56"/>
  <c r="J26" i="56"/>
  <c r="J28" i="56"/>
  <c r="J36" i="56"/>
  <c r="J42" i="56"/>
  <c r="J48" i="56"/>
  <c r="J51" i="56"/>
  <c r="J29" i="56"/>
  <c r="J34" i="56"/>
  <c r="J45" i="56"/>
  <c r="J49" i="56"/>
  <c r="J31" i="56"/>
  <c r="J41" i="56"/>
  <c r="J38" i="56"/>
  <c r="J47" i="56"/>
  <c r="I3" i="55"/>
  <c r="I5" i="55"/>
  <c r="I7" i="55"/>
  <c r="I9" i="55"/>
  <c r="I11" i="55"/>
  <c r="I13" i="55"/>
  <c r="I15" i="55"/>
  <c r="I17" i="55"/>
  <c r="I19" i="55"/>
  <c r="I21" i="55"/>
  <c r="I23" i="55"/>
  <c r="I25" i="55"/>
  <c r="I4" i="55"/>
  <c r="I6" i="55"/>
  <c r="I8" i="55"/>
  <c r="I10" i="55"/>
  <c r="I12" i="55"/>
  <c r="I14" i="55"/>
  <c r="I16" i="55"/>
  <c r="I18" i="55"/>
  <c r="I20" i="55"/>
  <c r="I22" i="55"/>
  <c r="I24" i="55"/>
  <c r="I26" i="55"/>
  <c r="I34" i="55" s="1"/>
  <c r="K3" i="54"/>
  <c r="K5" i="54"/>
  <c r="K7" i="54"/>
  <c r="K9" i="54"/>
  <c r="K11" i="54"/>
  <c r="K13" i="54"/>
  <c r="K15" i="54"/>
  <c r="K17" i="54"/>
  <c r="K19" i="54"/>
  <c r="K21" i="54"/>
  <c r="K23" i="54"/>
  <c r="K25" i="54"/>
  <c r="K27" i="54"/>
  <c r="K29" i="54"/>
  <c r="K31" i="54"/>
  <c r="K33" i="54"/>
  <c r="K35" i="54"/>
  <c r="K37" i="54"/>
  <c r="K39" i="54"/>
  <c r="K41" i="54"/>
  <c r="K43" i="54"/>
  <c r="K45" i="54"/>
  <c r="K47" i="54"/>
  <c r="K49" i="54"/>
  <c r="K51" i="54"/>
  <c r="K53" i="54"/>
  <c r="K55" i="54"/>
  <c r="K57" i="54"/>
  <c r="K59" i="54"/>
  <c r="K61" i="54"/>
  <c r="K63" i="54"/>
  <c r="K65" i="54"/>
  <c r="K67" i="54"/>
  <c r="K69" i="54"/>
  <c r="K71" i="54"/>
  <c r="K73" i="54"/>
  <c r="K75" i="54"/>
  <c r="K78" i="54"/>
  <c r="K81" i="54"/>
  <c r="K83" i="54"/>
  <c r="K85" i="54"/>
  <c r="K87" i="54"/>
  <c r="K89" i="54"/>
  <c r="K91" i="54"/>
  <c r="K93" i="54"/>
  <c r="K95" i="54"/>
  <c r="K97" i="54"/>
  <c r="K4" i="54"/>
  <c r="K6" i="54"/>
  <c r="K8" i="54"/>
  <c r="K10" i="54"/>
  <c r="K12" i="54"/>
  <c r="K14" i="54"/>
  <c r="K16" i="54"/>
  <c r="K18" i="54"/>
  <c r="K20" i="54"/>
  <c r="K22" i="54"/>
  <c r="K24" i="54"/>
  <c r="K26" i="54"/>
  <c r="K28" i="54"/>
  <c r="K30" i="54"/>
  <c r="K32" i="54"/>
  <c r="K34" i="54"/>
  <c r="K36" i="54"/>
  <c r="K38" i="54"/>
  <c r="K40" i="54"/>
  <c r="K42" i="54"/>
  <c r="K44" i="54"/>
  <c r="K46" i="54"/>
  <c r="K48" i="54"/>
  <c r="K50" i="54"/>
  <c r="K52" i="54"/>
  <c r="K54" i="54"/>
  <c r="K56" i="54"/>
  <c r="K58" i="54"/>
  <c r="K60" i="54"/>
  <c r="K62" i="54"/>
  <c r="K64" i="54"/>
  <c r="K66" i="54"/>
  <c r="K68" i="54"/>
  <c r="K70" i="54"/>
  <c r="K72" i="54"/>
  <c r="K74" i="54"/>
  <c r="K76" i="54"/>
  <c r="K79" i="54"/>
  <c r="K82" i="54"/>
  <c r="K84" i="54"/>
  <c r="K86" i="54"/>
  <c r="K88" i="54"/>
  <c r="K90" i="54"/>
  <c r="K92" i="54"/>
  <c r="K94" i="54"/>
  <c r="K96" i="54"/>
  <c r="K98" i="54"/>
  <c r="I5" i="53"/>
  <c r="I7" i="53"/>
  <c r="I9" i="53"/>
  <c r="I11" i="53"/>
  <c r="I13" i="53"/>
  <c r="I15" i="53"/>
  <c r="I17" i="53"/>
  <c r="I24" i="53"/>
  <c r="I26" i="53"/>
  <c r="I28" i="53"/>
  <c r="I30" i="53"/>
  <c r="I32" i="53"/>
  <c r="I34" i="53"/>
  <c r="I36" i="53"/>
  <c r="I38" i="53"/>
  <c r="I40" i="53"/>
  <c r="I43" i="53"/>
  <c r="I45" i="53"/>
  <c r="I47" i="53"/>
  <c r="I49" i="53"/>
  <c r="I4" i="53"/>
  <c r="I6" i="53"/>
  <c r="I8" i="53"/>
  <c r="I10" i="53"/>
  <c r="I12" i="53"/>
  <c r="I14" i="53"/>
  <c r="I16" i="53"/>
  <c r="I18" i="53"/>
  <c r="I25" i="53"/>
  <c r="I27" i="53"/>
  <c r="I29" i="53"/>
  <c r="I31" i="53"/>
  <c r="I33" i="53"/>
  <c r="I35" i="53"/>
  <c r="I37" i="53"/>
  <c r="I39" i="53"/>
  <c r="I41" i="53"/>
  <c r="I44" i="53"/>
  <c r="I46" i="53"/>
  <c r="I48" i="53"/>
  <c r="I50" i="53"/>
  <c r="L15" i="43"/>
  <c r="L17" i="43"/>
  <c r="L32" i="43"/>
  <c r="L34" i="43"/>
  <c r="L36" i="43"/>
  <c r="L38" i="43"/>
  <c r="L40" i="43"/>
  <c r="L42" i="43"/>
  <c r="L44" i="43"/>
  <c r="L46" i="43"/>
  <c r="L48" i="43"/>
  <c r="L50" i="43"/>
  <c r="L58" i="43"/>
  <c r="L60" i="43"/>
  <c r="L62" i="43"/>
  <c r="L64" i="43"/>
  <c r="L66" i="43"/>
  <c r="L68" i="43"/>
  <c r="L70" i="43"/>
  <c r="L72" i="43"/>
  <c r="L8" i="43"/>
  <c r="L16" i="43"/>
  <c r="L18" i="43"/>
  <c r="L33" i="43"/>
  <c r="L35" i="43"/>
  <c r="L37" i="43"/>
  <c r="L39" i="43"/>
  <c r="L41" i="43"/>
  <c r="L43" i="43"/>
  <c r="L45" i="43"/>
  <c r="L47" i="43"/>
  <c r="L49" i="43"/>
  <c r="L57" i="43"/>
  <c r="L59" i="43"/>
  <c r="L61" i="43"/>
  <c r="L63" i="43"/>
  <c r="L65" i="43"/>
  <c r="L67" i="43"/>
  <c r="L69" i="43"/>
  <c r="L71" i="43"/>
  <c r="L73" i="43"/>
  <c r="J3" i="42"/>
  <c r="J5" i="42"/>
  <c r="J7" i="42"/>
  <c r="J9" i="42"/>
  <c r="J11" i="42"/>
  <c r="J13" i="42"/>
  <c r="J15" i="42"/>
  <c r="J17" i="42"/>
  <c r="J19" i="42"/>
  <c r="J21" i="42"/>
  <c r="J23" i="42"/>
  <c r="J25" i="42"/>
  <c r="J27" i="42"/>
  <c r="J29" i="42"/>
  <c r="J31" i="42"/>
  <c r="J33" i="42"/>
  <c r="J35" i="42"/>
  <c r="J37" i="42"/>
  <c r="J39" i="42"/>
  <c r="J41" i="42"/>
  <c r="J43" i="42"/>
  <c r="J45" i="42"/>
  <c r="J47" i="42"/>
  <c r="J49" i="42"/>
  <c r="J51" i="42"/>
  <c r="J53" i="42"/>
  <c r="J55" i="42"/>
  <c r="J57" i="42"/>
  <c r="J59" i="42"/>
  <c r="J61" i="42"/>
  <c r="J72" i="42"/>
  <c r="J74" i="42"/>
  <c r="J76" i="42"/>
  <c r="J78" i="42"/>
  <c r="J63" i="42"/>
  <c r="J65" i="42"/>
  <c r="J67" i="42"/>
  <c r="J69" i="42"/>
  <c r="J71" i="42"/>
  <c r="J4" i="42"/>
  <c r="J6" i="42"/>
  <c r="J8" i="42"/>
  <c r="J10" i="42"/>
  <c r="J12" i="42"/>
  <c r="J14" i="42"/>
  <c r="J16" i="42"/>
  <c r="J18" i="42"/>
  <c r="J20" i="42"/>
  <c r="J22" i="42"/>
  <c r="J24" i="42"/>
  <c r="J26" i="42"/>
  <c r="J28" i="42"/>
  <c r="J30" i="42"/>
  <c r="J32" i="42"/>
  <c r="J34" i="42"/>
  <c r="J36" i="42"/>
  <c r="J38" i="42"/>
  <c r="J40" i="42"/>
  <c r="J42" i="42"/>
  <c r="J44" i="42"/>
  <c r="J46" i="42"/>
  <c r="J48" i="42"/>
  <c r="J50" i="42"/>
  <c r="J52" i="42"/>
  <c r="J54" i="42"/>
  <c r="J56" i="42"/>
  <c r="J58" i="42"/>
  <c r="J60" i="42"/>
  <c r="J62" i="42"/>
  <c r="J73" i="42"/>
  <c r="J75" i="42"/>
  <c r="J77" i="42"/>
  <c r="J64" i="42"/>
  <c r="J66" i="42"/>
  <c r="J68" i="42"/>
  <c r="J70" i="42"/>
  <c r="I3" i="41"/>
  <c r="I5" i="41"/>
  <c r="I7" i="41"/>
  <c r="I9" i="41"/>
  <c r="I11" i="41"/>
  <c r="I13" i="41"/>
  <c r="I37" i="41" s="1"/>
  <c r="I15" i="41"/>
  <c r="I17" i="41"/>
  <c r="I19" i="41"/>
  <c r="I21" i="41"/>
  <c r="I23" i="41"/>
  <c r="I25" i="41"/>
  <c r="I4" i="41"/>
  <c r="I6" i="41"/>
  <c r="I30" i="41" s="1"/>
  <c r="I8" i="41"/>
  <c r="I10" i="41"/>
  <c r="I12" i="41"/>
  <c r="I14" i="41"/>
  <c r="I16" i="41"/>
  <c r="I18" i="41"/>
  <c r="I20" i="41"/>
  <c r="I22" i="41"/>
  <c r="I46" i="41" s="1"/>
  <c r="I24" i="41"/>
  <c r="I26" i="41"/>
  <c r="K21" i="40"/>
  <c r="K23" i="40"/>
  <c r="K25" i="40"/>
  <c r="K27" i="40"/>
  <c r="K29" i="40"/>
  <c r="K31" i="40"/>
  <c r="K33" i="40"/>
  <c r="K35" i="40"/>
  <c r="K37" i="40"/>
  <c r="K39" i="40"/>
  <c r="K41" i="40"/>
  <c r="K43" i="40"/>
  <c r="K45" i="40"/>
  <c r="K47" i="40"/>
  <c r="K49" i="40"/>
  <c r="K51" i="40"/>
  <c r="K53" i="40"/>
  <c r="K55" i="40"/>
  <c r="K57" i="40"/>
  <c r="K59" i="40"/>
  <c r="K61" i="40"/>
  <c r="K63" i="40"/>
  <c r="K65" i="40"/>
  <c r="K67" i="40"/>
  <c r="K69" i="40"/>
  <c r="K71" i="40"/>
  <c r="K73" i="40"/>
  <c r="K75" i="40"/>
  <c r="K78" i="40"/>
  <c r="K81" i="40"/>
  <c r="K83" i="40"/>
  <c r="K85" i="40"/>
  <c r="K87" i="40"/>
  <c r="K89" i="40"/>
  <c r="K91" i="40"/>
  <c r="K93" i="40"/>
  <c r="K95" i="40"/>
  <c r="K4" i="40"/>
  <c r="K99" i="40" s="1"/>
  <c r="K6" i="40"/>
  <c r="K8" i="40"/>
  <c r="K10" i="40"/>
  <c r="K12" i="40"/>
  <c r="K14" i="40"/>
  <c r="K16" i="40"/>
  <c r="K18" i="40"/>
  <c r="K20" i="40"/>
  <c r="K22" i="40"/>
  <c r="K24" i="40"/>
  <c r="K26" i="40"/>
  <c r="K28" i="40"/>
  <c r="K30" i="40"/>
  <c r="K32" i="40"/>
  <c r="K34" i="40"/>
  <c r="K36" i="40"/>
  <c r="K38" i="40"/>
  <c r="K40" i="40"/>
  <c r="K42" i="40"/>
  <c r="K44" i="40"/>
  <c r="K46" i="40"/>
  <c r="K48" i="40"/>
  <c r="K50" i="40"/>
  <c r="K52" i="40"/>
  <c r="K54" i="40"/>
  <c r="K56" i="40"/>
  <c r="K58" i="40"/>
  <c r="K60" i="40"/>
  <c r="K62" i="40"/>
  <c r="K64" i="40"/>
  <c r="K66" i="40"/>
  <c r="K68" i="40"/>
  <c r="K70" i="40"/>
  <c r="K72" i="40"/>
  <c r="K74" i="40"/>
  <c r="K76" i="40"/>
  <c r="K79" i="40"/>
  <c r="K82" i="40"/>
  <c r="K84" i="40"/>
  <c r="K86" i="40"/>
  <c r="K88" i="40"/>
  <c r="K90" i="40"/>
  <c r="K92" i="40"/>
  <c r="K94" i="40"/>
  <c r="K96" i="40"/>
  <c r="I4" i="39"/>
  <c r="I6" i="39"/>
  <c r="I8" i="39"/>
  <c r="I10" i="39"/>
  <c r="I12" i="39"/>
  <c r="I14" i="39"/>
  <c r="I16" i="39"/>
  <c r="I18" i="39"/>
  <c r="I25" i="39"/>
  <c r="I27" i="39"/>
  <c r="I29" i="39"/>
  <c r="I31" i="39"/>
  <c r="I33" i="39"/>
  <c r="I35" i="39"/>
  <c r="I37" i="39"/>
  <c r="I39" i="39"/>
  <c r="I41" i="39"/>
  <c r="I43" i="39"/>
  <c r="I45" i="39"/>
  <c r="I47" i="39"/>
  <c r="I49" i="39"/>
  <c r="I51" i="39"/>
  <c r="I53" i="39"/>
  <c r="I55" i="39"/>
  <c r="I57" i="39"/>
  <c r="I60" i="39"/>
  <c r="I62" i="39"/>
  <c r="I64" i="39"/>
  <c r="I66" i="39"/>
  <c r="I68" i="39"/>
  <c r="I70" i="39"/>
  <c r="I5" i="39"/>
  <c r="I7" i="39"/>
  <c r="I9" i="39"/>
  <c r="I11" i="39"/>
  <c r="I13" i="39"/>
  <c r="I15" i="39"/>
  <c r="I17" i="39"/>
  <c r="I26" i="39"/>
  <c r="I28" i="39"/>
  <c r="I30" i="39"/>
  <c r="I32" i="39"/>
  <c r="I34" i="39"/>
  <c r="I36" i="39"/>
  <c r="I38" i="39"/>
  <c r="I40" i="39"/>
  <c r="I42" i="39"/>
  <c r="I44" i="39"/>
  <c r="I46" i="39"/>
  <c r="I48" i="39"/>
  <c r="I50" i="39"/>
  <c r="I73" i="39" s="1"/>
  <c r="I52" i="39"/>
  <c r="I54" i="39"/>
  <c r="I56" i="39"/>
  <c r="I59" i="39"/>
  <c r="I61" i="39"/>
  <c r="I63" i="39"/>
  <c r="I65" i="39"/>
  <c r="I67" i="39"/>
  <c r="I69" i="39"/>
  <c r="I71" i="39"/>
  <c r="L8" i="22"/>
  <c r="M8" i="22"/>
  <c r="M16" i="22"/>
  <c r="L16" i="22"/>
  <c r="L18" i="22"/>
  <c r="M18" i="22"/>
  <c r="L33" i="22"/>
  <c r="M33" i="22"/>
  <c r="L35" i="22"/>
  <c r="M35" i="22"/>
  <c r="L37" i="22"/>
  <c r="M37" i="22"/>
  <c r="M39" i="22"/>
  <c r="L39" i="22"/>
  <c r="M41" i="22"/>
  <c r="L41" i="22"/>
  <c r="L43" i="22"/>
  <c r="M43" i="22"/>
  <c r="L45" i="22"/>
  <c r="M45" i="22"/>
  <c r="M47" i="22"/>
  <c r="L47" i="22"/>
  <c r="M49" i="22"/>
  <c r="L49" i="22"/>
  <c r="M57" i="22"/>
  <c r="L57" i="22"/>
  <c r="M59" i="22"/>
  <c r="L59" i="22"/>
  <c r="M61" i="22"/>
  <c r="L61" i="22"/>
  <c r="L63" i="22"/>
  <c r="M63" i="22"/>
  <c r="L65" i="22"/>
  <c r="M65" i="22"/>
  <c r="M67" i="22"/>
  <c r="L67" i="22"/>
  <c r="M69" i="22"/>
  <c r="L69" i="22"/>
  <c r="M71" i="22"/>
  <c r="L71" i="22"/>
  <c r="M73" i="22"/>
  <c r="L73" i="22"/>
  <c r="L5" i="22"/>
  <c r="M5" i="22"/>
  <c r="L7" i="22"/>
  <c r="L3" i="22"/>
  <c r="M3" i="22"/>
  <c r="M15" i="22"/>
  <c r="L15" i="22"/>
  <c r="L17" i="22"/>
  <c r="M17" i="22"/>
  <c r="L32" i="22"/>
  <c r="M32" i="22"/>
  <c r="L34" i="22"/>
  <c r="M34" i="22"/>
  <c r="M36" i="22"/>
  <c r="L36" i="22"/>
  <c r="L38" i="22"/>
  <c r="M38" i="22"/>
  <c r="L40" i="22"/>
  <c r="M40" i="22"/>
  <c r="L42" i="22"/>
  <c r="M42" i="22"/>
  <c r="M44" i="22"/>
  <c r="L44" i="22"/>
  <c r="M46" i="22"/>
  <c r="L46" i="22"/>
  <c r="L48" i="22"/>
  <c r="M48" i="22"/>
  <c r="L50" i="22"/>
  <c r="M50" i="22"/>
  <c r="M58" i="22"/>
  <c r="L58" i="22"/>
  <c r="M60" i="22"/>
  <c r="L60" i="22"/>
  <c r="L62" i="22"/>
  <c r="M62" i="22"/>
  <c r="L64" i="22"/>
  <c r="M64" i="22"/>
  <c r="M66" i="22"/>
  <c r="L66" i="22"/>
  <c r="M68" i="22"/>
  <c r="L68" i="22"/>
  <c r="L70" i="22"/>
  <c r="M70" i="22"/>
  <c r="L72" i="22"/>
  <c r="M72" i="22"/>
  <c r="M4" i="22"/>
  <c r="L4" i="22"/>
  <c r="M6" i="22"/>
  <c r="M51" i="22"/>
  <c r="L51" i="22"/>
  <c r="K3" i="21"/>
  <c r="J3" i="21"/>
  <c r="K5" i="21"/>
  <c r="J5" i="21"/>
  <c r="J7" i="21"/>
  <c r="K7" i="21"/>
  <c r="J9" i="21"/>
  <c r="K9" i="21"/>
  <c r="K11" i="21"/>
  <c r="J11" i="21"/>
  <c r="K13" i="21"/>
  <c r="J13" i="21"/>
  <c r="J15" i="21"/>
  <c r="K15" i="21"/>
  <c r="J17" i="21"/>
  <c r="K17" i="21"/>
  <c r="K19" i="21"/>
  <c r="J19" i="21"/>
  <c r="K21" i="21"/>
  <c r="J21" i="21"/>
  <c r="K23" i="21"/>
  <c r="J23" i="21"/>
  <c r="J25" i="21"/>
  <c r="K25" i="21"/>
  <c r="J27" i="21"/>
  <c r="K27" i="21"/>
  <c r="K29" i="21"/>
  <c r="J29" i="21"/>
  <c r="K31" i="21"/>
  <c r="J31" i="21"/>
  <c r="J33" i="21"/>
  <c r="K33" i="21"/>
  <c r="J35" i="21"/>
  <c r="K35" i="21"/>
  <c r="K37" i="21"/>
  <c r="J37" i="21"/>
  <c r="J39" i="21"/>
  <c r="K39" i="21"/>
  <c r="J41" i="21"/>
  <c r="K41" i="21"/>
  <c r="K43" i="21"/>
  <c r="J43" i="21"/>
  <c r="K45" i="21"/>
  <c r="J45" i="21"/>
  <c r="J47" i="21"/>
  <c r="K47" i="21"/>
  <c r="J49" i="21"/>
  <c r="K49" i="21"/>
  <c r="K51" i="21"/>
  <c r="J51" i="21"/>
  <c r="K53" i="21"/>
  <c r="J53" i="21"/>
  <c r="K55" i="21"/>
  <c r="J55" i="21"/>
  <c r="K60" i="21"/>
  <c r="J60" i="21"/>
  <c r="J62" i="21"/>
  <c r="K62" i="21"/>
  <c r="K69" i="21"/>
  <c r="J69" i="21"/>
  <c r="K71" i="21"/>
  <c r="J71" i="21"/>
  <c r="J74" i="21"/>
  <c r="K74" i="21"/>
  <c r="K76" i="21"/>
  <c r="J76" i="21"/>
  <c r="J78" i="21"/>
  <c r="K78" i="21"/>
  <c r="J57" i="21"/>
  <c r="K57" i="21"/>
  <c r="K63" i="21"/>
  <c r="J63" i="21"/>
  <c r="J65" i="21"/>
  <c r="K65" i="21"/>
  <c r="J67" i="21"/>
  <c r="K67" i="21"/>
  <c r="K4" i="21"/>
  <c r="J4" i="21"/>
  <c r="J6" i="21"/>
  <c r="K6" i="21"/>
  <c r="K8" i="21"/>
  <c r="J8" i="21"/>
  <c r="J10" i="21"/>
  <c r="K10" i="21"/>
  <c r="K12" i="21"/>
  <c r="J12" i="21"/>
  <c r="J14" i="21"/>
  <c r="K14" i="21"/>
  <c r="K16" i="21"/>
  <c r="J16" i="21"/>
  <c r="J18" i="21"/>
  <c r="K18" i="21"/>
  <c r="J20" i="21"/>
  <c r="K20" i="21"/>
  <c r="K22" i="21"/>
  <c r="J22" i="21"/>
  <c r="K24" i="21"/>
  <c r="J24" i="21"/>
  <c r="J26" i="21"/>
  <c r="K26" i="21"/>
  <c r="K28" i="21"/>
  <c r="J28" i="21"/>
  <c r="K30" i="21"/>
  <c r="J30" i="21"/>
  <c r="K32" i="21"/>
  <c r="J32" i="21"/>
  <c r="J34" i="21"/>
  <c r="K34" i="21"/>
  <c r="K36" i="21"/>
  <c r="J36" i="21"/>
  <c r="J38" i="21"/>
  <c r="K38" i="21"/>
  <c r="K40" i="21"/>
  <c r="J40" i="21"/>
  <c r="J42" i="21"/>
  <c r="K42" i="21"/>
  <c r="K44" i="21"/>
  <c r="J44" i="21"/>
  <c r="K46" i="21"/>
  <c r="J46" i="21"/>
  <c r="K48" i="21"/>
  <c r="J48" i="21"/>
  <c r="J50" i="21"/>
  <c r="K50" i="21"/>
  <c r="J52" i="21"/>
  <c r="K52" i="21"/>
  <c r="K54" i="21"/>
  <c r="J54" i="21"/>
  <c r="J59" i="21"/>
  <c r="K59" i="21"/>
  <c r="K61" i="21"/>
  <c r="J61" i="21"/>
  <c r="K68" i="21"/>
  <c r="J68" i="21"/>
  <c r="J70" i="21"/>
  <c r="K70" i="21"/>
  <c r="K72" i="21"/>
  <c r="J72" i="21"/>
  <c r="J75" i="21"/>
  <c r="K75" i="21"/>
  <c r="K77" i="21"/>
  <c r="J77" i="21"/>
  <c r="K56" i="21"/>
  <c r="J56" i="21"/>
  <c r="J58" i="21"/>
  <c r="K58" i="21"/>
  <c r="K64" i="21"/>
  <c r="J64" i="21"/>
  <c r="J66" i="21"/>
  <c r="K66" i="21"/>
  <c r="J73" i="21"/>
  <c r="K73" i="21"/>
  <c r="I3" i="20"/>
  <c r="J3" i="20"/>
  <c r="I5" i="20"/>
  <c r="J5" i="20"/>
  <c r="J7" i="20"/>
  <c r="I7" i="20"/>
  <c r="J9" i="20"/>
  <c r="I9" i="20"/>
  <c r="I11" i="20"/>
  <c r="J11" i="20"/>
  <c r="I13" i="20"/>
  <c r="J13" i="20"/>
  <c r="J15" i="20"/>
  <c r="I15" i="20"/>
  <c r="J17" i="20"/>
  <c r="I17" i="20"/>
  <c r="I19" i="20"/>
  <c r="J19" i="20"/>
  <c r="I21" i="20"/>
  <c r="J21" i="20"/>
  <c r="I23" i="20"/>
  <c r="J23" i="20"/>
  <c r="J25" i="20"/>
  <c r="I25" i="20"/>
  <c r="I4" i="20"/>
  <c r="J4" i="20"/>
  <c r="I6" i="20"/>
  <c r="J6" i="20"/>
  <c r="I8" i="20"/>
  <c r="J8" i="20"/>
  <c r="J10" i="20"/>
  <c r="I10" i="20"/>
  <c r="I34" i="20" s="1"/>
  <c r="I12" i="20"/>
  <c r="J12" i="20"/>
  <c r="I14" i="20"/>
  <c r="J14" i="20"/>
  <c r="I16" i="20"/>
  <c r="J16" i="20"/>
  <c r="I18" i="20"/>
  <c r="J18" i="20"/>
  <c r="J20" i="20"/>
  <c r="I20" i="20"/>
  <c r="I22" i="20"/>
  <c r="J22" i="20"/>
  <c r="I24" i="20"/>
  <c r="J24" i="20"/>
  <c r="I26" i="20"/>
  <c r="I40" i="20" s="1"/>
  <c r="J26" i="20"/>
  <c r="J42" i="20" s="1"/>
  <c r="L4" i="19"/>
  <c r="K4" i="19"/>
  <c r="K6" i="19"/>
  <c r="L6" i="19"/>
  <c r="L8" i="19"/>
  <c r="K8" i="19"/>
  <c r="K10" i="19"/>
  <c r="L10" i="19"/>
  <c r="L12" i="19"/>
  <c r="K12" i="19"/>
  <c r="K14" i="19"/>
  <c r="L14" i="19"/>
  <c r="L16" i="19"/>
  <c r="K16" i="19"/>
  <c r="K18" i="19"/>
  <c r="L18" i="19"/>
  <c r="L20" i="19"/>
  <c r="K20" i="19"/>
  <c r="K22" i="19"/>
  <c r="L22" i="19"/>
  <c r="L24" i="19"/>
  <c r="K24" i="19"/>
  <c r="K26" i="19"/>
  <c r="L26" i="19"/>
  <c r="L28" i="19"/>
  <c r="K28" i="19"/>
  <c r="K30" i="19"/>
  <c r="L30" i="19"/>
  <c r="L32" i="19"/>
  <c r="K32" i="19"/>
  <c r="K34" i="19"/>
  <c r="L34" i="19"/>
  <c r="L36" i="19"/>
  <c r="K36" i="19"/>
  <c r="K38" i="19"/>
  <c r="L38" i="19"/>
  <c r="L40" i="19"/>
  <c r="K40" i="19"/>
  <c r="K42" i="19"/>
  <c r="L42" i="19"/>
  <c r="L44" i="19"/>
  <c r="K44" i="19"/>
  <c r="K46" i="19"/>
  <c r="L46" i="19"/>
  <c r="L48" i="19"/>
  <c r="K48" i="19"/>
  <c r="K50" i="19"/>
  <c r="L50" i="19"/>
  <c r="L52" i="19"/>
  <c r="K52" i="19"/>
  <c r="L54" i="19"/>
  <c r="K54" i="19"/>
  <c r="L56" i="19"/>
  <c r="K56" i="19"/>
  <c r="K58" i="19"/>
  <c r="L58" i="19"/>
  <c r="L60" i="19"/>
  <c r="K60" i="19"/>
  <c r="K62" i="19"/>
  <c r="L62" i="19"/>
  <c r="L64" i="19"/>
  <c r="K64" i="19"/>
  <c r="K66" i="19"/>
  <c r="L66" i="19"/>
  <c r="L68" i="19"/>
  <c r="K68" i="19"/>
  <c r="L70" i="19"/>
  <c r="K70" i="19"/>
  <c r="L72" i="19"/>
  <c r="K72" i="19"/>
  <c r="L74" i="19"/>
  <c r="K74" i="19"/>
  <c r="L76" i="19"/>
  <c r="K76" i="19"/>
  <c r="L78" i="19"/>
  <c r="K78" i="19"/>
  <c r="L81" i="19"/>
  <c r="K81" i="19"/>
  <c r="K84" i="19"/>
  <c r="L84" i="19"/>
  <c r="L86" i="19"/>
  <c r="K86" i="19"/>
  <c r="L88" i="19"/>
  <c r="K88" i="19"/>
  <c r="L90" i="19"/>
  <c r="K90" i="19"/>
  <c r="L92" i="19"/>
  <c r="K92" i="19"/>
  <c r="K94" i="19"/>
  <c r="L94" i="19"/>
  <c r="L96" i="19"/>
  <c r="K96" i="19"/>
  <c r="L98" i="19"/>
  <c r="K98" i="19"/>
  <c r="K3" i="19"/>
  <c r="L3" i="19"/>
  <c r="K5" i="19"/>
  <c r="L5" i="19"/>
  <c r="L7" i="19"/>
  <c r="K7" i="19"/>
  <c r="L9" i="19"/>
  <c r="K9" i="19"/>
  <c r="K11" i="19"/>
  <c r="L11" i="19"/>
  <c r="K13" i="19"/>
  <c r="L13" i="19"/>
  <c r="L15" i="19"/>
  <c r="K15" i="19"/>
  <c r="K17" i="19"/>
  <c r="L17" i="19"/>
  <c r="L19" i="19"/>
  <c r="K19" i="19"/>
  <c r="K21" i="19"/>
  <c r="L21" i="19"/>
  <c r="L23" i="19"/>
  <c r="K23" i="19"/>
  <c r="L25" i="19"/>
  <c r="K25" i="19"/>
  <c r="K27" i="19"/>
  <c r="L27" i="19"/>
  <c r="K29" i="19"/>
  <c r="L29" i="19"/>
  <c r="L31" i="19"/>
  <c r="K31" i="19"/>
  <c r="K33" i="19"/>
  <c r="L33" i="19"/>
  <c r="L35" i="19"/>
  <c r="K35" i="19"/>
  <c r="K37" i="19"/>
  <c r="L37" i="19"/>
  <c r="L39" i="19"/>
  <c r="K39" i="19"/>
  <c r="L41" i="19"/>
  <c r="K41" i="19"/>
  <c r="L43" i="19"/>
  <c r="K43" i="19"/>
  <c r="K45" i="19"/>
  <c r="L45" i="19"/>
  <c r="L47" i="19"/>
  <c r="K47" i="19"/>
  <c r="K49" i="19"/>
  <c r="L49" i="19"/>
  <c r="K51" i="19"/>
  <c r="L51" i="19"/>
  <c r="K53" i="19"/>
  <c r="L53" i="19"/>
  <c r="L55" i="19"/>
  <c r="K55" i="19"/>
  <c r="L57" i="19"/>
  <c r="K57" i="19"/>
  <c r="K59" i="19"/>
  <c r="L59" i="19"/>
  <c r="K61" i="19"/>
  <c r="L61" i="19"/>
  <c r="L63" i="19"/>
  <c r="K63" i="19"/>
  <c r="K65" i="19"/>
  <c r="L65" i="19"/>
  <c r="K67" i="19"/>
  <c r="L67" i="19"/>
  <c r="L69" i="19"/>
  <c r="K69" i="19"/>
  <c r="L71" i="19"/>
  <c r="K71" i="19"/>
  <c r="L73" i="19"/>
  <c r="K73" i="19"/>
  <c r="K75" i="19"/>
  <c r="L75" i="19"/>
  <c r="L77" i="19"/>
  <c r="K77" i="19"/>
  <c r="L80" i="19"/>
  <c r="K80" i="19"/>
  <c r="L83" i="19"/>
  <c r="K83" i="19"/>
  <c r="K85" i="19"/>
  <c r="L85" i="19"/>
  <c r="L87" i="19"/>
  <c r="K87" i="19"/>
  <c r="L89" i="19"/>
  <c r="K89" i="19"/>
  <c r="L91" i="19"/>
  <c r="K91" i="19"/>
  <c r="K93" i="19"/>
  <c r="L93" i="19"/>
  <c r="L95" i="19"/>
  <c r="K95" i="19"/>
  <c r="L97" i="19"/>
  <c r="K97" i="19"/>
  <c r="L99" i="19"/>
  <c r="K99" i="19"/>
  <c r="I4" i="18"/>
  <c r="J4" i="18"/>
  <c r="J7" i="18"/>
  <c r="I7" i="18"/>
  <c r="I9" i="18"/>
  <c r="J9" i="18"/>
  <c r="I11" i="18"/>
  <c r="J11" i="18"/>
  <c r="J13" i="18"/>
  <c r="I13" i="18"/>
  <c r="J15" i="18"/>
  <c r="I15" i="18"/>
  <c r="I17" i="18"/>
  <c r="J17" i="18"/>
  <c r="I24" i="18"/>
  <c r="J24" i="18"/>
  <c r="J26" i="18"/>
  <c r="I26" i="18"/>
  <c r="J28" i="18"/>
  <c r="I28" i="18"/>
  <c r="I30" i="18"/>
  <c r="J30" i="18"/>
  <c r="I32" i="18"/>
  <c r="J32" i="18"/>
  <c r="J34" i="18"/>
  <c r="I34" i="18"/>
  <c r="J36" i="18"/>
  <c r="I36" i="18"/>
  <c r="I38" i="18"/>
  <c r="J38" i="18"/>
  <c r="I40" i="18"/>
  <c r="J40" i="18"/>
  <c r="J42" i="18"/>
  <c r="I42" i="18"/>
  <c r="J44" i="18"/>
  <c r="I44" i="18"/>
  <c r="I46" i="18"/>
  <c r="J46" i="18"/>
  <c r="I48" i="18"/>
  <c r="J48" i="18"/>
  <c r="J50" i="18"/>
  <c r="I50" i="18"/>
  <c r="J52" i="18"/>
  <c r="I52" i="18"/>
  <c r="I54" i="18"/>
  <c r="J54" i="18"/>
  <c r="I56" i="18"/>
  <c r="J56" i="18"/>
  <c r="J59" i="18"/>
  <c r="I59" i="18"/>
  <c r="J61" i="18"/>
  <c r="I61" i="18"/>
  <c r="I63" i="18"/>
  <c r="J63" i="18"/>
  <c r="I65" i="18"/>
  <c r="J65" i="18"/>
  <c r="J67" i="18"/>
  <c r="I67" i="18"/>
  <c r="J69" i="18"/>
  <c r="I69" i="18"/>
  <c r="I71" i="18"/>
  <c r="J71" i="18"/>
  <c r="I6" i="18"/>
  <c r="J6" i="18"/>
  <c r="J5" i="18"/>
  <c r="I5" i="18"/>
  <c r="I8" i="18"/>
  <c r="J8" i="18"/>
  <c r="J10" i="18"/>
  <c r="I10" i="18"/>
  <c r="I12" i="18"/>
  <c r="J12" i="18"/>
  <c r="I14" i="18"/>
  <c r="J14" i="18"/>
  <c r="I16" i="18"/>
  <c r="J16" i="18"/>
  <c r="J18" i="18"/>
  <c r="I18" i="18"/>
  <c r="I25" i="18"/>
  <c r="J25" i="18"/>
  <c r="I27" i="18"/>
  <c r="J27" i="18"/>
  <c r="I29" i="18"/>
  <c r="J29" i="18"/>
  <c r="J31" i="18"/>
  <c r="I31" i="18"/>
  <c r="I33" i="18"/>
  <c r="J33" i="18"/>
  <c r="I35" i="18"/>
  <c r="J35" i="18"/>
  <c r="I37" i="18"/>
  <c r="J37" i="18"/>
  <c r="J39" i="18"/>
  <c r="I39" i="18"/>
  <c r="I41" i="18"/>
  <c r="J41" i="18"/>
  <c r="I43" i="18"/>
  <c r="J43" i="18"/>
  <c r="I45" i="18"/>
  <c r="J45" i="18"/>
  <c r="J47" i="18"/>
  <c r="I47" i="18"/>
  <c r="I49" i="18"/>
  <c r="J49" i="18"/>
  <c r="I51" i="18"/>
  <c r="J51" i="18"/>
  <c r="I53" i="18"/>
  <c r="J53" i="18"/>
  <c r="J55" i="18"/>
  <c r="I55" i="18"/>
  <c r="I57" i="18"/>
  <c r="J57" i="18"/>
  <c r="I60" i="18"/>
  <c r="J60" i="18"/>
  <c r="I62" i="18"/>
  <c r="J62" i="18"/>
  <c r="J64" i="18"/>
  <c r="I64" i="18"/>
  <c r="I66" i="18"/>
  <c r="J66" i="18"/>
  <c r="I68" i="18"/>
  <c r="J68" i="18"/>
  <c r="I70" i="18"/>
  <c r="J70" i="18"/>
  <c r="J28" i="10"/>
  <c r="J33" i="10"/>
  <c r="K28" i="10"/>
  <c r="K33" i="10"/>
  <c r="J14" i="10"/>
  <c r="J16" i="10"/>
  <c r="K14" i="10"/>
  <c r="K16" i="10"/>
  <c r="K3" i="10"/>
  <c r="J3" i="10"/>
  <c r="K5" i="10"/>
  <c r="J5" i="10"/>
  <c r="J7" i="10"/>
  <c r="K7" i="10"/>
  <c r="K9" i="10"/>
  <c r="J9" i="10"/>
  <c r="K11" i="10"/>
  <c r="J11" i="10"/>
  <c r="K13" i="10"/>
  <c r="J13" i="10"/>
  <c r="J17" i="10"/>
  <c r="K17" i="10"/>
  <c r="K19" i="10"/>
  <c r="J19" i="10"/>
  <c r="K21" i="10"/>
  <c r="J21" i="10"/>
  <c r="K23" i="10"/>
  <c r="J23" i="10"/>
  <c r="J25" i="10"/>
  <c r="K25" i="10"/>
  <c r="J27" i="10"/>
  <c r="K27" i="10"/>
  <c r="K30" i="10"/>
  <c r="J30" i="10"/>
  <c r="K32" i="10"/>
  <c r="J32" i="10"/>
  <c r="J35" i="10"/>
  <c r="K35" i="10"/>
  <c r="J38" i="10"/>
  <c r="K38" i="10"/>
  <c r="K40" i="10"/>
  <c r="J40" i="10"/>
  <c r="K4" i="10"/>
  <c r="J4" i="10"/>
  <c r="K6" i="10"/>
  <c r="J6" i="10"/>
  <c r="K8" i="10"/>
  <c r="J8" i="10"/>
  <c r="K10" i="10"/>
  <c r="J10" i="10"/>
  <c r="K12" i="10"/>
  <c r="J12" i="10"/>
  <c r="K15" i="10"/>
  <c r="J15" i="10"/>
  <c r="K18" i="10"/>
  <c r="J18" i="10"/>
  <c r="K20" i="10"/>
  <c r="J20" i="10"/>
  <c r="J22" i="10"/>
  <c r="K22" i="10"/>
  <c r="J24" i="10"/>
  <c r="K24" i="10"/>
  <c r="K26" i="10"/>
  <c r="J26" i="10"/>
  <c r="K29" i="10"/>
  <c r="J29" i="10"/>
  <c r="K31" i="10"/>
  <c r="J31" i="10"/>
  <c r="J34" i="10"/>
  <c r="K34" i="10"/>
  <c r="K37" i="10"/>
  <c r="J37" i="10"/>
  <c r="K39" i="10"/>
  <c r="J39" i="10"/>
  <c r="J43" i="10"/>
  <c r="K43" i="10"/>
  <c r="L3" i="9"/>
  <c r="K3" i="9"/>
  <c r="K69" i="9"/>
  <c r="L69" i="9"/>
  <c r="L71" i="9"/>
  <c r="K71" i="9"/>
  <c r="K73" i="9"/>
  <c r="L73" i="9"/>
  <c r="L75" i="9"/>
  <c r="K75" i="9"/>
  <c r="L79" i="9"/>
  <c r="K79" i="9"/>
  <c r="K81" i="9"/>
  <c r="L81" i="9"/>
  <c r="L63" i="9"/>
  <c r="L76" i="9"/>
  <c r="L77" i="9"/>
  <c r="L99" i="9"/>
  <c r="L105" i="9"/>
  <c r="L103" i="9"/>
  <c r="L87" i="9"/>
  <c r="L95" i="9"/>
  <c r="L84" i="9"/>
  <c r="L92" i="9"/>
  <c r="L100" i="9"/>
  <c r="L83" i="9"/>
  <c r="L91" i="9"/>
  <c r="L101" i="9"/>
  <c r="L85" i="9"/>
  <c r="L93" i="9"/>
  <c r="L89" i="9"/>
  <c r="L97" i="9"/>
  <c r="L86" i="9"/>
  <c r="L82" i="9"/>
  <c r="L94" i="9"/>
  <c r="L90" i="9"/>
  <c r="L88" i="9"/>
  <c r="L98" i="9"/>
  <c r="L96" i="9"/>
  <c r="L104" i="9"/>
  <c r="L102" i="9"/>
  <c r="K63" i="9"/>
  <c r="K77" i="9"/>
  <c r="K76" i="9"/>
  <c r="K83" i="9"/>
  <c r="K91" i="9"/>
  <c r="K101" i="9"/>
  <c r="K85" i="9"/>
  <c r="K93" i="9"/>
  <c r="K89" i="9"/>
  <c r="K97" i="9"/>
  <c r="K86" i="9"/>
  <c r="K82" i="9"/>
  <c r="K94" i="9"/>
  <c r="K90" i="9"/>
  <c r="K88" i="9"/>
  <c r="K98" i="9"/>
  <c r="K96" i="9"/>
  <c r="K104" i="9"/>
  <c r="K102" i="9"/>
  <c r="K99" i="9"/>
  <c r="K105" i="9"/>
  <c r="K103" i="9"/>
  <c r="K87" i="9"/>
  <c r="K95" i="9"/>
  <c r="K84" i="9"/>
  <c r="K92" i="9"/>
  <c r="K100" i="9"/>
  <c r="L68" i="9"/>
  <c r="K68" i="9"/>
  <c r="K70" i="9"/>
  <c r="L70" i="9"/>
  <c r="K72" i="9"/>
  <c r="L72" i="9"/>
  <c r="K74" i="9"/>
  <c r="L74" i="9"/>
  <c r="K78" i="9"/>
  <c r="L78" i="9"/>
  <c r="K80" i="9"/>
  <c r="L80" i="9"/>
  <c r="L16" i="8"/>
  <c r="M16" i="8"/>
  <c r="L34" i="8"/>
  <c r="M34" i="8"/>
  <c r="M36" i="8"/>
  <c r="L36" i="8"/>
  <c r="L38" i="8"/>
  <c r="M38" i="8"/>
  <c r="M40" i="8"/>
  <c r="L40" i="8"/>
  <c r="L42" i="8"/>
  <c r="M42" i="8"/>
  <c r="M44" i="8"/>
  <c r="L44" i="8"/>
  <c r="L46" i="8"/>
  <c r="M46" i="8"/>
  <c r="L48" i="8"/>
  <c r="M48" i="8"/>
  <c r="L50" i="8"/>
  <c r="M50" i="8"/>
  <c r="L58" i="8"/>
  <c r="M58" i="8"/>
  <c r="M60" i="8"/>
  <c r="L60" i="8"/>
  <c r="L62" i="8"/>
  <c r="M62" i="8"/>
  <c r="M64" i="8"/>
  <c r="L64" i="8"/>
  <c r="L66" i="8"/>
  <c r="M66" i="8"/>
  <c r="M68" i="8"/>
  <c r="L68" i="8"/>
  <c r="M70" i="8"/>
  <c r="L70" i="8"/>
  <c r="M72" i="8"/>
  <c r="L72" i="8"/>
  <c r="M3" i="8"/>
  <c r="L3" i="8"/>
  <c r="M5" i="8"/>
  <c r="M6" i="8"/>
  <c r="L6" i="8"/>
  <c r="L32" i="8"/>
  <c r="M32" i="8"/>
  <c r="M15" i="8"/>
  <c r="L15" i="8"/>
  <c r="L17" i="8"/>
  <c r="M17" i="8"/>
  <c r="M33" i="8"/>
  <c r="L33" i="8"/>
  <c r="M35" i="8"/>
  <c r="L35" i="8"/>
  <c r="L37" i="8"/>
  <c r="M37" i="8"/>
  <c r="M39" i="8"/>
  <c r="L39" i="8"/>
  <c r="L41" i="8"/>
  <c r="M41" i="8"/>
  <c r="L43" i="8"/>
  <c r="M43" i="8"/>
  <c r="L45" i="8"/>
  <c r="M45" i="8"/>
  <c r="M47" i="8"/>
  <c r="L47" i="8"/>
  <c r="M49" i="8"/>
  <c r="L49" i="8"/>
  <c r="M57" i="8"/>
  <c r="L57" i="8"/>
  <c r="L59" i="8"/>
  <c r="M59" i="8"/>
  <c r="M61" i="8"/>
  <c r="L61" i="8"/>
  <c r="L63" i="8"/>
  <c r="M63" i="8"/>
  <c r="M65" i="8"/>
  <c r="L65" i="8"/>
  <c r="L67" i="8"/>
  <c r="M67" i="8"/>
  <c r="L69" i="8"/>
  <c r="M69" i="8"/>
  <c r="L71" i="8"/>
  <c r="M71" i="8"/>
  <c r="M73" i="8"/>
  <c r="L73" i="8"/>
  <c r="L4" i="8"/>
  <c r="M4" i="8"/>
  <c r="L8" i="8"/>
  <c r="M8" i="8"/>
  <c r="L7" i="8"/>
  <c r="M18" i="8"/>
  <c r="L18" i="8"/>
  <c r="L51" i="8"/>
  <c r="M51" i="8"/>
  <c r="K4" i="7"/>
  <c r="J4" i="7"/>
  <c r="K6" i="7"/>
  <c r="J6" i="7"/>
  <c r="J8" i="7"/>
  <c r="K8" i="7"/>
  <c r="K10" i="7"/>
  <c r="J10" i="7"/>
  <c r="K12" i="7"/>
  <c r="J12" i="7"/>
  <c r="K14" i="7"/>
  <c r="J14" i="7"/>
  <c r="K16" i="7"/>
  <c r="J16" i="7"/>
  <c r="K18" i="7"/>
  <c r="J18" i="7"/>
  <c r="K20" i="7"/>
  <c r="J20" i="7"/>
  <c r="K22" i="7"/>
  <c r="J22" i="7"/>
  <c r="J24" i="7"/>
  <c r="K24" i="7"/>
  <c r="K26" i="7"/>
  <c r="J26" i="7"/>
  <c r="J28" i="7"/>
  <c r="K28" i="7"/>
  <c r="K30" i="7"/>
  <c r="J30" i="7"/>
  <c r="K32" i="7"/>
  <c r="J32" i="7"/>
  <c r="K34" i="7"/>
  <c r="J34" i="7"/>
  <c r="K36" i="7"/>
  <c r="J36" i="7"/>
  <c r="J38" i="7"/>
  <c r="K38" i="7"/>
  <c r="K40" i="7"/>
  <c r="J40" i="7"/>
  <c r="J42" i="7"/>
  <c r="K42" i="7"/>
  <c r="K44" i="7"/>
  <c r="J44" i="7"/>
  <c r="J46" i="7"/>
  <c r="K46" i="7"/>
  <c r="K48" i="7"/>
  <c r="J48" i="7"/>
  <c r="J50" i="7"/>
  <c r="K50" i="7"/>
  <c r="J52" i="7"/>
  <c r="K52" i="7"/>
  <c r="J54" i="7"/>
  <c r="K54" i="7"/>
  <c r="J59" i="7"/>
  <c r="K59" i="7"/>
  <c r="K61" i="7"/>
  <c r="J61" i="7"/>
  <c r="J66" i="7"/>
  <c r="K66" i="7"/>
  <c r="J69" i="7"/>
  <c r="K69" i="7"/>
  <c r="J71" i="7"/>
  <c r="K71" i="7"/>
  <c r="J74" i="7"/>
  <c r="K74" i="7"/>
  <c r="J76" i="7"/>
  <c r="K76" i="7"/>
  <c r="J78" i="7"/>
  <c r="K78" i="7"/>
  <c r="J58" i="7"/>
  <c r="K58" i="7"/>
  <c r="J63" i="7"/>
  <c r="K63" i="7"/>
  <c r="J65" i="7"/>
  <c r="K65" i="7"/>
  <c r="J73" i="7"/>
  <c r="K73" i="7"/>
  <c r="K3" i="7"/>
  <c r="J3" i="7"/>
  <c r="K5" i="7"/>
  <c r="J5" i="7"/>
  <c r="K7" i="7"/>
  <c r="J7" i="7"/>
  <c r="K9" i="7"/>
  <c r="J9" i="7"/>
  <c r="K11" i="7"/>
  <c r="J11" i="7"/>
  <c r="J13" i="7"/>
  <c r="K13" i="7"/>
  <c r="K15" i="7"/>
  <c r="J15" i="7"/>
  <c r="J17" i="7"/>
  <c r="K17" i="7"/>
  <c r="K19" i="7"/>
  <c r="J19" i="7"/>
  <c r="J21" i="7"/>
  <c r="K21" i="7"/>
  <c r="K23" i="7"/>
  <c r="J23" i="7"/>
  <c r="K25" i="7"/>
  <c r="J25" i="7"/>
  <c r="K27" i="7"/>
  <c r="J27" i="7"/>
  <c r="K29" i="7"/>
  <c r="J29" i="7"/>
  <c r="K31" i="7"/>
  <c r="J31" i="7"/>
  <c r="K33" i="7"/>
  <c r="J33" i="7"/>
  <c r="J35" i="7"/>
  <c r="K35" i="7"/>
  <c r="K37" i="7"/>
  <c r="J37" i="7"/>
  <c r="J39" i="7"/>
  <c r="K39" i="7"/>
  <c r="K41" i="7"/>
  <c r="J41" i="7"/>
  <c r="J43" i="7"/>
  <c r="K43" i="7"/>
  <c r="K45" i="7"/>
  <c r="J45" i="7"/>
  <c r="K47" i="7"/>
  <c r="J47" i="7"/>
  <c r="K49" i="7"/>
  <c r="J49" i="7"/>
  <c r="J51" i="7"/>
  <c r="K51" i="7"/>
  <c r="J53" i="7"/>
  <c r="K53" i="7"/>
  <c r="K55" i="7"/>
  <c r="J55" i="7"/>
  <c r="J60" i="7"/>
  <c r="K60" i="7"/>
  <c r="J62" i="7"/>
  <c r="K62" i="7"/>
  <c r="K68" i="7"/>
  <c r="J68" i="7"/>
  <c r="J70" i="7"/>
  <c r="K70" i="7"/>
  <c r="K72" i="7"/>
  <c r="J72" i="7"/>
  <c r="J75" i="7"/>
  <c r="K75" i="7"/>
  <c r="K77" i="7"/>
  <c r="J77" i="7"/>
  <c r="K57" i="7"/>
  <c r="J57" i="7"/>
  <c r="J56" i="7"/>
  <c r="K56" i="7"/>
  <c r="J64" i="7"/>
  <c r="K64" i="7"/>
  <c r="J67" i="7"/>
  <c r="K67" i="7"/>
  <c r="I4" i="6"/>
  <c r="J4" i="6"/>
  <c r="J6" i="6"/>
  <c r="J30" i="6" s="1"/>
  <c r="I6" i="6"/>
  <c r="J8" i="6"/>
  <c r="I8" i="6"/>
  <c r="I10" i="6"/>
  <c r="J10" i="6"/>
  <c r="J34" i="6" s="1"/>
  <c r="I12" i="6"/>
  <c r="J12" i="6"/>
  <c r="J14" i="6"/>
  <c r="I14" i="6"/>
  <c r="J16" i="6"/>
  <c r="I16" i="6"/>
  <c r="J18" i="6"/>
  <c r="I18" i="6"/>
  <c r="I20" i="6"/>
  <c r="J20" i="6"/>
  <c r="J44" i="6" s="1"/>
  <c r="J22" i="6"/>
  <c r="I22" i="6"/>
  <c r="J24" i="6"/>
  <c r="I24" i="6"/>
  <c r="J26" i="6"/>
  <c r="J40" i="6" s="1"/>
  <c r="I26" i="6"/>
  <c r="I28" i="6" s="1"/>
  <c r="J3" i="6"/>
  <c r="I3" i="6"/>
  <c r="J5" i="6"/>
  <c r="I5" i="6"/>
  <c r="I7" i="6"/>
  <c r="J7" i="6"/>
  <c r="J9" i="6"/>
  <c r="I9" i="6"/>
  <c r="I11" i="6"/>
  <c r="J11" i="6"/>
  <c r="J13" i="6"/>
  <c r="I13" i="6"/>
  <c r="I15" i="6"/>
  <c r="J15" i="6"/>
  <c r="J17" i="6"/>
  <c r="I17" i="6"/>
  <c r="I19" i="6"/>
  <c r="J19" i="6"/>
  <c r="J21" i="6"/>
  <c r="I21" i="6"/>
  <c r="J23" i="6"/>
  <c r="I23" i="6"/>
  <c r="J25" i="6"/>
  <c r="I25" i="6"/>
  <c r="L3" i="5"/>
  <c r="K3" i="5"/>
  <c r="K5" i="5"/>
  <c r="L5" i="5"/>
  <c r="K7" i="5"/>
  <c r="L7" i="5"/>
  <c r="K9" i="5"/>
  <c r="L9" i="5"/>
  <c r="L11" i="5"/>
  <c r="K11" i="5"/>
  <c r="L13" i="5"/>
  <c r="K13" i="5"/>
  <c r="K15" i="5"/>
  <c r="L15" i="5"/>
  <c r="L17" i="5"/>
  <c r="K17" i="5"/>
  <c r="L19" i="5"/>
  <c r="K19" i="5"/>
  <c r="K21" i="5"/>
  <c r="L21" i="5"/>
  <c r="K23" i="5"/>
  <c r="L23" i="5"/>
  <c r="K25" i="5"/>
  <c r="L25" i="5"/>
  <c r="L27" i="5"/>
  <c r="K27" i="5"/>
  <c r="K29" i="5"/>
  <c r="L29" i="5"/>
  <c r="K31" i="5"/>
  <c r="L31" i="5"/>
  <c r="K33" i="5"/>
  <c r="L33" i="5"/>
  <c r="L35" i="5"/>
  <c r="K35" i="5"/>
  <c r="K37" i="5"/>
  <c r="L37" i="5"/>
  <c r="K39" i="5"/>
  <c r="L39" i="5"/>
  <c r="L41" i="5"/>
  <c r="K41" i="5"/>
  <c r="L43" i="5"/>
  <c r="K43" i="5"/>
  <c r="K45" i="5"/>
  <c r="L45" i="5"/>
  <c r="K47" i="5"/>
  <c r="L47" i="5"/>
  <c r="K49" i="5"/>
  <c r="L49" i="5"/>
  <c r="L51" i="5"/>
  <c r="K51" i="5"/>
  <c r="K53" i="5"/>
  <c r="L53" i="5"/>
  <c r="K55" i="5"/>
  <c r="L55" i="5"/>
  <c r="K57" i="5"/>
  <c r="L57" i="5"/>
  <c r="L59" i="5"/>
  <c r="K59" i="5"/>
  <c r="L61" i="5"/>
  <c r="K61" i="5"/>
  <c r="K63" i="5"/>
  <c r="L63" i="5"/>
  <c r="K65" i="5"/>
  <c r="L65" i="5"/>
  <c r="L67" i="5"/>
  <c r="K67" i="5"/>
  <c r="L69" i="5"/>
  <c r="K69" i="5"/>
  <c r="K71" i="5"/>
  <c r="L71" i="5"/>
  <c r="L73" i="5"/>
  <c r="K73" i="5"/>
  <c r="L75" i="5"/>
  <c r="K75" i="5"/>
  <c r="L78" i="5"/>
  <c r="K78" i="5"/>
  <c r="K81" i="5"/>
  <c r="L81" i="5"/>
  <c r="L83" i="5"/>
  <c r="K83" i="5"/>
  <c r="L85" i="5"/>
  <c r="K85" i="5"/>
  <c r="L87" i="5"/>
  <c r="K87" i="5"/>
  <c r="K89" i="5"/>
  <c r="L89" i="5"/>
  <c r="L91" i="5"/>
  <c r="K91" i="5"/>
  <c r="L93" i="5"/>
  <c r="K93" i="5"/>
  <c r="L95" i="5"/>
  <c r="K95" i="5"/>
  <c r="K4" i="5"/>
  <c r="L4" i="5"/>
  <c r="L6" i="5"/>
  <c r="K6" i="5"/>
  <c r="K8" i="5"/>
  <c r="L8" i="5"/>
  <c r="L10" i="5"/>
  <c r="K10" i="5"/>
  <c r="K12" i="5"/>
  <c r="L12" i="5"/>
  <c r="K14" i="5"/>
  <c r="L14" i="5"/>
  <c r="K16" i="5"/>
  <c r="L16" i="5"/>
  <c r="L18" i="5"/>
  <c r="K18" i="5"/>
  <c r="K20" i="5"/>
  <c r="L20" i="5"/>
  <c r="K22" i="5"/>
  <c r="L22" i="5"/>
  <c r="K24" i="5"/>
  <c r="L24" i="5"/>
  <c r="L26" i="5"/>
  <c r="K26" i="5"/>
  <c r="K28" i="5"/>
  <c r="L28" i="5"/>
  <c r="L30" i="5"/>
  <c r="K30" i="5"/>
  <c r="K32" i="5"/>
  <c r="L32" i="5"/>
  <c r="L34" i="5"/>
  <c r="K34" i="5"/>
  <c r="K36" i="5"/>
  <c r="L36" i="5"/>
  <c r="K38" i="5"/>
  <c r="L38" i="5"/>
  <c r="K40" i="5"/>
  <c r="L40" i="5"/>
  <c r="L42" i="5"/>
  <c r="K42" i="5"/>
  <c r="K44" i="5"/>
  <c r="L44" i="5"/>
  <c r="K46" i="5"/>
  <c r="L46" i="5"/>
  <c r="K48" i="5"/>
  <c r="L48" i="5"/>
  <c r="L50" i="5"/>
  <c r="K50" i="5"/>
  <c r="K52" i="5"/>
  <c r="L52" i="5"/>
  <c r="L54" i="5"/>
  <c r="K54" i="5"/>
  <c r="K56" i="5"/>
  <c r="L56" i="5"/>
  <c r="L58" i="5"/>
  <c r="K58" i="5"/>
  <c r="K60" i="5"/>
  <c r="L60" i="5"/>
  <c r="K62" i="5"/>
  <c r="L62" i="5"/>
  <c r="K64" i="5"/>
  <c r="L64" i="5"/>
  <c r="L66" i="5"/>
  <c r="K66" i="5"/>
  <c r="K68" i="5"/>
  <c r="L68" i="5"/>
  <c r="L70" i="5"/>
  <c r="K70" i="5"/>
  <c r="K72" i="5"/>
  <c r="L72" i="5"/>
  <c r="L74" i="5"/>
  <c r="K74" i="5"/>
  <c r="K76" i="5"/>
  <c r="L76" i="5"/>
  <c r="L79" i="5"/>
  <c r="K79" i="5"/>
  <c r="K82" i="5"/>
  <c r="L82" i="5"/>
  <c r="L84" i="5"/>
  <c r="K84" i="5"/>
  <c r="K86" i="5"/>
  <c r="L86" i="5"/>
  <c r="L88" i="5"/>
  <c r="K88" i="5"/>
  <c r="K90" i="5"/>
  <c r="L90" i="5"/>
  <c r="L92" i="5"/>
  <c r="K92" i="5"/>
  <c r="K94" i="5"/>
  <c r="L94" i="5"/>
  <c r="I7" i="4"/>
  <c r="J7" i="4"/>
  <c r="I9" i="4"/>
  <c r="J9" i="4"/>
  <c r="I11" i="4"/>
  <c r="J11" i="4"/>
  <c r="J13" i="4"/>
  <c r="I13" i="4"/>
  <c r="I15" i="4"/>
  <c r="J15" i="4"/>
  <c r="J17" i="4"/>
  <c r="I17" i="4"/>
  <c r="I19" i="4"/>
  <c r="J19" i="4"/>
  <c r="J21" i="4"/>
  <c r="I21" i="4"/>
  <c r="J28" i="4"/>
  <c r="I28" i="4"/>
  <c r="J30" i="4"/>
  <c r="I30" i="4"/>
  <c r="I32" i="4"/>
  <c r="J32" i="4"/>
  <c r="I34" i="4"/>
  <c r="J34" i="4"/>
  <c r="J36" i="4"/>
  <c r="I36" i="4"/>
  <c r="J38" i="4"/>
  <c r="I38" i="4"/>
  <c r="I40" i="4"/>
  <c r="J40" i="4"/>
  <c r="J42" i="4"/>
  <c r="I42" i="4"/>
  <c r="I44" i="4"/>
  <c r="J44" i="4"/>
  <c r="J46" i="4"/>
  <c r="I46" i="4"/>
  <c r="I48" i="4"/>
  <c r="J48" i="4"/>
  <c r="I50" i="4"/>
  <c r="J50" i="4"/>
  <c r="J52" i="4"/>
  <c r="I52" i="4"/>
  <c r="J54" i="4"/>
  <c r="I54" i="4"/>
  <c r="I56" i="4"/>
  <c r="J56" i="4"/>
  <c r="I58" i="4"/>
  <c r="J58" i="4"/>
  <c r="I60" i="4"/>
  <c r="J60" i="4"/>
  <c r="J63" i="4"/>
  <c r="I63" i="4"/>
  <c r="I65" i="4"/>
  <c r="J65" i="4"/>
  <c r="I67" i="4"/>
  <c r="J67" i="4"/>
  <c r="I69" i="4"/>
  <c r="J69" i="4"/>
  <c r="J71" i="4"/>
  <c r="I71" i="4"/>
  <c r="I73" i="4"/>
  <c r="J73" i="4"/>
  <c r="I8" i="4"/>
  <c r="J8" i="4"/>
  <c r="I10" i="4"/>
  <c r="J10" i="4"/>
  <c r="J12" i="4"/>
  <c r="I12" i="4"/>
  <c r="J14" i="4"/>
  <c r="I14" i="4"/>
  <c r="I16" i="4"/>
  <c r="J16" i="4"/>
  <c r="J18" i="4"/>
  <c r="I18" i="4"/>
  <c r="J20" i="4"/>
  <c r="I20" i="4"/>
  <c r="J27" i="4"/>
  <c r="I27" i="4"/>
  <c r="J29" i="4"/>
  <c r="I29" i="4"/>
  <c r="J31" i="4"/>
  <c r="I31" i="4"/>
  <c r="J33" i="4"/>
  <c r="I33" i="4"/>
  <c r="J35" i="4"/>
  <c r="I35" i="4"/>
  <c r="I37" i="4"/>
  <c r="J37" i="4"/>
  <c r="J39" i="4"/>
  <c r="I39" i="4"/>
  <c r="J41" i="4"/>
  <c r="I41" i="4"/>
  <c r="J43" i="4"/>
  <c r="I43" i="4"/>
  <c r="I45" i="4"/>
  <c r="J45" i="4"/>
  <c r="I47" i="4"/>
  <c r="J47" i="4"/>
  <c r="J49" i="4"/>
  <c r="I49" i="4"/>
  <c r="J51" i="4"/>
  <c r="I51" i="4"/>
  <c r="I53" i="4"/>
  <c r="J53" i="4"/>
  <c r="J55" i="4"/>
  <c r="I55" i="4"/>
  <c r="J57" i="4"/>
  <c r="I57" i="4"/>
  <c r="J59" i="4"/>
  <c r="I59" i="4"/>
  <c r="I62" i="4"/>
  <c r="J62" i="4"/>
  <c r="J64" i="4"/>
  <c r="I64" i="4"/>
  <c r="J66" i="4"/>
  <c r="I66" i="4"/>
  <c r="J68" i="4"/>
  <c r="I68" i="4"/>
  <c r="I70" i="4"/>
  <c r="J70" i="4"/>
  <c r="I72" i="4"/>
  <c r="J72" i="4"/>
  <c r="J74" i="4"/>
  <c r="I74" i="4"/>
  <c r="P7" i="83"/>
  <c r="N7" i="83"/>
  <c r="L7" i="83"/>
  <c r="O7" i="83"/>
  <c r="M7" i="83"/>
  <c r="K7" i="83"/>
  <c r="K55" i="83"/>
  <c r="M55" i="83"/>
  <c r="L55" i="83"/>
  <c r="O55" i="83"/>
  <c r="P55" i="83"/>
  <c r="N55" i="83"/>
  <c r="O8" i="83"/>
  <c r="K8" i="83"/>
  <c r="P8" i="83"/>
  <c r="M8" i="83"/>
  <c r="N8" i="83"/>
  <c r="L8" i="83"/>
  <c r="M16" i="83"/>
  <c r="P16" i="83"/>
  <c r="O16" i="83"/>
  <c r="K16" i="83"/>
  <c r="N16" i="83"/>
  <c r="L16" i="83"/>
  <c r="P24" i="83"/>
  <c r="L24" i="83"/>
  <c r="N24" i="83"/>
  <c r="M24" i="83"/>
  <c r="O24" i="83"/>
  <c r="K24" i="83"/>
  <c r="O32" i="83"/>
  <c r="P32" i="83"/>
  <c r="L32" i="83"/>
  <c r="N32" i="83"/>
  <c r="M32" i="83"/>
  <c r="K32" i="83"/>
  <c r="O40" i="83"/>
  <c r="K40" i="83"/>
  <c r="L40" i="83"/>
  <c r="P40" i="83"/>
  <c r="N40" i="83"/>
  <c r="M40" i="83"/>
  <c r="N48" i="83"/>
  <c r="M48" i="83"/>
  <c r="L48" i="83"/>
  <c r="O48" i="83"/>
  <c r="K48" i="83"/>
  <c r="P48" i="83"/>
  <c r="P56" i="83"/>
  <c r="L56" i="83"/>
  <c r="N56" i="83"/>
  <c r="M56" i="83"/>
  <c r="O56" i="83"/>
  <c r="K56" i="83"/>
  <c r="L64" i="83"/>
  <c r="N64" i="83"/>
  <c r="M64" i="83"/>
  <c r="P64" i="83"/>
  <c r="O64" i="83"/>
  <c r="K64" i="83"/>
  <c r="O72" i="83"/>
  <c r="K72" i="83"/>
  <c r="L72" i="83"/>
  <c r="P72" i="83"/>
  <c r="N72" i="83"/>
  <c r="M72" i="83"/>
  <c r="N82" i="83"/>
  <c r="M82" i="83"/>
  <c r="P82" i="83"/>
  <c r="O82" i="83"/>
  <c r="K82" i="83"/>
  <c r="L82" i="83"/>
  <c r="K15" i="83"/>
  <c r="L15" i="83"/>
  <c r="P15" i="83"/>
  <c r="O15" i="83"/>
  <c r="N15" i="83"/>
  <c r="M15" i="83"/>
  <c r="N63" i="83"/>
  <c r="K63" i="83"/>
  <c r="M63" i="83"/>
  <c r="L63" i="83"/>
  <c r="P63" i="83"/>
  <c r="O63" i="83"/>
  <c r="P9" i="83"/>
  <c r="L9" i="83"/>
  <c r="N9" i="83"/>
  <c r="O9" i="83"/>
  <c r="M9" i="83"/>
  <c r="K9" i="83"/>
  <c r="O17" i="83"/>
  <c r="P17" i="83"/>
  <c r="L17" i="83"/>
  <c r="N17" i="83"/>
  <c r="M17" i="83"/>
  <c r="K17" i="83"/>
  <c r="M25" i="83"/>
  <c r="K25" i="83"/>
  <c r="O25" i="83"/>
  <c r="N25" i="83"/>
  <c r="P25" i="83"/>
  <c r="L25" i="83"/>
  <c r="M33" i="83"/>
  <c r="K33" i="83"/>
  <c r="O33" i="83"/>
  <c r="N33" i="83"/>
  <c r="P33" i="83"/>
  <c r="L33" i="83"/>
  <c r="P41" i="83"/>
  <c r="L41" i="83"/>
  <c r="M41" i="83"/>
  <c r="K41" i="83"/>
  <c r="O41" i="83"/>
  <c r="N41" i="83"/>
  <c r="P49" i="83"/>
  <c r="L49" i="83"/>
  <c r="N49" i="83"/>
  <c r="O49" i="83"/>
  <c r="M49" i="83"/>
  <c r="K49" i="83"/>
  <c r="M57" i="83"/>
  <c r="K57" i="83"/>
  <c r="O57" i="83"/>
  <c r="N57" i="83"/>
  <c r="P57" i="83"/>
  <c r="L57" i="83"/>
  <c r="M65" i="83"/>
  <c r="K65" i="83"/>
  <c r="O65" i="83"/>
  <c r="N65" i="83"/>
  <c r="P65" i="83"/>
  <c r="L65" i="83"/>
  <c r="P74" i="83"/>
  <c r="L74" i="83"/>
  <c r="M74" i="83"/>
  <c r="K74" i="83"/>
  <c r="O74" i="83"/>
  <c r="Q74" i="83" s="1"/>
  <c r="N74" i="83"/>
  <c r="P83" i="83"/>
  <c r="L83" i="83"/>
  <c r="N83" i="83"/>
  <c r="M83" i="83"/>
  <c r="K83" i="83"/>
  <c r="O83" i="83"/>
  <c r="K47" i="83"/>
  <c r="M47" i="83"/>
  <c r="L47" i="83"/>
  <c r="P47" i="83"/>
  <c r="N47" i="83"/>
  <c r="O47" i="83"/>
  <c r="K10" i="83"/>
  <c r="N10" i="83"/>
  <c r="L10" i="83"/>
  <c r="M10" i="83"/>
  <c r="O10" i="83"/>
  <c r="P10" i="83"/>
  <c r="M18" i="83"/>
  <c r="K18" i="83"/>
  <c r="P18" i="83"/>
  <c r="O18" i="83"/>
  <c r="N18" i="83"/>
  <c r="L18" i="83"/>
  <c r="P26" i="83"/>
  <c r="O26" i="83"/>
  <c r="N26" i="83"/>
  <c r="M26" i="83"/>
  <c r="K26" i="83"/>
  <c r="L26" i="83"/>
  <c r="N34" i="83"/>
  <c r="Q34" i="83" s="1"/>
  <c r="L34" i="83"/>
  <c r="P34" i="83"/>
  <c r="O34" i="83"/>
  <c r="M34" i="83"/>
  <c r="K34" i="83"/>
  <c r="M42" i="83"/>
  <c r="N42" i="83"/>
  <c r="L42" i="83"/>
  <c r="K42" i="83"/>
  <c r="P42" i="83"/>
  <c r="O42" i="83"/>
  <c r="M50" i="83"/>
  <c r="K50" i="83"/>
  <c r="N50" i="83"/>
  <c r="L50" i="83"/>
  <c r="P50" i="83"/>
  <c r="O50" i="83"/>
  <c r="P58" i="83"/>
  <c r="O58" i="83"/>
  <c r="L58" i="83"/>
  <c r="N58" i="83"/>
  <c r="M58" i="83"/>
  <c r="K58" i="83"/>
  <c r="N66" i="83"/>
  <c r="Q66" i="83" s="1"/>
  <c r="L66" i="83"/>
  <c r="P66" i="83"/>
  <c r="O66" i="83"/>
  <c r="M66" i="83"/>
  <c r="K66" i="83"/>
  <c r="M75" i="83"/>
  <c r="K75" i="83"/>
  <c r="N75" i="83"/>
  <c r="L75" i="83"/>
  <c r="P75" i="83"/>
  <c r="O75" i="83"/>
  <c r="M84" i="83"/>
  <c r="K84" i="83"/>
  <c r="N84" i="83"/>
  <c r="L84" i="83"/>
  <c r="P84" i="83"/>
  <c r="O84" i="83"/>
  <c r="N31" i="83"/>
  <c r="K31" i="83"/>
  <c r="M31" i="83"/>
  <c r="L31" i="83"/>
  <c r="P31" i="83"/>
  <c r="O31" i="83"/>
  <c r="Q31" i="83" s="1"/>
  <c r="K81" i="83"/>
  <c r="M81" i="83"/>
  <c r="L81" i="83"/>
  <c r="P81" i="83"/>
  <c r="O81" i="83"/>
  <c r="N81" i="83"/>
  <c r="O3" i="83"/>
  <c r="M3" i="83"/>
  <c r="K3" i="83"/>
  <c r="N3" i="83"/>
  <c r="L3" i="83"/>
  <c r="P3" i="83"/>
  <c r="O11" i="83"/>
  <c r="M11" i="83"/>
  <c r="P11" i="83"/>
  <c r="K11" i="83"/>
  <c r="N11" i="83"/>
  <c r="N89" i="83" s="1"/>
  <c r="L11" i="83"/>
  <c r="N19" i="83"/>
  <c r="L19" i="83"/>
  <c r="P19" i="83"/>
  <c r="K19" i="83"/>
  <c r="O19" i="83"/>
  <c r="M19" i="83"/>
  <c r="P27" i="83"/>
  <c r="Q27" i="83" s="1"/>
  <c r="N27" i="83"/>
  <c r="L27" i="83"/>
  <c r="K27" i="83"/>
  <c r="O27" i="83"/>
  <c r="M27" i="83"/>
  <c r="O35" i="83"/>
  <c r="M35" i="83"/>
  <c r="P35" i="83"/>
  <c r="Q35" i="83" s="1"/>
  <c r="N35" i="83"/>
  <c r="L35" i="83"/>
  <c r="K35" i="83"/>
  <c r="O43" i="83"/>
  <c r="M43" i="83"/>
  <c r="K43" i="83"/>
  <c r="P43" i="83"/>
  <c r="N43" i="83"/>
  <c r="L43" i="83"/>
  <c r="N51" i="83"/>
  <c r="L51" i="83"/>
  <c r="K51" i="83"/>
  <c r="O51" i="83"/>
  <c r="M51" i="83"/>
  <c r="P51" i="83"/>
  <c r="Q51" i="83" s="1"/>
  <c r="P59" i="83"/>
  <c r="N59" i="83"/>
  <c r="L59" i="83"/>
  <c r="K59" i="83"/>
  <c r="O59" i="83"/>
  <c r="M59" i="83"/>
  <c r="O67" i="83"/>
  <c r="M67" i="83"/>
  <c r="Q67" i="83" s="1"/>
  <c r="P67" i="83"/>
  <c r="N67" i="83"/>
  <c r="L67" i="83"/>
  <c r="K67" i="83"/>
  <c r="O77" i="83"/>
  <c r="M77" i="83"/>
  <c r="P77" i="83"/>
  <c r="N77" i="83"/>
  <c r="L77" i="83"/>
  <c r="K77" i="83"/>
  <c r="L4" i="83"/>
  <c r="N4" i="83"/>
  <c r="O4" i="83"/>
  <c r="M4" i="83"/>
  <c r="P4" i="83"/>
  <c r="K4" i="83"/>
  <c r="P12" i="83"/>
  <c r="N12" i="83"/>
  <c r="K12" i="83"/>
  <c r="O12" i="83"/>
  <c r="M12" i="83"/>
  <c r="L12" i="83"/>
  <c r="K20" i="83"/>
  <c r="L20" i="83"/>
  <c r="Q20" i="83" s="1"/>
  <c r="O20" i="83"/>
  <c r="M20" i="83"/>
  <c r="P20" i="83"/>
  <c r="N20" i="83"/>
  <c r="O28" i="83"/>
  <c r="M28" i="83"/>
  <c r="K28" i="83"/>
  <c r="P28" i="83"/>
  <c r="N28" i="83"/>
  <c r="L28" i="83"/>
  <c r="L36" i="83"/>
  <c r="N36" i="83"/>
  <c r="O36" i="83"/>
  <c r="M36" i="83"/>
  <c r="K36" i="83"/>
  <c r="P36" i="83"/>
  <c r="P44" i="83"/>
  <c r="N44" i="83"/>
  <c r="K44" i="83"/>
  <c r="O44" i="83"/>
  <c r="M44" i="83"/>
  <c r="L44" i="83"/>
  <c r="K52" i="83"/>
  <c r="M52" i="83"/>
  <c r="O52" i="83"/>
  <c r="Q52" i="83" s="1"/>
  <c r="P52" i="83"/>
  <c r="N52" i="83"/>
  <c r="L52" i="83"/>
  <c r="L60" i="83"/>
  <c r="O60" i="83"/>
  <c r="M60" i="83"/>
  <c r="K60" i="83"/>
  <c r="P60" i="83"/>
  <c r="N60" i="83"/>
  <c r="N68" i="83"/>
  <c r="O68" i="83"/>
  <c r="M68" i="83"/>
  <c r="L68" i="83"/>
  <c r="P68" i="83"/>
  <c r="K68" i="83"/>
  <c r="P78" i="83"/>
  <c r="N78" i="83"/>
  <c r="L78" i="83"/>
  <c r="K78" i="83"/>
  <c r="O78" i="83"/>
  <c r="M78" i="83"/>
  <c r="K23" i="83"/>
  <c r="M23" i="83"/>
  <c r="L23" i="83"/>
  <c r="Q23" i="83" s="1"/>
  <c r="O23" i="83"/>
  <c r="P23" i="83"/>
  <c r="N23" i="83"/>
  <c r="P71" i="83"/>
  <c r="M71" i="83"/>
  <c r="L71" i="83"/>
  <c r="N71" i="83"/>
  <c r="Q71" i="83" s="1"/>
  <c r="O71" i="83"/>
  <c r="K71" i="83"/>
  <c r="P5" i="83"/>
  <c r="N5" i="83"/>
  <c r="L5" i="83"/>
  <c r="M5" i="83"/>
  <c r="K5" i="83"/>
  <c r="O5" i="83"/>
  <c r="O13" i="83"/>
  <c r="K13" i="83"/>
  <c r="P13" i="83"/>
  <c r="N13" i="83"/>
  <c r="M13" i="83"/>
  <c r="L13" i="83"/>
  <c r="L21" i="83"/>
  <c r="M21" i="83"/>
  <c r="O21" i="83"/>
  <c r="K21" i="83"/>
  <c r="P21" i="83"/>
  <c r="N21" i="83"/>
  <c r="P29" i="83"/>
  <c r="N29" i="83"/>
  <c r="L29" i="83"/>
  <c r="M29" i="83"/>
  <c r="O29" i="83"/>
  <c r="K29" i="83"/>
  <c r="K37" i="83"/>
  <c r="M37" i="83"/>
  <c r="P37" i="83"/>
  <c r="N37" i="83"/>
  <c r="L37" i="83"/>
  <c r="O37" i="83"/>
  <c r="O45" i="83"/>
  <c r="M45" i="83"/>
  <c r="K45" i="83"/>
  <c r="P45" i="83"/>
  <c r="N45" i="83"/>
  <c r="L45" i="83"/>
  <c r="L53" i="83"/>
  <c r="O53" i="83"/>
  <c r="M53" i="83"/>
  <c r="K53" i="83"/>
  <c r="P53" i="83"/>
  <c r="N53" i="83"/>
  <c r="P61" i="83"/>
  <c r="N61" i="83"/>
  <c r="K61" i="83"/>
  <c r="L61" i="83"/>
  <c r="O61" i="83"/>
  <c r="M61" i="83"/>
  <c r="K69" i="83"/>
  <c r="P69" i="83"/>
  <c r="N69" i="83"/>
  <c r="L69" i="83"/>
  <c r="O69" i="83"/>
  <c r="M69" i="83"/>
  <c r="O79" i="83"/>
  <c r="M79" i="83"/>
  <c r="K79" i="83"/>
  <c r="P79" i="83"/>
  <c r="N79" i="83"/>
  <c r="L79" i="83"/>
  <c r="P39" i="83"/>
  <c r="N39" i="83"/>
  <c r="M39" i="83"/>
  <c r="Q39" i="83" s="1"/>
  <c r="K39" i="83"/>
  <c r="O39" i="83"/>
  <c r="L39" i="83"/>
  <c r="L6" i="83"/>
  <c r="L88" i="83" s="1"/>
  <c r="O6" i="83"/>
  <c r="K6" i="83"/>
  <c r="M6" i="83"/>
  <c r="N6" i="83"/>
  <c r="P6" i="83"/>
  <c r="L14" i="83"/>
  <c r="N14" i="83"/>
  <c r="K14" i="83"/>
  <c r="O14" i="83"/>
  <c r="M14" i="83"/>
  <c r="P14" i="83"/>
  <c r="N22" i="83"/>
  <c r="P22" i="83"/>
  <c r="L22" i="83"/>
  <c r="K22" i="83"/>
  <c r="O22" i="83"/>
  <c r="M22" i="83"/>
  <c r="M30" i="83"/>
  <c r="P30" i="83"/>
  <c r="N30" i="83"/>
  <c r="L30" i="83"/>
  <c r="K30" i="83"/>
  <c r="O30" i="83"/>
  <c r="L38" i="83"/>
  <c r="K38" i="83"/>
  <c r="O38" i="83"/>
  <c r="M38" i="83"/>
  <c r="N38" i="83"/>
  <c r="P38" i="83"/>
  <c r="N46" i="83"/>
  <c r="L46" i="83"/>
  <c r="K46" i="83"/>
  <c r="O46" i="83"/>
  <c r="M46" i="83"/>
  <c r="P46" i="83"/>
  <c r="M54" i="83"/>
  <c r="P54" i="83"/>
  <c r="N54" i="83"/>
  <c r="L54" i="83"/>
  <c r="K54" i="83"/>
  <c r="O54" i="83"/>
  <c r="M62" i="83"/>
  <c r="P62" i="83"/>
  <c r="N62" i="83"/>
  <c r="O62" i="83"/>
  <c r="L62" i="83"/>
  <c r="K62" i="83"/>
  <c r="L70" i="83"/>
  <c r="K70" i="83"/>
  <c r="O70" i="83"/>
  <c r="M70" i="83"/>
  <c r="N70" i="83"/>
  <c r="P70" i="83"/>
  <c r="L80" i="83"/>
  <c r="K80" i="83"/>
  <c r="O80" i="83"/>
  <c r="M80" i="83"/>
  <c r="N80" i="83"/>
  <c r="P80" i="83"/>
  <c r="W28" i="82"/>
  <c r="W19" i="82"/>
  <c r="W30" i="82"/>
  <c r="W41" i="82"/>
  <c r="W36" i="82"/>
  <c r="W23" i="82"/>
  <c r="W42" i="82"/>
  <c r="W17" i="82"/>
  <c r="W31" i="82"/>
  <c r="W18" i="82"/>
  <c r="W29" i="82"/>
  <c r="W20" i="82"/>
  <c r="W33" i="82"/>
  <c r="W39" i="82"/>
  <c r="W34" i="82"/>
  <c r="W27" i="82"/>
  <c r="W24" i="82"/>
  <c r="W26" i="82"/>
  <c r="W25" i="82"/>
  <c r="W32" i="82"/>
  <c r="W16" i="82"/>
  <c r="W35" i="82"/>
  <c r="W15" i="82"/>
  <c r="W40" i="82"/>
  <c r="S43" i="82"/>
  <c r="R43" i="82"/>
  <c r="O43" i="82"/>
  <c r="X43" i="82"/>
  <c r="W43" i="82"/>
  <c r="Q43" i="82"/>
  <c r="T43" i="82"/>
  <c r="Y43" i="82"/>
  <c r="P43" i="82"/>
  <c r="N43" i="82"/>
  <c r="M43" i="82"/>
  <c r="L43" i="82"/>
  <c r="K43" i="82"/>
  <c r="V43" i="82"/>
  <c r="U43" i="82"/>
  <c r="S51" i="82"/>
  <c r="Q51" i="82"/>
  <c r="U51" i="82"/>
  <c r="K51" i="82"/>
  <c r="M51" i="82"/>
  <c r="W51" i="82"/>
  <c r="O51" i="82"/>
  <c r="P51" i="82"/>
  <c r="Y51" i="82"/>
  <c r="T51" i="82"/>
  <c r="N51" i="82"/>
  <c r="L51" i="82"/>
  <c r="R51" i="82"/>
  <c r="X51" i="82"/>
  <c r="V51" i="82"/>
  <c r="X59" i="82"/>
  <c r="T59" i="82"/>
  <c r="S59" i="82"/>
  <c r="P59" i="82"/>
  <c r="U59" i="82"/>
  <c r="L59" i="82"/>
  <c r="K59" i="82"/>
  <c r="M59" i="82"/>
  <c r="W59" i="82"/>
  <c r="R59" i="82"/>
  <c r="O59" i="82"/>
  <c r="V59" i="82"/>
  <c r="N59" i="82"/>
  <c r="Q59" i="82"/>
  <c r="Y59" i="82"/>
  <c r="N67" i="82"/>
  <c r="S67" i="82"/>
  <c r="Y67" i="82"/>
  <c r="U67" i="82"/>
  <c r="K67" i="82"/>
  <c r="X67" i="82"/>
  <c r="M67" i="82"/>
  <c r="T67" i="82"/>
  <c r="R67" i="82"/>
  <c r="P67" i="82"/>
  <c r="W67" i="82"/>
  <c r="L67" i="82"/>
  <c r="O67" i="82"/>
  <c r="V67" i="82"/>
  <c r="Q67" i="82"/>
  <c r="W79" i="82"/>
  <c r="O79" i="82"/>
  <c r="T79" i="82"/>
  <c r="V79" i="82"/>
  <c r="L79" i="82"/>
  <c r="N79" i="82"/>
  <c r="X79" i="82"/>
  <c r="S79" i="82"/>
  <c r="Q79" i="82"/>
  <c r="U79" i="82"/>
  <c r="M79" i="82"/>
  <c r="Y79" i="82"/>
  <c r="R79" i="82"/>
  <c r="P79" i="82"/>
  <c r="K79" i="82"/>
  <c r="K24" i="82"/>
  <c r="K41" i="82"/>
  <c r="K34" i="82"/>
  <c r="K20" i="82"/>
  <c r="K25" i="82"/>
  <c r="K32" i="82"/>
  <c r="K33" i="82"/>
  <c r="K18" i="82"/>
  <c r="K17" i="82"/>
  <c r="K40" i="82"/>
  <c r="K31" i="82"/>
  <c r="K23" i="82"/>
  <c r="K42" i="82"/>
  <c r="K16" i="82"/>
  <c r="K19" i="82"/>
  <c r="K30" i="82"/>
  <c r="K29" i="82"/>
  <c r="K28" i="82"/>
  <c r="K15" i="82"/>
  <c r="K39" i="82"/>
  <c r="K26" i="82"/>
  <c r="K36" i="82"/>
  <c r="K35" i="82"/>
  <c r="K27" i="82"/>
  <c r="Y5" i="82"/>
  <c r="N5" i="82"/>
  <c r="Q5" i="82"/>
  <c r="M5" i="82"/>
  <c r="P5" i="82"/>
  <c r="T5" i="82"/>
  <c r="R5" i="82"/>
  <c r="O5" i="82"/>
  <c r="W5" i="82"/>
  <c r="L5" i="82"/>
  <c r="S5" i="82"/>
  <c r="X5" i="82"/>
  <c r="K5" i="82"/>
  <c r="V5" i="82"/>
  <c r="U5" i="82"/>
  <c r="K44" i="82"/>
  <c r="X44" i="82"/>
  <c r="U44" i="82"/>
  <c r="M44" i="82"/>
  <c r="N44" i="82"/>
  <c r="R44" i="82"/>
  <c r="W44" i="82"/>
  <c r="L44" i="82"/>
  <c r="Y44" i="82"/>
  <c r="V44" i="82"/>
  <c r="P44" i="82"/>
  <c r="O44" i="82"/>
  <c r="S44" i="82"/>
  <c r="Q44" i="82"/>
  <c r="T44" i="82"/>
  <c r="K52" i="82"/>
  <c r="U52" i="82"/>
  <c r="X52" i="82"/>
  <c r="V52" i="82"/>
  <c r="M52" i="82"/>
  <c r="N52" i="82"/>
  <c r="W52" i="82"/>
  <c r="R52" i="82"/>
  <c r="L52" i="82"/>
  <c r="Y52" i="82"/>
  <c r="T52" i="82"/>
  <c r="O52" i="82"/>
  <c r="Q52" i="82"/>
  <c r="S52" i="82"/>
  <c r="P52" i="82"/>
  <c r="K60" i="82"/>
  <c r="U60" i="82"/>
  <c r="X60" i="82"/>
  <c r="M60" i="82"/>
  <c r="T60" i="82"/>
  <c r="O60" i="82"/>
  <c r="L60" i="82"/>
  <c r="W60" i="82"/>
  <c r="P60" i="82"/>
  <c r="V60" i="82"/>
  <c r="Y60" i="82"/>
  <c r="Q60" i="82"/>
  <c r="S60" i="82"/>
  <c r="R60" i="82"/>
  <c r="N60" i="82"/>
  <c r="V72" i="82"/>
  <c r="K72" i="82"/>
  <c r="N72" i="82"/>
  <c r="U72" i="82"/>
  <c r="R72" i="82"/>
  <c r="M72" i="82"/>
  <c r="O72" i="82"/>
  <c r="T72" i="82"/>
  <c r="L72" i="82"/>
  <c r="Y72" i="82"/>
  <c r="Q72" i="82"/>
  <c r="W72" i="82"/>
  <c r="S72" i="82"/>
  <c r="X72" i="82"/>
  <c r="P72" i="82"/>
  <c r="T80" i="82"/>
  <c r="R80" i="82"/>
  <c r="L80" i="82"/>
  <c r="S80" i="82"/>
  <c r="Y80" i="82"/>
  <c r="W80" i="82"/>
  <c r="Q80" i="82"/>
  <c r="K80" i="82"/>
  <c r="X80" i="82"/>
  <c r="P80" i="82"/>
  <c r="N80" i="82"/>
  <c r="U80" i="82"/>
  <c r="V80" i="82"/>
  <c r="O80" i="82"/>
  <c r="M80" i="82"/>
  <c r="L32" i="82"/>
  <c r="L31" i="82"/>
  <c r="L42" i="82"/>
  <c r="L18" i="82"/>
  <c r="L24" i="82"/>
  <c r="L19" i="82"/>
  <c r="L35" i="82"/>
  <c r="L29" i="82"/>
  <c r="L25" i="82"/>
  <c r="L41" i="82"/>
  <c r="L16" i="82"/>
  <c r="L34" i="82"/>
  <c r="L15" i="82"/>
  <c r="L30" i="82"/>
  <c r="L33" i="82"/>
  <c r="L28" i="82"/>
  <c r="L40" i="82"/>
  <c r="L26" i="82"/>
  <c r="L27" i="82"/>
  <c r="L23" i="82"/>
  <c r="L17" i="82"/>
  <c r="L39" i="82"/>
  <c r="L36" i="82"/>
  <c r="L20" i="82"/>
  <c r="X13" i="82"/>
  <c r="V13" i="82"/>
  <c r="R13" i="82"/>
  <c r="Y13" i="82"/>
  <c r="P13" i="82"/>
  <c r="M13" i="82"/>
  <c r="Q13" i="82"/>
  <c r="T13" i="82"/>
  <c r="S13" i="82"/>
  <c r="L13" i="82"/>
  <c r="K13" i="82"/>
  <c r="U13" i="82"/>
  <c r="W13" i="82"/>
  <c r="N13" i="82"/>
  <c r="O13" i="82"/>
  <c r="K45" i="82"/>
  <c r="X45" i="82"/>
  <c r="L45" i="82"/>
  <c r="P45" i="82"/>
  <c r="U45" i="82"/>
  <c r="W45" i="82"/>
  <c r="Y45" i="82"/>
  <c r="O45" i="82"/>
  <c r="Q45" i="82"/>
  <c r="M45" i="82"/>
  <c r="V45" i="82"/>
  <c r="R45" i="82"/>
  <c r="S45" i="82"/>
  <c r="T45" i="82"/>
  <c r="N45" i="82"/>
  <c r="K53" i="82"/>
  <c r="V53" i="82"/>
  <c r="L53" i="82"/>
  <c r="U53" i="82"/>
  <c r="X53" i="82"/>
  <c r="P53" i="82"/>
  <c r="W53" i="82"/>
  <c r="Y53" i="82"/>
  <c r="O53" i="82"/>
  <c r="Q53" i="82"/>
  <c r="M53" i="82"/>
  <c r="T53" i="82"/>
  <c r="R53" i="82"/>
  <c r="N53" i="82"/>
  <c r="S53" i="82"/>
  <c r="K61" i="82"/>
  <c r="R61" i="82"/>
  <c r="N61" i="82"/>
  <c r="T61" i="82"/>
  <c r="W61" i="82"/>
  <c r="L61" i="82"/>
  <c r="Y61" i="82"/>
  <c r="X61" i="82"/>
  <c r="O61" i="82"/>
  <c r="Q61" i="82"/>
  <c r="P61" i="82"/>
  <c r="M61" i="82"/>
  <c r="U61" i="82"/>
  <c r="V61" i="82"/>
  <c r="S61" i="82"/>
  <c r="K73" i="82"/>
  <c r="P73" i="82"/>
  <c r="N73" i="82"/>
  <c r="R73" i="82"/>
  <c r="W73" i="82"/>
  <c r="Y73" i="82"/>
  <c r="O73" i="82"/>
  <c r="V73" i="82"/>
  <c r="T73" i="82"/>
  <c r="Q73" i="82"/>
  <c r="M73" i="82"/>
  <c r="L73" i="82"/>
  <c r="S73" i="82"/>
  <c r="X73" i="82"/>
  <c r="U73" i="82"/>
  <c r="Y81" i="82"/>
  <c r="Q81" i="82"/>
  <c r="U81" i="82"/>
  <c r="V81" i="82"/>
  <c r="T81" i="82"/>
  <c r="N81" i="82"/>
  <c r="S81" i="82"/>
  <c r="O81" i="82"/>
  <c r="K81" i="82"/>
  <c r="L81" i="82"/>
  <c r="W81" i="82"/>
  <c r="X81" i="82"/>
  <c r="M81" i="82"/>
  <c r="P81" i="82"/>
  <c r="R81" i="82"/>
  <c r="M32" i="82"/>
  <c r="M20" i="82"/>
  <c r="M29" i="82"/>
  <c r="M16" i="82"/>
  <c r="M17" i="82"/>
  <c r="M31" i="82"/>
  <c r="M18" i="82"/>
  <c r="M40" i="82"/>
  <c r="M28" i="82"/>
  <c r="M27" i="82"/>
  <c r="M24" i="82"/>
  <c r="M42" i="82"/>
  <c r="M26" i="82"/>
  <c r="M39" i="82"/>
  <c r="M36" i="82"/>
  <c r="M25" i="82"/>
  <c r="M15" i="82"/>
  <c r="M30" i="82"/>
  <c r="M34" i="82"/>
  <c r="M19" i="82"/>
  <c r="M41" i="82"/>
  <c r="M23" i="82"/>
  <c r="M33" i="82"/>
  <c r="M35" i="82"/>
  <c r="X14" i="82"/>
  <c r="W14" i="82"/>
  <c r="N14" i="82"/>
  <c r="P14" i="82"/>
  <c r="O14" i="82"/>
  <c r="L14" i="82"/>
  <c r="Y14" i="82"/>
  <c r="K14" i="82"/>
  <c r="R14" i="82"/>
  <c r="Q14" i="82"/>
  <c r="T14" i="82"/>
  <c r="U14" i="82"/>
  <c r="M14" i="82"/>
  <c r="S14" i="82"/>
  <c r="V14" i="82"/>
  <c r="N46" i="82"/>
  <c r="S46" i="82"/>
  <c r="U46" i="82"/>
  <c r="W46" i="82"/>
  <c r="M46" i="82"/>
  <c r="X46" i="82"/>
  <c r="O46" i="82"/>
  <c r="Y46" i="82"/>
  <c r="K46" i="82"/>
  <c r="Q46" i="82"/>
  <c r="T46" i="82"/>
  <c r="P46" i="82"/>
  <c r="L46" i="82"/>
  <c r="V46" i="82"/>
  <c r="R46" i="82"/>
  <c r="V54" i="82"/>
  <c r="S54" i="82"/>
  <c r="N54" i="82"/>
  <c r="U54" i="82"/>
  <c r="W54" i="82"/>
  <c r="M54" i="82"/>
  <c r="O54" i="82"/>
  <c r="X54" i="82"/>
  <c r="Y54" i="82"/>
  <c r="K54" i="82"/>
  <c r="Q54" i="82"/>
  <c r="R54" i="82"/>
  <c r="T54" i="82"/>
  <c r="L54" i="82"/>
  <c r="P54" i="82"/>
  <c r="X62" i="82"/>
  <c r="T62" i="82"/>
  <c r="P62" i="82"/>
  <c r="U62" i="82"/>
  <c r="R62" i="82"/>
  <c r="W62" i="82"/>
  <c r="V62" i="82"/>
  <c r="M62" i="82"/>
  <c r="S62" i="82"/>
  <c r="O62" i="82"/>
  <c r="N62" i="82"/>
  <c r="L62" i="82"/>
  <c r="Y62" i="82"/>
  <c r="Q62" i="82"/>
  <c r="K62" i="82"/>
  <c r="X74" i="82"/>
  <c r="U74" i="82"/>
  <c r="K74" i="82"/>
  <c r="P74" i="82"/>
  <c r="W74" i="82"/>
  <c r="M74" i="82"/>
  <c r="O74" i="82"/>
  <c r="R74" i="82"/>
  <c r="Y74" i="82"/>
  <c r="V74" i="82"/>
  <c r="Q74" i="82"/>
  <c r="N74" i="82"/>
  <c r="L74" i="82"/>
  <c r="S74" i="82"/>
  <c r="T74" i="82"/>
  <c r="T82" i="82"/>
  <c r="L82" i="82"/>
  <c r="K82" i="82"/>
  <c r="Y82" i="82"/>
  <c r="Q82" i="82"/>
  <c r="V82" i="82"/>
  <c r="M82" i="82"/>
  <c r="U82" i="82"/>
  <c r="X82" i="82"/>
  <c r="N82" i="82"/>
  <c r="R82" i="82"/>
  <c r="P82" i="82"/>
  <c r="W82" i="82"/>
  <c r="S82" i="82"/>
  <c r="O82" i="82"/>
  <c r="N42" i="82"/>
  <c r="N20" i="82"/>
  <c r="N18" i="82"/>
  <c r="N16" i="82"/>
  <c r="N23" i="82"/>
  <c r="N19" i="82"/>
  <c r="N40" i="82"/>
  <c r="N39" i="82"/>
  <c r="N35" i="82"/>
  <c r="N36" i="82"/>
  <c r="N28" i="82"/>
  <c r="N34" i="82"/>
  <c r="N26" i="82"/>
  <c r="N25" i="82"/>
  <c r="N15" i="82"/>
  <c r="N24" i="82"/>
  <c r="N30" i="82"/>
  <c r="N41" i="82"/>
  <c r="N32" i="82"/>
  <c r="N31" i="82"/>
  <c r="N33" i="82"/>
  <c r="N29" i="82"/>
  <c r="N17" i="82"/>
  <c r="N27" i="82"/>
  <c r="R21" i="82"/>
  <c r="S21" i="82"/>
  <c r="K21" i="82"/>
  <c r="U21" i="82"/>
  <c r="T21" i="82"/>
  <c r="W21" i="82"/>
  <c r="V21" i="82"/>
  <c r="M21" i="82"/>
  <c r="N21" i="82"/>
  <c r="L21" i="82"/>
  <c r="Y21" i="82"/>
  <c r="X21" i="82"/>
  <c r="P21" i="82"/>
  <c r="Q21" i="82"/>
  <c r="O21" i="82"/>
  <c r="S47" i="82"/>
  <c r="X47" i="82"/>
  <c r="Q47" i="82"/>
  <c r="U47" i="82"/>
  <c r="K47" i="82"/>
  <c r="M47" i="82"/>
  <c r="V47" i="82"/>
  <c r="W47" i="82"/>
  <c r="O47" i="82"/>
  <c r="Y47" i="82"/>
  <c r="T47" i="82"/>
  <c r="R47" i="82"/>
  <c r="L47" i="82"/>
  <c r="N47" i="82"/>
  <c r="P47" i="82"/>
  <c r="L55" i="82"/>
  <c r="S55" i="82"/>
  <c r="Q55" i="82"/>
  <c r="U55" i="82"/>
  <c r="K55" i="82"/>
  <c r="Y55" i="82"/>
  <c r="M55" i="82"/>
  <c r="W55" i="82"/>
  <c r="X55" i="82"/>
  <c r="O55" i="82"/>
  <c r="V55" i="82"/>
  <c r="R55" i="82"/>
  <c r="P55" i="82"/>
  <c r="T55" i="82"/>
  <c r="N55" i="82"/>
  <c r="S63" i="82"/>
  <c r="X63" i="82"/>
  <c r="U63" i="82"/>
  <c r="T63" i="82"/>
  <c r="K63" i="82"/>
  <c r="Y63" i="82"/>
  <c r="P63" i="82"/>
  <c r="M63" i="82"/>
  <c r="L63" i="82"/>
  <c r="W63" i="82"/>
  <c r="O63" i="82"/>
  <c r="V63" i="82"/>
  <c r="N63" i="82"/>
  <c r="Q63" i="82"/>
  <c r="R63" i="82"/>
  <c r="V75" i="82"/>
  <c r="S75" i="82"/>
  <c r="N75" i="82"/>
  <c r="U75" i="82"/>
  <c r="K75" i="82"/>
  <c r="Y75" i="82"/>
  <c r="M75" i="82"/>
  <c r="X75" i="82"/>
  <c r="W75" i="82"/>
  <c r="T75" i="82"/>
  <c r="P75" i="82"/>
  <c r="O75" i="82"/>
  <c r="L75" i="82"/>
  <c r="R75" i="82"/>
  <c r="Q75" i="82"/>
  <c r="P33" i="82"/>
  <c r="P29" i="82"/>
  <c r="P24" i="82"/>
  <c r="P27" i="82"/>
  <c r="P41" i="82"/>
  <c r="P28" i="82"/>
  <c r="P39" i="82"/>
  <c r="P15" i="82"/>
  <c r="P32" i="82"/>
  <c r="P30" i="82"/>
  <c r="P35" i="82"/>
  <c r="P26" i="82"/>
  <c r="P42" i="82"/>
  <c r="P36" i="82"/>
  <c r="P20" i="82"/>
  <c r="P18" i="82"/>
  <c r="P40" i="82"/>
  <c r="P25" i="82"/>
  <c r="P31" i="82"/>
  <c r="P23" i="82"/>
  <c r="P19" i="82"/>
  <c r="P16" i="82"/>
  <c r="P17" i="82"/>
  <c r="P34" i="82"/>
  <c r="X22" i="82"/>
  <c r="Y22" i="82"/>
  <c r="P22" i="82"/>
  <c r="Q22" i="82"/>
  <c r="S22" i="82"/>
  <c r="K22" i="82"/>
  <c r="U22" i="82"/>
  <c r="T22" i="82"/>
  <c r="R22" i="82"/>
  <c r="W22" i="82"/>
  <c r="L22" i="82"/>
  <c r="O22" i="82"/>
  <c r="M22" i="82"/>
  <c r="N22" i="82"/>
  <c r="V22" i="82"/>
  <c r="K48" i="82"/>
  <c r="U48" i="82"/>
  <c r="T48" i="82"/>
  <c r="M48" i="82"/>
  <c r="W48" i="82"/>
  <c r="R48" i="82"/>
  <c r="P48" i="82"/>
  <c r="Y48" i="82"/>
  <c r="V48" i="82"/>
  <c r="O48" i="82"/>
  <c r="N48" i="82"/>
  <c r="Q48" i="82"/>
  <c r="L48" i="82"/>
  <c r="S48" i="82"/>
  <c r="X48" i="82"/>
  <c r="K56" i="82"/>
  <c r="U56" i="82"/>
  <c r="M56" i="82"/>
  <c r="T56" i="82"/>
  <c r="L56" i="82"/>
  <c r="V56" i="82"/>
  <c r="N56" i="82"/>
  <c r="R56" i="82"/>
  <c r="Y56" i="82"/>
  <c r="W56" i="82"/>
  <c r="Q56" i="82"/>
  <c r="X56" i="82"/>
  <c r="S56" i="82"/>
  <c r="O56" i="82"/>
  <c r="P56" i="82"/>
  <c r="N64" i="82"/>
  <c r="K64" i="82"/>
  <c r="R64" i="82"/>
  <c r="U64" i="82"/>
  <c r="X64" i="82"/>
  <c r="M64" i="82"/>
  <c r="O64" i="82"/>
  <c r="T64" i="82"/>
  <c r="L64" i="82"/>
  <c r="W64" i="82"/>
  <c r="Y64" i="82"/>
  <c r="Q64" i="82"/>
  <c r="S64" i="82"/>
  <c r="V64" i="82"/>
  <c r="P64" i="82"/>
  <c r="K76" i="82"/>
  <c r="Y76" i="82"/>
  <c r="X76" i="82"/>
  <c r="N76" i="82"/>
  <c r="M76" i="82"/>
  <c r="S76" i="82"/>
  <c r="U76" i="82"/>
  <c r="W76" i="82"/>
  <c r="V76" i="82"/>
  <c r="L76" i="82"/>
  <c r="R76" i="82"/>
  <c r="T76" i="82"/>
  <c r="P76" i="82"/>
  <c r="O76" i="82"/>
  <c r="Q76" i="82"/>
  <c r="Q15" i="82"/>
  <c r="Q31" i="82"/>
  <c r="Q18" i="82"/>
  <c r="Q24" i="82"/>
  <c r="Q30" i="82"/>
  <c r="Q29" i="82"/>
  <c r="Q28" i="82"/>
  <c r="Q25" i="82"/>
  <c r="Q42" i="82"/>
  <c r="Q33" i="82"/>
  <c r="Q27" i="82"/>
  <c r="Q20" i="82"/>
  <c r="Q35" i="82"/>
  <c r="Q19" i="82"/>
  <c r="Q40" i="82"/>
  <c r="Q26" i="82"/>
  <c r="Q36" i="82"/>
  <c r="Q34" i="82"/>
  <c r="Q16" i="82"/>
  <c r="Q23" i="82"/>
  <c r="Q17" i="82"/>
  <c r="Q32" i="82"/>
  <c r="Q41" i="82"/>
  <c r="Q39" i="82"/>
  <c r="V37" i="82"/>
  <c r="N37" i="82"/>
  <c r="S37" i="82"/>
  <c r="K37" i="82"/>
  <c r="U37" i="82"/>
  <c r="T37" i="82"/>
  <c r="L37" i="82"/>
  <c r="Y37" i="82"/>
  <c r="P37" i="82"/>
  <c r="O37" i="82"/>
  <c r="Q37" i="82"/>
  <c r="X37" i="82"/>
  <c r="W37" i="82"/>
  <c r="M37" i="82"/>
  <c r="R37" i="82"/>
  <c r="K49" i="82"/>
  <c r="R49" i="82"/>
  <c r="X49" i="82"/>
  <c r="U49" i="82"/>
  <c r="P49" i="82"/>
  <c r="N49" i="82"/>
  <c r="L49" i="82"/>
  <c r="W49" i="82"/>
  <c r="Y49" i="82"/>
  <c r="O49" i="82"/>
  <c r="Q49" i="82"/>
  <c r="T49" i="82"/>
  <c r="M49" i="82"/>
  <c r="S49" i="82"/>
  <c r="V49" i="82"/>
  <c r="K57" i="82"/>
  <c r="U57" i="82"/>
  <c r="R57" i="82"/>
  <c r="N57" i="82"/>
  <c r="T57" i="82"/>
  <c r="L57" i="82"/>
  <c r="X57" i="82"/>
  <c r="W57" i="82"/>
  <c r="V57" i="82"/>
  <c r="Y57" i="82"/>
  <c r="P57" i="82"/>
  <c r="O57" i="82"/>
  <c r="M57" i="82"/>
  <c r="Q57" i="82"/>
  <c r="S57" i="82"/>
  <c r="K65" i="82"/>
  <c r="U65" i="82"/>
  <c r="R65" i="82"/>
  <c r="V65" i="82"/>
  <c r="W65" i="82"/>
  <c r="T65" i="82"/>
  <c r="Y65" i="82"/>
  <c r="O65" i="82"/>
  <c r="L65" i="82"/>
  <c r="Q65" i="82"/>
  <c r="X65" i="82"/>
  <c r="S65" i="82"/>
  <c r="N65" i="82"/>
  <c r="M65" i="82"/>
  <c r="P65" i="82"/>
  <c r="U77" i="82"/>
  <c r="T77" i="82"/>
  <c r="L77" i="82"/>
  <c r="N77" i="82"/>
  <c r="W77" i="82"/>
  <c r="S77" i="82"/>
  <c r="K77" i="82"/>
  <c r="X77" i="82"/>
  <c r="Q77" i="82"/>
  <c r="Y77" i="82"/>
  <c r="V77" i="82"/>
  <c r="R77" i="82"/>
  <c r="P77" i="82"/>
  <c r="O77" i="82"/>
  <c r="M77" i="82"/>
  <c r="R15" i="82"/>
  <c r="R25" i="82"/>
  <c r="R20" i="82"/>
  <c r="R31" i="82"/>
  <c r="R16" i="82"/>
  <c r="R32" i="82"/>
  <c r="R23" i="82"/>
  <c r="R27" i="82"/>
  <c r="R41" i="82"/>
  <c r="R36" i="82"/>
  <c r="R42" i="82"/>
  <c r="R33" i="82"/>
  <c r="R18" i="82"/>
  <c r="R17" i="82"/>
  <c r="R28" i="82"/>
  <c r="R26" i="82"/>
  <c r="R19" i="82"/>
  <c r="R29" i="82"/>
  <c r="R35" i="82"/>
  <c r="R24" i="82"/>
  <c r="R30" i="82"/>
  <c r="R34" i="82"/>
  <c r="R40" i="82"/>
  <c r="R39" i="82"/>
  <c r="T38" i="82"/>
  <c r="L38" i="82"/>
  <c r="Y38" i="82"/>
  <c r="Q38" i="82"/>
  <c r="S38" i="82"/>
  <c r="K38" i="82"/>
  <c r="R38" i="82"/>
  <c r="X38" i="82"/>
  <c r="P38" i="82"/>
  <c r="W38" i="82"/>
  <c r="V38" i="82"/>
  <c r="O38" i="82"/>
  <c r="N38" i="82"/>
  <c r="M38" i="82"/>
  <c r="U38" i="82"/>
  <c r="V50" i="82"/>
  <c r="N50" i="82"/>
  <c r="S50" i="82"/>
  <c r="U50" i="82"/>
  <c r="L50" i="82"/>
  <c r="W50" i="82"/>
  <c r="M50" i="82"/>
  <c r="O50" i="82"/>
  <c r="Y50" i="82"/>
  <c r="R50" i="82"/>
  <c r="K50" i="82"/>
  <c r="Q50" i="82"/>
  <c r="T50" i="82"/>
  <c r="P50" i="82"/>
  <c r="X50" i="82"/>
  <c r="P58" i="82"/>
  <c r="R58" i="82"/>
  <c r="V58" i="82"/>
  <c r="U58" i="82"/>
  <c r="W58" i="82"/>
  <c r="N58" i="82"/>
  <c r="M58" i="82"/>
  <c r="O58" i="82"/>
  <c r="S58" i="82"/>
  <c r="Y58" i="82"/>
  <c r="Q58" i="82"/>
  <c r="T58" i="82"/>
  <c r="X58" i="82"/>
  <c r="L58" i="82"/>
  <c r="K58" i="82"/>
  <c r="T66" i="82"/>
  <c r="X66" i="82"/>
  <c r="K66" i="82"/>
  <c r="P66" i="82"/>
  <c r="U66" i="82"/>
  <c r="W66" i="82"/>
  <c r="M66" i="82"/>
  <c r="R66" i="82"/>
  <c r="O66" i="82"/>
  <c r="V66" i="82"/>
  <c r="S66" i="82"/>
  <c r="Y66" i="82"/>
  <c r="N66" i="82"/>
  <c r="Q66" i="82"/>
  <c r="L66" i="82"/>
  <c r="U78" i="82"/>
  <c r="R78" i="82"/>
  <c r="Y78" i="82"/>
  <c r="Q78" i="82"/>
  <c r="V78" i="82"/>
  <c r="X78" i="82"/>
  <c r="N78" i="82"/>
  <c r="L78" i="82"/>
  <c r="W78" i="82"/>
  <c r="T78" i="82"/>
  <c r="P78" i="82"/>
  <c r="K78" i="82"/>
  <c r="S78" i="82"/>
  <c r="O78" i="82"/>
  <c r="M78" i="82"/>
  <c r="L7" i="9"/>
  <c r="K7" i="9"/>
  <c r="K15" i="9"/>
  <c r="L15" i="9"/>
  <c r="K23" i="9"/>
  <c r="L23" i="9"/>
  <c r="L31" i="9"/>
  <c r="K31" i="9"/>
  <c r="K39" i="9"/>
  <c r="L39" i="9"/>
  <c r="K47" i="9"/>
  <c r="L47" i="9"/>
  <c r="K55" i="9"/>
  <c r="L55" i="9"/>
  <c r="L64" i="9"/>
  <c r="K64" i="9"/>
  <c r="K8" i="9"/>
  <c r="L8" i="9"/>
  <c r="L16" i="9"/>
  <c r="K16" i="9"/>
  <c r="L24" i="9"/>
  <c r="K24" i="9"/>
  <c r="K32" i="9"/>
  <c r="L32" i="9"/>
  <c r="L40" i="9"/>
  <c r="K40" i="9"/>
  <c r="K48" i="9"/>
  <c r="L48" i="9"/>
  <c r="L56" i="9"/>
  <c r="K56" i="9"/>
  <c r="K65" i="9"/>
  <c r="L65" i="9"/>
  <c r="K9" i="9"/>
  <c r="L9" i="9"/>
  <c r="L17" i="9"/>
  <c r="K17" i="9"/>
  <c r="K25" i="9"/>
  <c r="L25" i="9"/>
  <c r="K33" i="9"/>
  <c r="L33" i="9"/>
  <c r="L41" i="9"/>
  <c r="K41" i="9"/>
  <c r="L49" i="9"/>
  <c r="K49" i="9"/>
  <c r="K57" i="9"/>
  <c r="L57" i="9"/>
  <c r="L66" i="9"/>
  <c r="K66" i="9"/>
  <c r="L10" i="9"/>
  <c r="K10" i="9"/>
  <c r="K18" i="9"/>
  <c r="L18" i="9"/>
  <c r="L26" i="9"/>
  <c r="K26" i="9"/>
  <c r="K34" i="9"/>
  <c r="L34" i="9"/>
  <c r="L42" i="9"/>
  <c r="K42" i="9"/>
  <c r="K50" i="9"/>
  <c r="L50" i="9"/>
  <c r="K58" i="9"/>
  <c r="L58" i="9"/>
  <c r="L67" i="9"/>
  <c r="K67" i="9"/>
  <c r="L11" i="9"/>
  <c r="K11" i="9"/>
  <c r="L19" i="9"/>
  <c r="K19" i="9"/>
  <c r="K27" i="9"/>
  <c r="L27" i="9"/>
  <c r="L35" i="9"/>
  <c r="K35" i="9"/>
  <c r="L43" i="9"/>
  <c r="K43" i="9"/>
  <c r="K51" i="9"/>
  <c r="L51" i="9"/>
  <c r="K59" i="9"/>
  <c r="L59" i="9"/>
  <c r="K4" i="9"/>
  <c r="L4" i="9"/>
  <c r="L12" i="9"/>
  <c r="K12" i="9"/>
  <c r="K20" i="9"/>
  <c r="L20" i="9"/>
  <c r="L28" i="9"/>
  <c r="K28" i="9"/>
  <c r="K36" i="9"/>
  <c r="L36" i="9"/>
  <c r="K44" i="9"/>
  <c r="L44" i="9"/>
  <c r="K52" i="9"/>
  <c r="L52" i="9"/>
  <c r="K60" i="9"/>
  <c r="L60" i="9"/>
  <c r="L5" i="9"/>
  <c r="K5" i="9"/>
  <c r="L13" i="9"/>
  <c r="K13" i="9"/>
  <c r="K21" i="9"/>
  <c r="L21" i="9"/>
  <c r="L29" i="9"/>
  <c r="K29" i="9"/>
  <c r="K37" i="9"/>
  <c r="L37" i="9"/>
  <c r="K45" i="9"/>
  <c r="L45" i="9"/>
  <c r="L53" i="9"/>
  <c r="K53" i="9"/>
  <c r="K61" i="9"/>
  <c r="L61" i="9"/>
  <c r="L6" i="9"/>
  <c r="K6" i="9"/>
  <c r="L14" i="9"/>
  <c r="K14" i="9"/>
  <c r="L22" i="9"/>
  <c r="K22" i="9"/>
  <c r="K30" i="9"/>
  <c r="L30" i="9"/>
  <c r="L38" i="9"/>
  <c r="K38" i="9"/>
  <c r="L54" i="9"/>
  <c r="K54" i="9"/>
  <c r="K62" i="9"/>
  <c r="L62" i="9"/>
  <c r="L7" i="86"/>
  <c r="K7" i="86"/>
  <c r="J7" i="86"/>
  <c r="I7" i="86"/>
  <c r="L15" i="86"/>
  <c r="K15" i="86"/>
  <c r="J15" i="86"/>
  <c r="I15" i="86"/>
  <c r="L23" i="86"/>
  <c r="K23" i="86"/>
  <c r="J23" i="86"/>
  <c r="I23" i="86"/>
  <c r="L8" i="86"/>
  <c r="K8" i="86"/>
  <c r="I8" i="86"/>
  <c r="J8" i="86"/>
  <c r="I16" i="86"/>
  <c r="L16" i="86"/>
  <c r="K16" i="86"/>
  <c r="J16" i="86"/>
  <c r="L24" i="86"/>
  <c r="I24" i="86"/>
  <c r="K24" i="86"/>
  <c r="J24" i="86"/>
  <c r="I14" i="86"/>
  <c r="L14" i="86"/>
  <c r="K14" i="86"/>
  <c r="J14" i="86"/>
  <c r="L9" i="86"/>
  <c r="K9" i="86"/>
  <c r="J9" i="86"/>
  <c r="I9" i="86"/>
  <c r="L17" i="86"/>
  <c r="K17" i="86"/>
  <c r="J17" i="86"/>
  <c r="I17" i="86"/>
  <c r="L25" i="86"/>
  <c r="L51" i="86" s="1"/>
  <c r="K25" i="86"/>
  <c r="K51" i="86" s="1"/>
  <c r="J25" i="86"/>
  <c r="J51" i="86" s="1"/>
  <c r="I25" i="86"/>
  <c r="I6" i="86"/>
  <c r="L6" i="86"/>
  <c r="K6" i="86"/>
  <c r="J6" i="86"/>
  <c r="L10" i="86"/>
  <c r="K10" i="86"/>
  <c r="J10" i="86"/>
  <c r="I10" i="86"/>
  <c r="I18" i="86"/>
  <c r="L18" i="86"/>
  <c r="K18" i="86"/>
  <c r="J18" i="86"/>
  <c r="L26" i="86"/>
  <c r="K26" i="86"/>
  <c r="I26" i="86"/>
  <c r="J26" i="86"/>
  <c r="L11" i="86"/>
  <c r="K11" i="86"/>
  <c r="J11" i="86"/>
  <c r="I11" i="86"/>
  <c r="L19" i="86"/>
  <c r="K19" i="86"/>
  <c r="J19" i="86"/>
  <c r="I19" i="86"/>
  <c r="L27" i="86"/>
  <c r="K27" i="86"/>
  <c r="J27" i="86"/>
  <c r="I27" i="86"/>
  <c r="I22" i="86"/>
  <c r="L22" i="86"/>
  <c r="K22" i="86"/>
  <c r="J22" i="86"/>
  <c r="L4" i="86"/>
  <c r="I4" i="86"/>
  <c r="K4" i="86"/>
  <c r="J4" i="86"/>
  <c r="I12" i="86"/>
  <c r="L12" i="86"/>
  <c r="K12" i="86"/>
  <c r="J12" i="86"/>
  <c r="I20" i="86"/>
  <c r="L20" i="86"/>
  <c r="K20" i="86"/>
  <c r="J20" i="86"/>
  <c r="L28" i="86"/>
  <c r="K28" i="86"/>
  <c r="J28" i="86"/>
  <c r="I28" i="86"/>
  <c r="L5" i="86"/>
  <c r="K5" i="86"/>
  <c r="J5" i="86"/>
  <c r="I5" i="86"/>
  <c r="L13" i="86"/>
  <c r="K13" i="86"/>
  <c r="J13" i="86"/>
  <c r="I13" i="86"/>
  <c r="L21" i="86"/>
  <c r="K21" i="86"/>
  <c r="J21" i="86"/>
  <c r="I21" i="86"/>
  <c r="L29" i="86"/>
  <c r="K29" i="86"/>
  <c r="J29" i="86"/>
  <c r="I29" i="86"/>
  <c r="N47" i="84"/>
  <c r="M47" i="84"/>
  <c r="L47" i="84"/>
  <c r="K47" i="84"/>
  <c r="K8" i="84"/>
  <c r="N8" i="84"/>
  <c r="M8" i="84"/>
  <c r="L8" i="84"/>
  <c r="K16" i="84"/>
  <c r="N16" i="84"/>
  <c r="M16" i="84"/>
  <c r="L16" i="84"/>
  <c r="N24" i="84"/>
  <c r="K24" i="84"/>
  <c r="M24" i="84"/>
  <c r="L24" i="84"/>
  <c r="K32" i="84"/>
  <c r="N32" i="84"/>
  <c r="M32" i="84"/>
  <c r="L32" i="84"/>
  <c r="K40" i="84"/>
  <c r="N40" i="84"/>
  <c r="M40" i="84"/>
  <c r="L40" i="84"/>
  <c r="K48" i="84"/>
  <c r="N48" i="84"/>
  <c r="M48" i="84"/>
  <c r="L48" i="84"/>
  <c r="N15" i="84"/>
  <c r="M15" i="84"/>
  <c r="L15" i="84"/>
  <c r="K15" i="84"/>
  <c r="N9" i="84"/>
  <c r="M9" i="84"/>
  <c r="L9" i="84"/>
  <c r="K9" i="84"/>
  <c r="N17" i="84"/>
  <c r="M17" i="84"/>
  <c r="L17" i="84"/>
  <c r="K17" i="84"/>
  <c r="N25" i="84"/>
  <c r="M25" i="84"/>
  <c r="L25" i="84"/>
  <c r="K25" i="84"/>
  <c r="N33" i="84"/>
  <c r="M33" i="84"/>
  <c r="L33" i="84"/>
  <c r="K33" i="84"/>
  <c r="N41" i="84"/>
  <c r="M41" i="84"/>
  <c r="L41" i="84"/>
  <c r="K41" i="84"/>
  <c r="N49" i="84"/>
  <c r="M49" i="84"/>
  <c r="L49" i="84"/>
  <c r="K49" i="84"/>
  <c r="N31" i="84"/>
  <c r="M31" i="84"/>
  <c r="L31" i="84"/>
  <c r="K31" i="84"/>
  <c r="N10" i="84"/>
  <c r="M10" i="84"/>
  <c r="K10" i="84"/>
  <c r="L10" i="84"/>
  <c r="N18" i="84"/>
  <c r="M18" i="84"/>
  <c r="K18" i="84"/>
  <c r="L18" i="84"/>
  <c r="N26" i="84"/>
  <c r="M26" i="84"/>
  <c r="L26" i="84"/>
  <c r="K26" i="84"/>
  <c r="N34" i="84"/>
  <c r="M34" i="84"/>
  <c r="L34" i="84"/>
  <c r="K34" i="84"/>
  <c r="K42" i="84"/>
  <c r="N42" i="84"/>
  <c r="M42" i="84"/>
  <c r="L42" i="84"/>
  <c r="N50" i="84"/>
  <c r="M50" i="84"/>
  <c r="K50" i="84"/>
  <c r="L50" i="84"/>
  <c r="N11" i="84"/>
  <c r="M11" i="84"/>
  <c r="L11" i="84"/>
  <c r="K11" i="84"/>
  <c r="N19" i="84"/>
  <c r="M19" i="84"/>
  <c r="L19" i="84"/>
  <c r="K19" i="84"/>
  <c r="N27" i="84"/>
  <c r="M27" i="84"/>
  <c r="L27" i="84"/>
  <c r="K27" i="84"/>
  <c r="N35" i="84"/>
  <c r="M35" i="84"/>
  <c r="L35" i="84"/>
  <c r="K35" i="84"/>
  <c r="N43" i="84"/>
  <c r="M43" i="84"/>
  <c r="L43" i="84"/>
  <c r="K43" i="84"/>
  <c r="N51" i="84"/>
  <c r="M51" i="84"/>
  <c r="L51" i="84"/>
  <c r="K51" i="84"/>
  <c r="N39" i="84"/>
  <c r="M39" i="84"/>
  <c r="L39" i="84"/>
  <c r="K39" i="84"/>
  <c r="K12" i="84"/>
  <c r="N12" i="84"/>
  <c r="M12" i="84"/>
  <c r="L12" i="84"/>
  <c r="K20" i="84"/>
  <c r="N20" i="84"/>
  <c r="M20" i="84"/>
  <c r="L20" i="84"/>
  <c r="N28" i="84"/>
  <c r="M28" i="84"/>
  <c r="K28" i="84"/>
  <c r="L28" i="84"/>
  <c r="N36" i="84"/>
  <c r="M36" i="84"/>
  <c r="L36" i="84"/>
  <c r="K36" i="84"/>
  <c r="K44" i="84"/>
  <c r="N44" i="84"/>
  <c r="M44" i="84"/>
  <c r="L44" i="84"/>
  <c r="N52" i="84"/>
  <c r="M52" i="84"/>
  <c r="L52" i="84"/>
  <c r="K52" i="84"/>
  <c r="N23" i="84"/>
  <c r="M23" i="84"/>
  <c r="L23" i="84"/>
  <c r="K23" i="84"/>
  <c r="N13" i="84"/>
  <c r="M13" i="84"/>
  <c r="L13" i="84"/>
  <c r="K13" i="84"/>
  <c r="N21" i="84"/>
  <c r="M21" i="84"/>
  <c r="L21" i="84"/>
  <c r="K21" i="84"/>
  <c r="N29" i="84"/>
  <c r="M29" i="84"/>
  <c r="L29" i="84"/>
  <c r="K29" i="84"/>
  <c r="N37" i="84"/>
  <c r="M37" i="84"/>
  <c r="L37" i="84"/>
  <c r="K37" i="84"/>
  <c r="N45" i="84"/>
  <c r="M45" i="84"/>
  <c r="L45" i="84"/>
  <c r="K45" i="84"/>
  <c r="N53" i="84"/>
  <c r="M53" i="84"/>
  <c r="L53" i="84"/>
  <c r="K53" i="84"/>
  <c r="N7" i="84"/>
  <c r="M7" i="84"/>
  <c r="L7" i="84"/>
  <c r="K7" i="84"/>
  <c r="K6" i="84"/>
  <c r="N6" i="84"/>
  <c r="M6" i="84"/>
  <c r="L6" i="84"/>
  <c r="N14" i="84"/>
  <c r="M14" i="84"/>
  <c r="L14" i="84"/>
  <c r="K14" i="84"/>
  <c r="K22" i="84"/>
  <c r="N22" i="84"/>
  <c r="M22" i="84"/>
  <c r="L22" i="84"/>
  <c r="K30" i="84"/>
  <c r="N30" i="84"/>
  <c r="M30" i="84"/>
  <c r="L30" i="84"/>
  <c r="N38" i="84"/>
  <c r="M38" i="84"/>
  <c r="K38" i="84"/>
  <c r="L38" i="84"/>
  <c r="N46" i="84"/>
  <c r="K46" i="84"/>
  <c r="M46" i="84"/>
  <c r="L46" i="84"/>
  <c r="J25" i="13"/>
  <c r="K25" i="13"/>
  <c r="I25" i="13"/>
  <c r="J3" i="13"/>
  <c r="K3" i="13"/>
  <c r="I3" i="13"/>
  <c r="K11" i="13"/>
  <c r="J11" i="13"/>
  <c r="I11" i="13"/>
  <c r="J19" i="13"/>
  <c r="K19" i="13"/>
  <c r="I19" i="13"/>
  <c r="I17" i="13"/>
  <c r="K17" i="13"/>
  <c r="J17" i="13"/>
  <c r="I4" i="13"/>
  <c r="K4" i="13"/>
  <c r="J4" i="13"/>
  <c r="K12" i="13"/>
  <c r="J12" i="13"/>
  <c r="I12" i="13"/>
  <c r="K20" i="13"/>
  <c r="I20" i="13"/>
  <c r="J20" i="13"/>
  <c r="I9" i="13"/>
  <c r="J9" i="13"/>
  <c r="K9" i="13"/>
  <c r="K26" i="13"/>
  <c r="K50" i="13" s="1"/>
  <c r="J26" i="13"/>
  <c r="I26" i="13"/>
  <c r="I50" i="13" s="1"/>
  <c r="J5" i="13"/>
  <c r="I5" i="13"/>
  <c r="K5" i="13"/>
  <c r="J13" i="13"/>
  <c r="I13" i="13"/>
  <c r="K13" i="13"/>
  <c r="J21" i="13"/>
  <c r="I21" i="13"/>
  <c r="K21" i="13"/>
  <c r="J6" i="13"/>
  <c r="K6" i="13"/>
  <c r="I6" i="13"/>
  <c r="J14" i="13"/>
  <c r="K14" i="13"/>
  <c r="I14" i="13"/>
  <c r="K22" i="13"/>
  <c r="J22" i="13"/>
  <c r="I22" i="13"/>
  <c r="K18" i="13"/>
  <c r="J18" i="13"/>
  <c r="I18" i="13"/>
  <c r="K7" i="13"/>
  <c r="J7" i="13"/>
  <c r="I7" i="13"/>
  <c r="K15" i="13"/>
  <c r="J15" i="13"/>
  <c r="I15" i="13"/>
  <c r="K23" i="13"/>
  <c r="J23" i="13"/>
  <c r="I23" i="13"/>
  <c r="K10" i="13"/>
  <c r="J10" i="13"/>
  <c r="I10" i="13"/>
  <c r="I8" i="13"/>
  <c r="K8" i="13"/>
  <c r="J8" i="13"/>
  <c r="I16" i="13"/>
  <c r="K16" i="13"/>
  <c r="J16" i="13"/>
  <c r="I24" i="13"/>
  <c r="K24" i="13"/>
  <c r="J24" i="13"/>
  <c r="K9" i="2"/>
  <c r="L9" i="2"/>
  <c r="N9" i="2"/>
  <c r="O9" i="2"/>
  <c r="M9" i="2"/>
  <c r="K20" i="2"/>
  <c r="M20" i="2"/>
  <c r="M22" i="2" s="1"/>
  <c r="O20" i="2"/>
  <c r="O22" i="2" s="1"/>
  <c r="L20" i="2"/>
  <c r="L22" i="2" s="1"/>
  <c r="N20" i="2"/>
  <c r="N22" i="2" s="1"/>
  <c r="O32" i="2"/>
  <c r="M32" i="2"/>
  <c r="L32" i="2"/>
  <c r="N32" i="2"/>
  <c r="K32" i="2"/>
  <c r="O40" i="2"/>
  <c r="L40" i="2"/>
  <c r="N40" i="2"/>
  <c r="K40" i="2"/>
  <c r="M40" i="2"/>
  <c r="K21" i="2"/>
  <c r="O21" i="2"/>
  <c r="L21" i="2"/>
  <c r="N21" i="2"/>
  <c r="M21" i="2"/>
  <c r="N33" i="2"/>
  <c r="M33" i="2"/>
  <c r="K33" i="2"/>
  <c r="O33" i="2"/>
  <c r="L33" i="2"/>
  <c r="K41" i="2"/>
  <c r="O41" i="2"/>
  <c r="N41" i="2"/>
  <c r="L41" i="2"/>
  <c r="M41" i="2"/>
  <c r="M18" i="2"/>
  <c r="O18" i="2"/>
  <c r="L18" i="2"/>
  <c r="N18" i="2"/>
  <c r="K18" i="2"/>
  <c r="K39" i="2"/>
  <c r="L39" i="2"/>
  <c r="M39" i="2"/>
  <c r="N39" i="2"/>
  <c r="O39" i="2"/>
  <c r="M10" i="2"/>
  <c r="K10" i="2"/>
  <c r="O10" i="2"/>
  <c r="L10" i="2"/>
  <c r="N10" i="2"/>
  <c r="L13" i="2"/>
  <c r="N13" i="2"/>
  <c r="M13" i="2"/>
  <c r="K13" i="2"/>
  <c r="O13" i="2"/>
  <c r="L25" i="2"/>
  <c r="N25" i="2"/>
  <c r="O25" i="2"/>
  <c r="K25" i="2"/>
  <c r="K48" i="2" s="1"/>
  <c r="M25" i="2"/>
  <c r="L34" i="2"/>
  <c r="L55" i="2" s="1"/>
  <c r="K34" i="2"/>
  <c r="K55" i="2" s="1"/>
  <c r="N34" i="2"/>
  <c r="N55" i="2" s="1"/>
  <c r="M34" i="2"/>
  <c r="M55" i="2" s="1"/>
  <c r="O34" i="2"/>
  <c r="O55" i="2" s="1"/>
  <c r="M42" i="2"/>
  <c r="L42" i="2"/>
  <c r="N42" i="2"/>
  <c r="O42" i="2"/>
  <c r="K42" i="2"/>
  <c r="L30" i="2"/>
  <c r="N30" i="2"/>
  <c r="K30" i="2"/>
  <c r="M30" i="2"/>
  <c r="O30" i="2"/>
  <c r="N31" i="2"/>
  <c r="O31" i="2"/>
  <c r="K31" i="2"/>
  <c r="M31" i="2"/>
  <c r="L31" i="2"/>
  <c r="M27" i="2"/>
  <c r="O27" i="2"/>
  <c r="L27" i="2"/>
  <c r="K27" i="2"/>
  <c r="N27" i="2"/>
  <c r="L35" i="2"/>
  <c r="N35" i="2"/>
  <c r="K35" i="2"/>
  <c r="M35" i="2"/>
  <c r="O35" i="2"/>
  <c r="O43" i="2"/>
  <c r="K43" i="2"/>
  <c r="M43" i="2"/>
  <c r="L43" i="2"/>
  <c r="N43" i="2"/>
  <c r="N38" i="2"/>
  <c r="K38" i="2"/>
  <c r="M38" i="2"/>
  <c r="O38" i="2"/>
  <c r="L38" i="2"/>
  <c r="L8" i="2"/>
  <c r="K8" i="2"/>
  <c r="M8" i="2"/>
  <c r="N8" i="2"/>
  <c r="O8" i="2"/>
  <c r="N14" i="2"/>
  <c r="K14" i="2"/>
  <c r="M14" i="2"/>
  <c r="O14" i="2"/>
  <c r="L14" i="2"/>
  <c r="O15" i="2"/>
  <c r="N15" i="2"/>
  <c r="K15" i="2"/>
  <c r="L15" i="2"/>
  <c r="M15" i="2"/>
  <c r="L28" i="2"/>
  <c r="M28" i="2"/>
  <c r="K28" i="2"/>
  <c r="O28" i="2"/>
  <c r="N28" i="2"/>
  <c r="M36" i="2"/>
  <c r="O36" i="2"/>
  <c r="K36" i="2"/>
  <c r="N36" i="2"/>
  <c r="L36" i="2"/>
  <c r="N7" i="2"/>
  <c r="K7" i="2"/>
  <c r="M7" i="2"/>
  <c r="L7" i="2"/>
  <c r="O7" i="2"/>
  <c r="N19" i="2"/>
  <c r="L19" i="2"/>
  <c r="O19" i="2"/>
  <c r="K19" i="2"/>
  <c r="M19" i="2"/>
  <c r="K6" i="2"/>
  <c r="M6" i="2"/>
  <c r="O6" i="2"/>
  <c r="N6" i="2"/>
  <c r="L6" i="2"/>
  <c r="K17" i="2"/>
  <c r="L17" i="2"/>
  <c r="N17" i="2"/>
  <c r="M17" i="2"/>
  <c r="O17" i="2"/>
  <c r="K29" i="2"/>
  <c r="M29" i="2"/>
  <c r="O29" i="2"/>
  <c r="L29" i="2"/>
  <c r="N29" i="2"/>
  <c r="O37" i="2"/>
  <c r="L37" i="2"/>
  <c r="N37" i="2"/>
  <c r="K37" i="2"/>
  <c r="M37" i="2"/>
  <c r="I80" i="32"/>
  <c r="I81" i="32" s="1"/>
  <c r="M69" i="29"/>
  <c r="M82" i="85"/>
  <c r="N82" i="85"/>
  <c r="O50" i="15"/>
  <c r="Q86" i="3"/>
  <c r="Q85" i="3"/>
  <c r="I36" i="55"/>
  <c r="N52" i="8"/>
  <c r="O53" i="15"/>
  <c r="M3" i="29"/>
  <c r="M52" i="29"/>
  <c r="M51" i="29"/>
  <c r="M53" i="29"/>
  <c r="M7" i="29"/>
  <c r="N53" i="8"/>
  <c r="O52" i="15"/>
  <c r="R26" i="80"/>
  <c r="R37" i="80"/>
  <c r="R46" i="80"/>
  <c r="R63" i="80"/>
  <c r="R67" i="80"/>
  <c r="R69" i="80"/>
  <c r="R83" i="80"/>
  <c r="R86" i="80"/>
  <c r="R92" i="80"/>
  <c r="K85" i="75"/>
  <c r="K88" i="75"/>
  <c r="O89" i="83"/>
  <c r="L89" i="83"/>
  <c r="N88" i="81"/>
  <c r="M88" i="81"/>
  <c r="L88" i="81"/>
  <c r="L89" i="81"/>
  <c r="K87" i="73"/>
  <c r="K88" i="68"/>
  <c r="J50" i="6"/>
  <c r="I48" i="6"/>
  <c r="I42" i="6"/>
  <c r="J38" i="6"/>
  <c r="I32" i="6"/>
  <c r="J28" i="6"/>
  <c r="I50" i="41"/>
  <c r="I49" i="41"/>
  <c r="I48" i="41"/>
  <c r="I47" i="41"/>
  <c r="I45" i="41"/>
  <c r="I44" i="41"/>
  <c r="I43" i="41"/>
  <c r="I42" i="41"/>
  <c r="I41" i="41"/>
  <c r="I40" i="41"/>
  <c r="I39" i="41"/>
  <c r="I38" i="41"/>
  <c r="I36" i="41"/>
  <c r="I35" i="41"/>
  <c r="I34" i="41"/>
  <c r="I33" i="41"/>
  <c r="I32" i="41"/>
  <c r="I31" i="41"/>
  <c r="I29" i="41"/>
  <c r="I28" i="41"/>
  <c r="I27" i="41"/>
  <c r="J75" i="18"/>
  <c r="J73" i="18"/>
  <c r="I73" i="18"/>
  <c r="K60" i="11"/>
  <c r="J60" i="11"/>
  <c r="K75" i="11"/>
  <c r="J75" i="11"/>
  <c r="J76" i="4"/>
  <c r="I76" i="4"/>
  <c r="Q83" i="83"/>
  <c r="Q75" i="83"/>
  <c r="Q65" i="83"/>
  <c r="Q64" i="83"/>
  <c r="Q63" i="83"/>
  <c r="Q59" i="83"/>
  <c r="Q57" i="83"/>
  <c r="Q56" i="83"/>
  <c r="Q55" i="83"/>
  <c r="Q49" i="83"/>
  <c r="Q42" i="83"/>
  <c r="Q41" i="83"/>
  <c r="Q33" i="83"/>
  <c r="Q32" i="83"/>
  <c r="Q25" i="83"/>
  <c r="Q24" i="83"/>
  <c r="Q19" i="83"/>
  <c r="Q17" i="83"/>
  <c r="Q16" i="83"/>
  <c r="Q15" i="83"/>
  <c r="Q10" i="83"/>
  <c r="Q9" i="83"/>
  <c r="Q7" i="83"/>
  <c r="Z67" i="82"/>
  <c r="Z56" i="82"/>
  <c r="Z31" i="82"/>
  <c r="Z21" i="82"/>
  <c r="I42" i="34" l="1"/>
  <c r="I44" i="34"/>
  <c r="I46" i="34"/>
  <c r="I48" i="34"/>
  <c r="I34" i="34"/>
  <c r="I50" i="34"/>
  <c r="I27" i="34"/>
  <c r="I40" i="34"/>
  <c r="K99" i="33"/>
  <c r="K98" i="33"/>
  <c r="K97" i="33"/>
  <c r="I74" i="32"/>
  <c r="I72" i="32"/>
  <c r="I27" i="27"/>
  <c r="I46" i="27"/>
  <c r="I50" i="27"/>
  <c r="I30" i="27"/>
  <c r="I38" i="27"/>
  <c r="I20" i="25"/>
  <c r="I19" i="25"/>
  <c r="I23" i="25"/>
  <c r="I22" i="25"/>
  <c r="I72" i="25"/>
  <c r="I74" i="25"/>
  <c r="I58" i="25"/>
  <c r="I21" i="25"/>
  <c r="I48" i="20"/>
  <c r="J30" i="20"/>
  <c r="I38" i="20"/>
  <c r="O47" i="15"/>
  <c r="K100" i="12"/>
  <c r="K98" i="12"/>
  <c r="K99" i="12"/>
  <c r="K102" i="12"/>
  <c r="I22" i="11"/>
  <c r="I21" i="11"/>
  <c r="I23" i="11"/>
  <c r="I60" i="11"/>
  <c r="I25" i="11"/>
  <c r="I24" i="11"/>
  <c r="I76" i="11"/>
  <c r="I74" i="11"/>
  <c r="I77" i="11"/>
  <c r="L36" i="10"/>
  <c r="L42" i="10"/>
  <c r="L41" i="10"/>
  <c r="I29" i="6"/>
  <c r="I44" i="6"/>
  <c r="J27" i="6"/>
  <c r="I34" i="6"/>
  <c r="I50" i="6"/>
  <c r="I27" i="6"/>
  <c r="N88" i="83"/>
  <c r="Z64" i="82"/>
  <c r="Z48" i="82"/>
  <c r="Z29" i="82"/>
  <c r="Z58" i="82"/>
  <c r="Z50" i="82"/>
  <c r="P88" i="83"/>
  <c r="M63" i="9"/>
  <c r="N47" i="22"/>
  <c r="Z24" i="82"/>
  <c r="N4" i="22"/>
  <c r="I45" i="55"/>
  <c r="N46" i="22"/>
  <c r="L28" i="10"/>
  <c r="L16" i="10"/>
  <c r="L14" i="10"/>
  <c r="K88" i="83"/>
  <c r="Z49" i="82"/>
  <c r="Z27" i="82"/>
  <c r="Z75" i="82"/>
  <c r="Z55" i="82"/>
  <c r="Z28" i="82"/>
  <c r="Z65" i="82"/>
  <c r="Z57" i="82"/>
  <c r="Z30" i="82"/>
  <c r="Z63" i="82"/>
  <c r="Z47" i="82"/>
  <c r="Z26" i="82"/>
  <c r="Z74" i="82"/>
  <c r="Z62" i="82"/>
  <c r="Z54" i="82"/>
  <c r="Z46" i="82"/>
  <c r="Z73" i="82"/>
  <c r="Z61" i="82"/>
  <c r="Z53" i="82"/>
  <c r="Z45" i="82"/>
  <c r="Z25" i="82"/>
  <c r="Z72" i="82"/>
  <c r="Z60" i="82"/>
  <c r="Z52" i="82"/>
  <c r="Z44" i="82"/>
  <c r="Z59" i="82"/>
  <c r="Z51" i="82"/>
  <c r="Z43" i="82"/>
  <c r="O88" i="83"/>
  <c r="Q5" i="83"/>
  <c r="Q78" i="83"/>
  <c r="Q68" i="83"/>
  <c r="Q60" i="83"/>
  <c r="Q44" i="83"/>
  <c r="Q36" i="83"/>
  <c r="Q28" i="83"/>
  <c r="Q12" i="83"/>
  <c r="Q77" i="83"/>
  <c r="Q43" i="83"/>
  <c r="Q11" i="83"/>
  <c r="Q81" i="83"/>
  <c r="Q84" i="83"/>
  <c r="Q58" i="83"/>
  <c r="Q50" i="83"/>
  <c r="Q26" i="83"/>
  <c r="Q18" i="83"/>
  <c r="Q47" i="83"/>
  <c r="Q82" i="83"/>
  <c r="Q72" i="83"/>
  <c r="Q48" i="83"/>
  <c r="Q40" i="83"/>
  <c r="K89" i="83"/>
  <c r="Q8" i="83"/>
  <c r="J34" i="13"/>
  <c r="N24" i="2"/>
  <c r="J50" i="13"/>
  <c r="M48" i="2"/>
  <c r="M24" i="2"/>
  <c r="Q46" i="83"/>
  <c r="Q45" i="83"/>
  <c r="O48" i="2"/>
  <c r="O24" i="2"/>
  <c r="L48" i="2"/>
  <c r="L24" i="2"/>
  <c r="Q54" i="83"/>
  <c r="Q38" i="83"/>
  <c r="Q6" i="83"/>
  <c r="J46" i="13"/>
  <c r="Z66" i="82"/>
  <c r="Q70" i="83"/>
  <c r="Q69" i="83"/>
  <c r="Q61" i="83"/>
  <c r="Q53" i="83"/>
  <c r="Q37" i="83"/>
  <c r="Q29" i="83"/>
  <c r="Q21" i="83"/>
  <c r="Q80" i="83"/>
  <c r="Q62" i="83"/>
  <c r="Q22" i="83"/>
  <c r="Q30" i="83"/>
  <c r="Q79" i="83"/>
  <c r="N26" i="2"/>
  <c r="N23" i="2"/>
  <c r="N12" i="2"/>
  <c r="N48" i="2"/>
  <c r="N11" i="2"/>
  <c r="N46" i="2"/>
  <c r="L82" i="85"/>
  <c r="I46" i="55"/>
  <c r="I29" i="55"/>
  <c r="I38" i="55"/>
  <c r="I47" i="55"/>
  <c r="I30" i="55"/>
  <c r="I39" i="55"/>
  <c r="I48" i="55"/>
  <c r="I37" i="55"/>
  <c r="I31" i="55"/>
  <c r="I40" i="55"/>
  <c r="I50" i="55"/>
  <c r="I32" i="55"/>
  <c r="I42" i="55"/>
  <c r="I28" i="55"/>
  <c r="I43" i="55"/>
  <c r="I44" i="55"/>
  <c r="I35" i="55"/>
  <c r="I27" i="55"/>
  <c r="N3" i="22"/>
  <c r="J46" i="20"/>
  <c r="I36" i="20"/>
  <c r="I32" i="20"/>
  <c r="I50" i="20"/>
  <c r="I27" i="13"/>
  <c r="J48" i="6"/>
  <c r="I42" i="20"/>
  <c r="L54" i="2"/>
  <c r="L50" i="2"/>
  <c r="L49" i="2"/>
  <c r="O53" i="2"/>
  <c r="K53" i="2"/>
  <c r="M53" i="2"/>
  <c r="M54" i="2"/>
  <c r="M50" i="2"/>
  <c r="M49" i="2"/>
  <c r="K54" i="2"/>
  <c r="K50" i="2"/>
  <c r="K49" i="2"/>
  <c r="O54" i="2"/>
  <c r="O49" i="2"/>
  <c r="O50" i="2"/>
  <c r="N53" i="2"/>
  <c r="N54" i="2"/>
  <c r="N49" i="2"/>
  <c r="N50" i="2"/>
  <c r="L53" i="2"/>
  <c r="O47" i="2"/>
  <c r="K11" i="2"/>
  <c r="K12" i="2"/>
  <c r="M47" i="2"/>
  <c r="K16" i="2"/>
  <c r="K47" i="2"/>
  <c r="K22" i="2"/>
  <c r="K23" i="2"/>
  <c r="K46" i="2"/>
  <c r="K26" i="2"/>
  <c r="K24" i="2"/>
  <c r="N47" i="2"/>
  <c r="L47" i="2"/>
  <c r="J42" i="13"/>
  <c r="I33" i="6"/>
  <c r="J38" i="20"/>
  <c r="I31" i="6"/>
  <c r="J46" i="6"/>
  <c r="I40" i="6"/>
  <c r="J38" i="13"/>
  <c r="J36" i="20"/>
  <c r="I46" i="20"/>
  <c r="J34" i="20"/>
  <c r="I30" i="20"/>
  <c r="I42" i="27"/>
  <c r="I34" i="27"/>
  <c r="K101" i="54"/>
  <c r="I49" i="55"/>
  <c r="I41" i="55"/>
  <c r="I33" i="55"/>
  <c r="M62" i="29"/>
  <c r="J32" i="20"/>
  <c r="J48" i="20"/>
  <c r="I28" i="20"/>
  <c r="I44" i="20"/>
  <c r="I32" i="27"/>
  <c r="I40" i="27"/>
  <c r="I48" i="27"/>
  <c r="O3" i="15"/>
  <c r="N6" i="22"/>
  <c r="O17" i="15"/>
  <c r="J28" i="20"/>
  <c r="J44" i="20"/>
  <c r="J50" i="20"/>
  <c r="J40" i="20"/>
  <c r="N62" i="22"/>
  <c r="O59" i="15"/>
  <c r="O49" i="15"/>
  <c r="O15" i="15"/>
  <c r="O7" i="15"/>
  <c r="O8" i="15"/>
  <c r="N7" i="22"/>
  <c r="N17" i="22"/>
  <c r="K7" i="18"/>
  <c r="N18" i="22"/>
  <c r="O58" i="15"/>
  <c r="M47" i="9"/>
  <c r="Q87" i="3"/>
  <c r="Q88" i="3"/>
  <c r="K62" i="4"/>
  <c r="N62" i="8"/>
  <c r="O16" i="15"/>
  <c r="K59" i="18"/>
  <c r="M75" i="5"/>
  <c r="N15" i="22"/>
  <c r="Q89" i="3"/>
  <c r="Q90" i="3"/>
  <c r="N63" i="8"/>
  <c r="R65" i="80"/>
  <c r="J59" i="25"/>
  <c r="N65" i="8"/>
  <c r="O57" i="15"/>
  <c r="O18" i="15"/>
  <c r="N16" i="22"/>
  <c r="Q91" i="3"/>
  <c r="M66" i="29"/>
  <c r="R39" i="80"/>
  <c r="R55" i="80"/>
  <c r="R73" i="80"/>
  <c r="R75" i="80"/>
  <c r="R77" i="80"/>
  <c r="R28" i="80"/>
  <c r="R33" i="80"/>
  <c r="N63" i="22"/>
  <c r="O4" i="15"/>
  <c r="J36" i="6"/>
  <c r="J32" i="6"/>
  <c r="I46" i="6"/>
  <c r="I30" i="6"/>
  <c r="J42" i="6"/>
  <c r="I36" i="6"/>
  <c r="I38" i="6"/>
  <c r="J48" i="13"/>
  <c r="P9" i="2"/>
  <c r="N5" i="22"/>
  <c r="R82" i="80"/>
  <c r="O5" i="15"/>
  <c r="N3" i="8"/>
  <c r="I28" i="13"/>
  <c r="I30" i="13"/>
  <c r="I32" i="13"/>
  <c r="I36" i="13"/>
  <c r="I40" i="13"/>
  <c r="I44" i="13"/>
  <c r="I48" i="13"/>
  <c r="J28" i="13"/>
  <c r="J30" i="13"/>
  <c r="J32" i="13"/>
  <c r="I34" i="13"/>
  <c r="J36" i="13"/>
  <c r="I38" i="13"/>
  <c r="J40" i="13"/>
  <c r="I42" i="13"/>
  <c r="J44" i="13"/>
  <c r="I46" i="13"/>
  <c r="K28" i="13"/>
  <c r="K30" i="13"/>
  <c r="K32" i="13"/>
  <c r="K34" i="13"/>
  <c r="K36" i="13"/>
  <c r="K38" i="13"/>
  <c r="K40" i="13"/>
  <c r="K42" i="13"/>
  <c r="K44" i="13"/>
  <c r="K46" i="13"/>
  <c r="K48" i="13"/>
  <c r="N51" i="8"/>
  <c r="I27" i="20"/>
  <c r="R91" i="80"/>
  <c r="R89" i="80"/>
  <c r="R87" i="80"/>
  <c r="R81" i="80"/>
  <c r="R76" i="80"/>
  <c r="R74" i="80"/>
  <c r="R70" i="80"/>
  <c r="R68" i="80"/>
  <c r="R66" i="80"/>
  <c r="R64" i="80"/>
  <c r="R62" i="80"/>
  <c r="R60" i="80"/>
  <c r="R56" i="80"/>
  <c r="R54" i="80"/>
  <c r="R49" i="80"/>
  <c r="R47" i="80"/>
  <c r="R42" i="80"/>
  <c r="R40" i="80"/>
  <c r="R38" i="80"/>
  <c r="R36" i="80"/>
  <c r="R34" i="80"/>
  <c r="R27" i="80"/>
  <c r="O6" i="15"/>
  <c r="L16" i="2"/>
  <c r="O16" i="2"/>
  <c r="I35" i="6"/>
  <c r="P89" i="83"/>
  <c r="M84" i="9"/>
  <c r="O21" i="79"/>
  <c r="M76" i="9"/>
  <c r="M77" i="9"/>
  <c r="M96" i="9"/>
  <c r="L91" i="26"/>
  <c r="L93" i="26"/>
  <c r="L95" i="26"/>
  <c r="L97" i="26"/>
  <c r="R44" i="80"/>
  <c r="R45" i="80"/>
  <c r="R57" i="80"/>
  <c r="R58" i="80"/>
  <c r="R71" i="80"/>
  <c r="R72" i="80"/>
  <c r="R84" i="80"/>
  <c r="R85" i="80"/>
  <c r="Z16" i="82"/>
  <c r="M82" i="9"/>
  <c r="M86" i="9"/>
  <c r="M98" i="9"/>
  <c r="R43" i="80"/>
  <c r="O15" i="79"/>
  <c r="O22" i="79"/>
  <c r="R16" i="80"/>
  <c r="R17" i="80"/>
  <c r="R29" i="80"/>
  <c r="R30" i="80"/>
  <c r="O16" i="79"/>
  <c r="O23" i="79"/>
  <c r="O17" i="79"/>
  <c r="N16" i="2"/>
  <c r="N44" i="2"/>
  <c r="N45" i="2"/>
  <c r="M16" i="2"/>
  <c r="N4" i="8"/>
  <c r="M85" i="9"/>
  <c r="M97" i="9"/>
  <c r="N6" i="8"/>
  <c r="N7" i="8"/>
  <c r="L92" i="26"/>
  <c r="L94" i="26"/>
  <c r="L96" i="26"/>
  <c r="L98" i="26"/>
  <c r="M83" i="9"/>
  <c r="M87" i="9"/>
  <c r="M99" i="9"/>
  <c r="N5" i="8"/>
  <c r="M5" i="29"/>
  <c r="N52" i="22"/>
  <c r="N51" i="22"/>
  <c r="Z77" i="82"/>
  <c r="Z81" i="82"/>
  <c r="N53" i="22"/>
  <c r="Z79" i="82"/>
  <c r="Z76" i="82"/>
  <c r="Z78" i="82"/>
  <c r="Z80" i="82"/>
  <c r="Z82" i="82"/>
  <c r="Z15" i="82"/>
  <c r="M4" i="29"/>
  <c r="M6" i="29"/>
  <c r="J27" i="13"/>
  <c r="J29" i="13"/>
  <c r="J31" i="13"/>
  <c r="J33" i="13"/>
  <c r="J35" i="13"/>
  <c r="J37" i="13"/>
  <c r="J39" i="13"/>
  <c r="J41" i="13"/>
  <c r="J43" i="13"/>
  <c r="J45" i="13"/>
  <c r="K103" i="19"/>
  <c r="I29" i="27"/>
  <c r="I31" i="27"/>
  <c r="I33" i="27"/>
  <c r="I35" i="27"/>
  <c r="I37" i="27"/>
  <c r="I39" i="27"/>
  <c r="I41" i="27"/>
  <c r="I43" i="27"/>
  <c r="I45" i="27"/>
  <c r="I47" i="27"/>
  <c r="I28" i="34"/>
  <c r="I30" i="34"/>
  <c r="I32" i="34"/>
  <c r="M102" i="12"/>
  <c r="I37" i="6"/>
  <c r="I39" i="6"/>
  <c r="K50" i="86"/>
  <c r="K48" i="86"/>
  <c r="K46" i="86"/>
  <c r="K44" i="86"/>
  <c r="L43" i="86"/>
  <c r="K42" i="86"/>
  <c r="K40" i="86"/>
  <c r="K38" i="86"/>
  <c r="K36" i="86"/>
  <c r="K34" i="86"/>
  <c r="K32" i="86"/>
  <c r="K30" i="86"/>
  <c r="I41" i="6"/>
  <c r="I43" i="6"/>
  <c r="I45" i="6"/>
  <c r="L101" i="12"/>
  <c r="I29" i="20"/>
  <c r="I31" i="20"/>
  <c r="I33" i="20"/>
  <c r="I35" i="20"/>
  <c r="I37" i="20"/>
  <c r="I39" i="20"/>
  <c r="I41" i="20"/>
  <c r="I43" i="20"/>
  <c r="I45" i="20"/>
  <c r="I47" i="20"/>
  <c r="K101" i="26"/>
  <c r="I29" i="34"/>
  <c r="I31" i="34"/>
  <c r="I33" i="34"/>
  <c r="I35" i="34"/>
  <c r="I37" i="34"/>
  <c r="I39" i="34"/>
  <c r="I41" i="34"/>
  <c r="I43" i="34"/>
  <c r="I45" i="34"/>
  <c r="K49" i="86"/>
  <c r="K47" i="86"/>
  <c r="K45" i="86"/>
  <c r="K43" i="86"/>
  <c r="K41" i="86"/>
  <c r="K39" i="86"/>
  <c r="K37" i="86"/>
  <c r="K35" i="86"/>
  <c r="K33" i="86"/>
  <c r="K31" i="86"/>
  <c r="Z17" i="82"/>
  <c r="Z18" i="82"/>
  <c r="Z22" i="82"/>
  <c r="Z23" i="82"/>
  <c r="I49" i="27"/>
  <c r="K9" i="18"/>
  <c r="K11" i="18"/>
  <c r="K15" i="18"/>
  <c r="K17" i="18"/>
  <c r="K24" i="18"/>
  <c r="K26" i="18"/>
  <c r="K28" i="18"/>
  <c r="K30" i="18"/>
  <c r="K32" i="18"/>
  <c r="K34" i="18"/>
  <c r="K36" i="18"/>
  <c r="K38" i="18"/>
  <c r="K40" i="18"/>
  <c r="K42" i="18"/>
  <c r="K44" i="18"/>
  <c r="K46" i="18"/>
  <c r="K48" i="18"/>
  <c r="K52" i="18"/>
  <c r="K54" i="18"/>
  <c r="K56" i="18"/>
  <c r="K61" i="18"/>
  <c r="K63" i="18"/>
  <c r="K67" i="18"/>
  <c r="K69" i="18"/>
  <c r="K71" i="18"/>
  <c r="J47" i="13"/>
  <c r="J49" i="13"/>
  <c r="M4" i="14"/>
  <c r="M6" i="14"/>
  <c r="M8" i="14"/>
  <c r="M10" i="14"/>
  <c r="M12" i="14"/>
  <c r="M14" i="14"/>
  <c r="M16" i="14"/>
  <c r="M18" i="14"/>
  <c r="M20" i="14"/>
  <c r="M22" i="14"/>
  <c r="M24" i="14"/>
  <c r="M26" i="14"/>
  <c r="M48" i="14"/>
  <c r="M66" i="14"/>
  <c r="M68" i="14"/>
  <c r="M70" i="14"/>
  <c r="M72" i="14"/>
  <c r="M5" i="19"/>
  <c r="M7" i="19"/>
  <c r="M21" i="19"/>
  <c r="M23" i="19"/>
  <c r="M33" i="19"/>
  <c r="M35" i="19"/>
  <c r="M41" i="19"/>
  <c r="M43" i="19"/>
  <c r="M53" i="19"/>
  <c r="M55" i="19"/>
  <c r="M61" i="19"/>
  <c r="M65" i="19"/>
  <c r="M69" i="19"/>
  <c r="M71" i="19"/>
  <c r="M80" i="19"/>
  <c r="M83" i="19"/>
  <c r="M94" i="19"/>
  <c r="M96" i="19"/>
  <c r="I49" i="20"/>
  <c r="L4" i="21"/>
  <c r="L6" i="21"/>
  <c r="L10" i="21"/>
  <c r="L12" i="21"/>
  <c r="L14" i="21"/>
  <c r="L16" i="21"/>
  <c r="L18" i="21"/>
  <c r="L42" i="21"/>
  <c r="L44" i="21"/>
  <c r="L46" i="21"/>
  <c r="L64" i="21"/>
  <c r="L66" i="21"/>
  <c r="L70" i="21"/>
  <c r="L74" i="21"/>
  <c r="L78" i="21"/>
  <c r="L28" i="26"/>
  <c r="L30" i="26"/>
  <c r="L32" i="26"/>
  <c r="L34" i="26"/>
  <c r="L38" i="26"/>
  <c r="L42" i="26"/>
  <c r="L44" i="26"/>
  <c r="L46" i="26"/>
  <c r="L48" i="26"/>
  <c r="L50" i="26"/>
  <c r="L54" i="26"/>
  <c r="L58" i="26"/>
  <c r="L60" i="26"/>
  <c r="L62" i="26"/>
  <c r="L66" i="26"/>
  <c r="L68" i="26"/>
  <c r="L76" i="26"/>
  <c r="L78" i="26"/>
  <c r="L81" i="26"/>
  <c r="L86" i="26"/>
  <c r="L88" i="26"/>
  <c r="I47" i="34"/>
  <c r="K86" i="73"/>
  <c r="J8" i="25"/>
  <c r="J10" i="25"/>
  <c r="J53" i="25"/>
  <c r="K98" i="5"/>
  <c r="I47" i="6"/>
  <c r="I49" i="6"/>
  <c r="N89" i="74"/>
  <c r="N91" i="74"/>
  <c r="N87" i="74"/>
  <c r="N86" i="74"/>
  <c r="N85" i="74"/>
  <c r="N84" i="74"/>
  <c r="N83" i="74"/>
  <c r="N79" i="74"/>
  <c r="N77" i="74"/>
  <c r="N71" i="74"/>
  <c r="N28" i="74"/>
  <c r="N73" i="74"/>
  <c r="N74" i="74"/>
  <c r="N75" i="74"/>
  <c r="K71" i="4"/>
  <c r="K73" i="4"/>
  <c r="L10" i="11"/>
  <c r="L12" i="11"/>
  <c r="L16" i="11"/>
  <c r="L18" i="11"/>
  <c r="L27" i="11"/>
  <c r="L29" i="11"/>
  <c r="L31" i="11"/>
  <c r="L33" i="11"/>
  <c r="L35" i="11"/>
  <c r="L37" i="11"/>
  <c r="L39" i="11"/>
  <c r="L41" i="11"/>
  <c r="L43" i="11"/>
  <c r="L45" i="11"/>
  <c r="L47" i="11"/>
  <c r="L49" i="11"/>
  <c r="L53" i="11"/>
  <c r="L55" i="11"/>
  <c r="L64" i="11"/>
  <c r="L66" i="11"/>
  <c r="L68" i="11"/>
  <c r="L70" i="11"/>
  <c r="L72" i="11"/>
  <c r="K8" i="18"/>
  <c r="K10" i="18"/>
  <c r="K14" i="18"/>
  <c r="K16" i="18"/>
  <c r="K25" i="18"/>
  <c r="K27" i="18"/>
  <c r="K29" i="18"/>
  <c r="K31" i="18"/>
  <c r="K33" i="18"/>
  <c r="K35" i="18"/>
  <c r="K37" i="18"/>
  <c r="K39" i="18"/>
  <c r="K41" i="18"/>
  <c r="K43" i="18"/>
  <c r="K45" i="18"/>
  <c r="K47" i="18"/>
  <c r="K51" i="18"/>
  <c r="K53" i="18"/>
  <c r="K55" i="18"/>
  <c r="K62" i="18"/>
  <c r="K64" i="18"/>
  <c r="K66" i="18"/>
  <c r="K68" i="18"/>
  <c r="K70" i="18"/>
  <c r="N60" i="22"/>
  <c r="J14" i="25"/>
  <c r="J16" i="25"/>
  <c r="J25" i="25"/>
  <c r="J27" i="25"/>
  <c r="J29" i="25"/>
  <c r="J31" i="25"/>
  <c r="J33" i="25"/>
  <c r="J35" i="25"/>
  <c r="J37" i="25"/>
  <c r="J39" i="25"/>
  <c r="J41" i="25"/>
  <c r="J43" i="25"/>
  <c r="J45" i="25"/>
  <c r="J47" i="25"/>
  <c r="J51" i="25"/>
  <c r="J55" i="25"/>
  <c r="J62" i="25"/>
  <c r="J64" i="25"/>
  <c r="J66" i="25"/>
  <c r="J68" i="25"/>
  <c r="J70" i="25"/>
  <c r="P37" i="2"/>
  <c r="P39" i="2"/>
  <c r="P41" i="2"/>
  <c r="M7" i="5"/>
  <c r="M9" i="5"/>
  <c r="M11" i="5"/>
  <c r="M13" i="5"/>
  <c r="M15" i="5"/>
  <c r="M17" i="5"/>
  <c r="M19" i="5"/>
  <c r="M21" i="5"/>
  <c r="M23" i="5"/>
  <c r="M25" i="5"/>
  <c r="M27" i="5"/>
  <c r="M29" i="5"/>
  <c r="M31" i="5"/>
  <c r="M33" i="5"/>
  <c r="M35" i="5"/>
  <c r="M37" i="5"/>
  <c r="M39" i="5"/>
  <c r="M41" i="5"/>
  <c r="M43" i="5"/>
  <c r="M45" i="5"/>
  <c r="M47" i="5"/>
  <c r="M49" i="5"/>
  <c r="M51" i="5"/>
  <c r="M53" i="5"/>
  <c r="M55" i="5"/>
  <c r="M57" i="5"/>
  <c r="M59" i="5"/>
  <c r="M61" i="5"/>
  <c r="M63" i="5"/>
  <c r="M65" i="5"/>
  <c r="M67" i="5"/>
  <c r="M69" i="5"/>
  <c r="M73" i="5"/>
  <c r="M78" i="5"/>
  <c r="M81" i="5"/>
  <c r="M83" i="5"/>
  <c r="M85" i="5"/>
  <c r="M87" i="5"/>
  <c r="M92" i="5"/>
  <c r="L4" i="7"/>
  <c r="L6" i="7"/>
  <c r="L8" i="7"/>
  <c r="L10" i="7"/>
  <c r="L12" i="7"/>
  <c r="L14" i="7"/>
  <c r="L16" i="7"/>
  <c r="L18" i="7"/>
  <c r="L20" i="7"/>
  <c r="L22" i="7"/>
  <c r="L24" i="7"/>
  <c r="L26" i="7"/>
  <c r="L28" i="7"/>
  <c r="L30" i="7"/>
  <c r="L32" i="7"/>
  <c r="L34" i="7"/>
  <c r="L36" i="7"/>
  <c r="L38" i="7"/>
  <c r="L40" i="7"/>
  <c r="L42" i="7"/>
  <c r="L44" i="7"/>
  <c r="L48" i="7"/>
  <c r="L50" i="7"/>
  <c r="L52" i="7"/>
  <c r="L54" i="7"/>
  <c r="L56" i="7"/>
  <c r="L58" i="7"/>
  <c r="L60" i="7"/>
  <c r="L62" i="7"/>
  <c r="L64" i="7"/>
  <c r="L66" i="7"/>
  <c r="L68" i="7"/>
  <c r="L70" i="7"/>
  <c r="L72" i="7"/>
  <c r="L74" i="7"/>
  <c r="L78" i="7"/>
  <c r="M64" i="9"/>
  <c r="M66" i="9"/>
  <c r="M68" i="9"/>
  <c r="M70" i="9"/>
  <c r="M72" i="9"/>
  <c r="M74" i="9"/>
  <c r="M104" i="9"/>
  <c r="L30" i="10"/>
  <c r="L32" i="10"/>
  <c r="N5" i="12"/>
  <c r="N7" i="12"/>
  <c r="N9" i="12"/>
  <c r="N11" i="12"/>
  <c r="N13" i="12"/>
  <c r="N17" i="12"/>
  <c r="N19" i="12"/>
  <c r="N21" i="12"/>
  <c r="N23" i="12"/>
  <c r="N25" i="12"/>
  <c r="N27" i="12"/>
  <c r="N29" i="12"/>
  <c r="N31" i="12"/>
  <c r="N33" i="12"/>
  <c r="N35" i="12"/>
  <c r="N37" i="12"/>
  <c r="N39" i="12"/>
  <c r="N41" i="12"/>
  <c r="N43" i="12"/>
  <c r="N45" i="12"/>
  <c r="N47" i="12"/>
  <c r="N49" i="12"/>
  <c r="N51" i="12"/>
  <c r="N53" i="12"/>
  <c r="N55" i="12"/>
  <c r="N57" i="12"/>
  <c r="N59" i="12"/>
  <c r="N61" i="12"/>
  <c r="N63" i="12"/>
  <c r="N65" i="12"/>
  <c r="N67" i="12"/>
  <c r="N69" i="12"/>
  <c r="N71" i="12"/>
  <c r="N73" i="12"/>
  <c r="N75" i="12"/>
  <c r="N77" i="12"/>
  <c r="N80" i="12"/>
  <c r="N83" i="12"/>
  <c r="N85" i="12"/>
  <c r="N87" i="12"/>
  <c r="N89" i="12"/>
  <c r="N92" i="12"/>
  <c r="N94" i="12"/>
  <c r="N96" i="12"/>
  <c r="M28" i="14"/>
  <c r="M30" i="14"/>
  <c r="M32" i="14"/>
  <c r="M34" i="14"/>
  <c r="M36" i="14"/>
  <c r="M38" i="14"/>
  <c r="M40" i="14"/>
  <c r="M42" i="14"/>
  <c r="M44" i="14"/>
  <c r="M46" i="14"/>
  <c r="M50" i="14"/>
  <c r="M52" i="14"/>
  <c r="M54" i="14"/>
  <c r="M56" i="14"/>
  <c r="M58" i="14"/>
  <c r="M60" i="14"/>
  <c r="M62" i="14"/>
  <c r="M64" i="14"/>
  <c r="M74" i="14"/>
  <c r="M78" i="14"/>
  <c r="O34" i="15"/>
  <c r="O36" i="15"/>
  <c r="O38" i="15"/>
  <c r="O40" i="15"/>
  <c r="O42" i="15"/>
  <c r="O44" i="15"/>
  <c r="O46" i="15"/>
  <c r="O48" i="15"/>
  <c r="O64" i="15"/>
  <c r="O66" i="15"/>
  <c r="O68" i="15"/>
  <c r="O70" i="15"/>
  <c r="O72" i="15"/>
  <c r="O62" i="15"/>
  <c r="M3" i="19"/>
  <c r="M9" i="19"/>
  <c r="M11" i="19"/>
  <c r="M13" i="19"/>
  <c r="M17" i="19"/>
  <c r="M19" i="19"/>
  <c r="M25" i="19"/>
  <c r="M27" i="19"/>
  <c r="M29" i="19"/>
  <c r="M31" i="19"/>
  <c r="M37" i="19"/>
  <c r="M39" i="19"/>
  <c r="M45" i="19"/>
  <c r="M47" i="19"/>
  <c r="M49" i="19"/>
  <c r="M51" i="19"/>
  <c r="M57" i="19"/>
  <c r="M59" i="19"/>
  <c r="M63" i="19"/>
  <c r="M67" i="19"/>
  <c r="M73" i="19"/>
  <c r="M75" i="19"/>
  <c r="M77" i="19"/>
  <c r="M85" i="19"/>
  <c r="M87" i="19"/>
  <c r="M89" i="19"/>
  <c r="M98" i="19"/>
  <c r="L8" i="21"/>
  <c r="L20" i="21"/>
  <c r="L22" i="21"/>
  <c r="L24" i="21"/>
  <c r="L26" i="21"/>
  <c r="L28" i="21"/>
  <c r="L30" i="21"/>
  <c r="L32" i="21"/>
  <c r="L34" i="21"/>
  <c r="L36" i="21"/>
  <c r="L38" i="21"/>
  <c r="L40" i="21"/>
  <c r="L48" i="21"/>
  <c r="L50" i="21"/>
  <c r="L52" i="21"/>
  <c r="L54" i="21"/>
  <c r="L56" i="21"/>
  <c r="L58" i="21"/>
  <c r="L60" i="21"/>
  <c r="L62" i="21"/>
  <c r="L68" i="21"/>
  <c r="L72" i="21"/>
  <c r="N64" i="22"/>
  <c r="N66" i="22"/>
  <c r="N68" i="22"/>
  <c r="N70" i="22"/>
  <c r="N72" i="22"/>
  <c r="L6" i="26"/>
  <c r="L8" i="26"/>
  <c r="L10" i="26"/>
  <c r="L14" i="26"/>
  <c r="L16" i="26"/>
  <c r="L18" i="26"/>
  <c r="L20" i="26"/>
  <c r="L22" i="26"/>
  <c r="L24" i="26"/>
  <c r="L26" i="26"/>
  <c r="L36" i="26"/>
  <c r="L40" i="26"/>
  <c r="L52" i="26"/>
  <c r="L56" i="26"/>
  <c r="L64" i="26"/>
  <c r="L70" i="26"/>
  <c r="L72" i="26"/>
  <c r="L74" i="26"/>
  <c r="L84" i="26"/>
  <c r="L90" i="26"/>
  <c r="K3" i="28"/>
  <c r="K5" i="28"/>
  <c r="K7" i="28"/>
  <c r="K9" i="28"/>
  <c r="K11" i="28"/>
  <c r="K13" i="28"/>
  <c r="K15" i="28"/>
  <c r="K17" i="28"/>
  <c r="K19" i="28"/>
  <c r="K21" i="28"/>
  <c r="K23" i="28"/>
  <c r="K25" i="28"/>
  <c r="K27" i="28"/>
  <c r="K29" i="28"/>
  <c r="K31" i="28"/>
  <c r="K33" i="28"/>
  <c r="K35" i="28"/>
  <c r="K37" i="28"/>
  <c r="K39" i="28"/>
  <c r="K41" i="28"/>
  <c r="K43" i="28"/>
  <c r="K45" i="28"/>
  <c r="K47" i="28"/>
  <c r="K49" i="28"/>
  <c r="K51" i="28"/>
  <c r="K53" i="28"/>
  <c r="K55" i="28"/>
  <c r="K57" i="28"/>
  <c r="K59" i="28"/>
  <c r="K61" i="28"/>
  <c r="K63" i="28"/>
  <c r="K65" i="28"/>
  <c r="K67" i="28"/>
  <c r="K71" i="28"/>
  <c r="K73" i="28"/>
  <c r="K75" i="28"/>
  <c r="K77" i="28"/>
  <c r="M16" i="29"/>
  <c r="M18" i="29"/>
  <c r="M60" i="29"/>
  <c r="M71" i="29"/>
  <c r="M73" i="29"/>
  <c r="I49" i="34"/>
  <c r="J29" i="6"/>
  <c r="J31" i="6"/>
  <c r="J33" i="6"/>
  <c r="J35" i="6"/>
  <c r="J37" i="6"/>
  <c r="K27" i="13"/>
  <c r="J27" i="20"/>
  <c r="K10" i="4"/>
  <c r="K12" i="4"/>
  <c r="K14" i="4"/>
  <c r="K18" i="4"/>
  <c r="K20" i="4"/>
  <c r="K27" i="4"/>
  <c r="K29" i="4"/>
  <c r="K31" i="4"/>
  <c r="K33" i="4"/>
  <c r="K35" i="4"/>
  <c r="K37" i="4"/>
  <c r="K39" i="4"/>
  <c r="K41" i="4"/>
  <c r="K43" i="4"/>
  <c r="K45" i="4"/>
  <c r="K47" i="4"/>
  <c r="K49" i="4"/>
  <c r="K51" i="4"/>
  <c r="K55" i="4"/>
  <c r="K57" i="4"/>
  <c r="K59" i="4"/>
  <c r="K64" i="4"/>
  <c r="K66" i="4"/>
  <c r="K70" i="4"/>
  <c r="K72" i="4"/>
  <c r="K74" i="4"/>
  <c r="L9" i="11"/>
  <c r="L11" i="11"/>
  <c r="L13" i="11"/>
  <c r="L17" i="11"/>
  <c r="L19" i="11"/>
  <c r="L26" i="11"/>
  <c r="L28" i="11"/>
  <c r="L30" i="11"/>
  <c r="L32" i="11"/>
  <c r="L34" i="11"/>
  <c r="L36" i="11"/>
  <c r="L38" i="11"/>
  <c r="L40" i="11"/>
  <c r="L42" i="11"/>
  <c r="L44" i="11"/>
  <c r="L46" i="11"/>
  <c r="L48" i="11"/>
  <c r="L50" i="11"/>
  <c r="L54" i="11"/>
  <c r="L56" i="11"/>
  <c r="L58" i="11"/>
  <c r="L63" i="11"/>
  <c r="L65" i="11"/>
  <c r="L69" i="11"/>
  <c r="L71" i="11"/>
  <c r="L73" i="11"/>
  <c r="N35" i="22"/>
  <c r="N37" i="22"/>
  <c r="N39" i="22"/>
  <c r="N41" i="22"/>
  <c r="N43" i="22"/>
  <c r="N45" i="22"/>
  <c r="J7" i="25"/>
  <c r="J9" i="25"/>
  <c r="J11" i="25"/>
  <c r="J15" i="25"/>
  <c r="J17" i="25"/>
  <c r="J24" i="25"/>
  <c r="J26" i="25"/>
  <c r="J28" i="25"/>
  <c r="J30" i="25"/>
  <c r="J32" i="25"/>
  <c r="J34" i="25"/>
  <c r="J36" i="25"/>
  <c r="J38" i="25"/>
  <c r="J40" i="25"/>
  <c r="J42" i="25"/>
  <c r="J44" i="25"/>
  <c r="J46" i="25"/>
  <c r="J48" i="25"/>
  <c r="J52" i="25"/>
  <c r="J54" i="25"/>
  <c r="J56" i="25"/>
  <c r="J61" i="25"/>
  <c r="J63" i="25"/>
  <c r="J67" i="25"/>
  <c r="J69" i="25"/>
  <c r="J71" i="25"/>
  <c r="M41" i="29"/>
  <c r="M43" i="29"/>
  <c r="M62" i="5"/>
  <c r="M64" i="5"/>
  <c r="M66" i="5"/>
  <c r="M68" i="5"/>
  <c r="M70" i="5"/>
  <c r="M72" i="5"/>
  <c r="M74" i="5"/>
  <c r="M76" i="5"/>
  <c r="M79" i="5"/>
  <c r="M82" i="5"/>
  <c r="M84" i="5"/>
  <c r="M86" i="5"/>
  <c r="M88" i="5"/>
  <c r="M89" i="5"/>
  <c r="M91" i="5"/>
  <c r="M93" i="5"/>
  <c r="M95" i="5"/>
  <c r="J39" i="6"/>
  <c r="J41" i="6"/>
  <c r="J43" i="6"/>
  <c r="J45" i="6"/>
  <c r="L61" i="7"/>
  <c r="L63" i="7"/>
  <c r="L65" i="7"/>
  <c r="L67" i="7"/>
  <c r="L71" i="7"/>
  <c r="L73" i="7"/>
  <c r="L77" i="7"/>
  <c r="N69" i="8"/>
  <c r="N71" i="8"/>
  <c r="N73" i="8"/>
  <c r="M4" i="9"/>
  <c r="M6" i="9"/>
  <c r="M8" i="9"/>
  <c r="M10" i="9"/>
  <c r="M12" i="9"/>
  <c r="M14" i="9"/>
  <c r="M16" i="9"/>
  <c r="M18" i="9"/>
  <c r="M20" i="9"/>
  <c r="M22" i="9"/>
  <c r="M24" i="9"/>
  <c r="M26" i="9"/>
  <c r="M28" i="9"/>
  <c r="M30" i="9"/>
  <c r="M32" i="9"/>
  <c r="M34" i="9"/>
  <c r="M36" i="9"/>
  <c r="M38" i="9"/>
  <c r="M40" i="9"/>
  <c r="M42" i="9"/>
  <c r="M44" i="9"/>
  <c r="M48" i="9"/>
  <c r="M50" i="9"/>
  <c r="M52" i="9"/>
  <c r="M54" i="9"/>
  <c r="M56" i="9"/>
  <c r="M58" i="9"/>
  <c r="M60" i="9"/>
  <c r="M62" i="9"/>
  <c r="M65" i="9"/>
  <c r="M67" i="9"/>
  <c r="M69" i="9"/>
  <c r="M71" i="9"/>
  <c r="M73" i="9"/>
  <c r="M75" i="9"/>
  <c r="M79" i="9"/>
  <c r="M81" i="9"/>
  <c r="M89" i="9"/>
  <c r="M91" i="9"/>
  <c r="M93" i="9"/>
  <c r="M95" i="9"/>
  <c r="M101" i="9"/>
  <c r="M103" i="9"/>
  <c r="M105" i="9"/>
  <c r="L4" i="10"/>
  <c r="L6" i="10"/>
  <c r="L8" i="10"/>
  <c r="L10" i="10"/>
  <c r="L12" i="10"/>
  <c r="L15" i="10"/>
  <c r="L18" i="10"/>
  <c r="L20" i="10"/>
  <c r="L22" i="10"/>
  <c r="L24" i="10"/>
  <c r="L26" i="10"/>
  <c r="L102" i="12"/>
  <c r="M101" i="12"/>
  <c r="N6" i="12"/>
  <c r="N8" i="12"/>
  <c r="N10" i="12"/>
  <c r="N12" i="12"/>
  <c r="N16" i="12"/>
  <c r="N18" i="12"/>
  <c r="N20" i="12"/>
  <c r="N22" i="12"/>
  <c r="N24" i="12"/>
  <c r="N26" i="12"/>
  <c r="N28" i="12"/>
  <c r="N30" i="12"/>
  <c r="N32" i="12"/>
  <c r="N34" i="12"/>
  <c r="N36" i="12"/>
  <c r="N38" i="12"/>
  <c r="N40" i="12"/>
  <c r="N42" i="12"/>
  <c r="N44" i="12"/>
  <c r="N46" i="12"/>
  <c r="N48" i="12"/>
  <c r="N50" i="12"/>
  <c r="N52" i="12"/>
  <c r="N54" i="12"/>
  <c r="N56" i="12"/>
  <c r="N58" i="12"/>
  <c r="N60" i="12"/>
  <c r="N62" i="12"/>
  <c r="N64" i="12"/>
  <c r="N66" i="12"/>
  <c r="N68" i="12"/>
  <c r="N70" i="12"/>
  <c r="N72" i="12"/>
  <c r="N74" i="12"/>
  <c r="N76" i="12"/>
  <c r="N78" i="12"/>
  <c r="N81" i="12"/>
  <c r="N84" i="12"/>
  <c r="N86" i="12"/>
  <c r="N88" i="12"/>
  <c r="N90" i="12"/>
  <c r="N91" i="12"/>
  <c r="N93" i="12"/>
  <c r="N95" i="12"/>
  <c r="N97" i="12"/>
  <c r="I29" i="13"/>
  <c r="K29" i="13"/>
  <c r="I31" i="13"/>
  <c r="K31" i="13"/>
  <c r="I33" i="13"/>
  <c r="K33" i="13"/>
  <c r="I35" i="13"/>
  <c r="K35" i="13"/>
  <c r="I37" i="13"/>
  <c r="K37" i="13"/>
  <c r="I39" i="13"/>
  <c r="K39" i="13"/>
  <c r="I41" i="13"/>
  <c r="K41" i="13"/>
  <c r="I43" i="13"/>
  <c r="K43" i="13"/>
  <c r="I45" i="13"/>
  <c r="K45" i="13"/>
  <c r="I47" i="13"/>
  <c r="K47" i="13"/>
  <c r="I49" i="13"/>
  <c r="K49" i="13"/>
  <c r="M3" i="14"/>
  <c r="M5" i="14"/>
  <c r="M7" i="14"/>
  <c r="M9" i="14"/>
  <c r="M11" i="14"/>
  <c r="M13" i="14"/>
  <c r="M15" i="14"/>
  <c r="M17" i="14"/>
  <c r="M19" i="14"/>
  <c r="M21" i="14"/>
  <c r="M23" i="14"/>
  <c r="M25" i="14"/>
  <c r="M27" i="14"/>
  <c r="M29" i="14"/>
  <c r="M31" i="14"/>
  <c r="M33" i="14"/>
  <c r="M35" i="14"/>
  <c r="M37" i="14"/>
  <c r="M39" i="14"/>
  <c r="M41" i="14"/>
  <c r="M43" i="14"/>
  <c r="M45" i="14"/>
  <c r="M47" i="14"/>
  <c r="M49" i="14"/>
  <c r="M51" i="14"/>
  <c r="M53" i="14"/>
  <c r="M55" i="14"/>
  <c r="M57" i="14"/>
  <c r="M59" i="14"/>
  <c r="M61" i="14"/>
  <c r="M63" i="14"/>
  <c r="M65" i="14"/>
  <c r="M67" i="14"/>
  <c r="M69" i="14"/>
  <c r="M71" i="14"/>
  <c r="M73" i="14"/>
  <c r="M75" i="14"/>
  <c r="M77" i="14"/>
  <c r="O69" i="15"/>
  <c r="O71" i="15"/>
  <c r="O73" i="15"/>
  <c r="L103" i="19"/>
  <c r="M6" i="19"/>
  <c r="M8" i="19"/>
  <c r="M10" i="19"/>
  <c r="M16" i="19"/>
  <c r="M18" i="19"/>
  <c r="M20" i="19"/>
  <c r="M22" i="19"/>
  <c r="M24" i="19"/>
  <c r="M26" i="19"/>
  <c r="M28" i="19"/>
  <c r="M30" i="19"/>
  <c r="M32" i="19"/>
  <c r="M34" i="19"/>
  <c r="M36" i="19"/>
  <c r="M38" i="19"/>
  <c r="M40" i="19"/>
  <c r="M42" i="19"/>
  <c r="M44" i="19"/>
  <c r="M46" i="19"/>
  <c r="M48" i="19"/>
  <c r="M50" i="19"/>
  <c r="M52" i="19"/>
  <c r="M54" i="19"/>
  <c r="M56" i="19"/>
  <c r="M58" i="19"/>
  <c r="M60" i="19"/>
  <c r="M62" i="19"/>
  <c r="M64" i="19"/>
  <c r="M66" i="19"/>
  <c r="M68" i="19"/>
  <c r="M70" i="19"/>
  <c r="M72" i="19"/>
  <c r="M74" i="19"/>
  <c r="M76" i="19"/>
  <c r="M78" i="19"/>
  <c r="M81" i="19"/>
  <c r="M84" i="19"/>
  <c r="M86" i="19"/>
  <c r="M88" i="19"/>
  <c r="M90" i="19"/>
  <c r="M93" i="19"/>
  <c r="M95" i="19"/>
  <c r="M97" i="19"/>
  <c r="M99" i="19"/>
  <c r="J29" i="20"/>
  <c r="J31" i="20"/>
  <c r="J33" i="20"/>
  <c r="J35" i="20"/>
  <c r="J37" i="20"/>
  <c r="J39" i="20"/>
  <c r="J41" i="20"/>
  <c r="J43" i="20"/>
  <c r="J45" i="20"/>
  <c r="J47" i="20"/>
  <c r="J49" i="20"/>
  <c r="L3" i="21"/>
  <c r="L5" i="21"/>
  <c r="L7" i="21"/>
  <c r="L9" i="21"/>
  <c r="L11" i="21"/>
  <c r="L13" i="21"/>
  <c r="L15" i="21"/>
  <c r="L17" i="21"/>
  <c r="L19" i="21"/>
  <c r="L21" i="21"/>
  <c r="L23" i="21"/>
  <c r="L25" i="21"/>
  <c r="L27" i="21"/>
  <c r="L29" i="21"/>
  <c r="L31" i="21"/>
  <c r="L33" i="21"/>
  <c r="L35" i="21"/>
  <c r="L37" i="21"/>
  <c r="L39" i="21"/>
  <c r="L41" i="21"/>
  <c r="L43" i="21"/>
  <c r="L45" i="21"/>
  <c r="L47" i="21"/>
  <c r="L49" i="21"/>
  <c r="L51" i="21"/>
  <c r="L53" i="21"/>
  <c r="L55" i="21"/>
  <c r="L57" i="21"/>
  <c r="L59" i="21"/>
  <c r="L61" i="21"/>
  <c r="L63" i="21"/>
  <c r="L65" i="21"/>
  <c r="L67" i="21"/>
  <c r="L69" i="21"/>
  <c r="L71" i="21"/>
  <c r="L73" i="21"/>
  <c r="L75" i="21"/>
  <c r="L77" i="21"/>
  <c r="N69" i="22"/>
  <c r="N71" i="22"/>
  <c r="N73" i="22"/>
  <c r="L7" i="26"/>
  <c r="L9" i="26"/>
  <c r="L11" i="26"/>
  <c r="L13" i="26"/>
  <c r="L15" i="26"/>
  <c r="L17" i="26"/>
  <c r="L19" i="26"/>
  <c r="L21" i="26"/>
  <c r="L23" i="26"/>
  <c r="L25" i="26"/>
  <c r="L27" i="26"/>
  <c r="L29" i="26"/>
  <c r="L31" i="26"/>
  <c r="L33" i="26"/>
  <c r="L35" i="26"/>
  <c r="L37" i="26"/>
  <c r="L39" i="26"/>
  <c r="L41" i="26"/>
  <c r="L43" i="26"/>
  <c r="L45" i="26"/>
  <c r="L47" i="26"/>
  <c r="L49" i="26"/>
  <c r="L51" i="26"/>
  <c r="L53" i="26"/>
  <c r="L55" i="26"/>
  <c r="L57" i="26"/>
  <c r="L59" i="26"/>
  <c r="L61" i="26"/>
  <c r="L63" i="26"/>
  <c r="L65" i="26"/>
  <c r="L67" i="26"/>
  <c r="L69" i="26"/>
  <c r="L73" i="26"/>
  <c r="L75" i="26"/>
  <c r="L77" i="26"/>
  <c r="L80" i="26"/>
  <c r="L83" i="26"/>
  <c r="L85" i="26"/>
  <c r="L87" i="26"/>
  <c r="L89" i="26"/>
  <c r="K4" i="28"/>
  <c r="K6" i="28"/>
  <c r="K8" i="28"/>
  <c r="K10" i="28"/>
  <c r="K12" i="28"/>
  <c r="K14" i="28"/>
  <c r="K16" i="28"/>
  <c r="K18" i="28"/>
  <c r="K20" i="28"/>
  <c r="K22" i="28"/>
  <c r="K24" i="28"/>
  <c r="K26" i="28"/>
  <c r="K28" i="28"/>
  <c r="K30" i="28"/>
  <c r="K32" i="28"/>
  <c r="K34" i="28"/>
  <c r="K36" i="28"/>
  <c r="K38" i="28"/>
  <c r="K40" i="28"/>
  <c r="K42" i="28"/>
  <c r="K44" i="28"/>
  <c r="K48" i="28"/>
  <c r="K50" i="28"/>
  <c r="K52" i="28"/>
  <c r="K54" i="28"/>
  <c r="K56" i="28"/>
  <c r="K58" i="28"/>
  <c r="K60" i="28"/>
  <c r="K62" i="28"/>
  <c r="K64" i="28"/>
  <c r="K66" i="28"/>
  <c r="K68" i="28"/>
  <c r="K70" i="28"/>
  <c r="K72" i="28"/>
  <c r="K74" i="28"/>
  <c r="K78" i="28"/>
  <c r="M68" i="29"/>
  <c r="M70" i="29"/>
  <c r="M72" i="29"/>
  <c r="O5" i="79"/>
  <c r="O6" i="79"/>
  <c r="O7" i="79"/>
  <c r="O8" i="79"/>
  <c r="O9" i="79"/>
  <c r="O10" i="79"/>
  <c r="O11" i="79"/>
  <c r="O12" i="79"/>
  <c r="O13" i="79"/>
  <c r="O14" i="79"/>
  <c r="O24" i="79"/>
  <c r="O25" i="79"/>
  <c r="O26" i="79"/>
  <c r="O28" i="79"/>
  <c r="O29" i="79"/>
  <c r="O30" i="79"/>
  <c r="O31" i="79"/>
  <c r="O32" i="79"/>
  <c r="O33" i="79"/>
  <c r="O34" i="79"/>
  <c r="O35" i="79"/>
  <c r="O36" i="79"/>
  <c r="O37" i="79"/>
  <c r="O38" i="79"/>
  <c r="O39" i="79"/>
  <c r="O40" i="79"/>
  <c r="O41" i="79"/>
  <c r="O45" i="79"/>
  <c r="O46" i="79"/>
  <c r="O47" i="79"/>
  <c r="O48" i="79"/>
  <c r="O49" i="79"/>
  <c r="O50" i="79"/>
  <c r="O5" i="81"/>
  <c r="O6" i="81"/>
  <c r="O7" i="81"/>
  <c r="O8" i="81"/>
  <c r="O9" i="81"/>
  <c r="O10" i="81"/>
  <c r="O11" i="81"/>
  <c r="O12" i="81"/>
  <c r="O15" i="81"/>
  <c r="O16" i="81"/>
  <c r="O17" i="81"/>
  <c r="O18" i="81"/>
  <c r="O19" i="81"/>
  <c r="O20" i="81"/>
  <c r="O21" i="81"/>
  <c r="O22" i="81"/>
  <c r="O23" i="81"/>
  <c r="O24" i="81"/>
  <c r="O25" i="81"/>
  <c r="O26" i="81"/>
  <c r="O27" i="81"/>
  <c r="O28" i="81"/>
  <c r="O29" i="81"/>
  <c r="O30" i="81"/>
  <c r="O31" i="81"/>
  <c r="O32" i="81"/>
  <c r="O33" i="81"/>
  <c r="O34" i="81"/>
  <c r="O35" i="81"/>
  <c r="O36" i="81"/>
  <c r="O37" i="81"/>
  <c r="O38" i="81"/>
  <c r="O39" i="81"/>
  <c r="O40" i="81"/>
  <c r="O41" i="81"/>
  <c r="O42" i="81"/>
  <c r="O43" i="81"/>
  <c r="O44" i="81"/>
  <c r="O45" i="81"/>
  <c r="O46" i="81"/>
  <c r="O47" i="81"/>
  <c r="O48" i="81"/>
  <c r="O49" i="81"/>
  <c r="O50" i="81"/>
  <c r="O51" i="81"/>
  <c r="O52" i="81"/>
  <c r="O53" i="81"/>
  <c r="O54" i="81"/>
  <c r="O55" i="81"/>
  <c r="O56" i="81"/>
  <c r="O57" i="81"/>
  <c r="O58" i="81"/>
  <c r="O59" i="81"/>
  <c r="O60" i="81"/>
  <c r="O61" i="81"/>
  <c r="O62" i="81"/>
  <c r="O63" i="81"/>
  <c r="O64" i="81"/>
  <c r="O65" i="81"/>
  <c r="O66" i="81"/>
  <c r="O67" i="81"/>
  <c r="O68" i="81"/>
  <c r="O69" i="81"/>
  <c r="O70" i="81"/>
  <c r="O71" i="81"/>
  <c r="O72" i="81"/>
  <c r="O74" i="81"/>
  <c r="O75" i="81"/>
  <c r="O77" i="81"/>
  <c r="O78" i="81"/>
  <c r="O79" i="81"/>
  <c r="O80" i="81"/>
  <c r="O81" i="81"/>
  <c r="O82" i="81"/>
  <c r="O83" i="81"/>
  <c r="O84" i="81"/>
  <c r="P85" i="83"/>
  <c r="P87" i="83"/>
  <c r="N34" i="22"/>
  <c r="N36" i="22"/>
  <c r="N38" i="22"/>
  <c r="N40" i="22"/>
  <c r="N42" i="22"/>
  <c r="N44" i="22"/>
  <c r="M34" i="29"/>
  <c r="M40" i="29"/>
  <c r="M42" i="29"/>
  <c r="L98" i="5"/>
  <c r="J47" i="6"/>
  <c r="J49" i="6"/>
  <c r="N8" i="8"/>
  <c r="N16" i="8"/>
  <c r="N18" i="8"/>
  <c r="N35" i="8"/>
  <c r="N37" i="8"/>
  <c r="N39" i="8"/>
  <c r="N41" i="8"/>
  <c r="N43" i="8"/>
  <c r="N45" i="8"/>
  <c r="N47" i="8"/>
  <c r="O35" i="15"/>
  <c r="O37" i="15"/>
  <c r="O39" i="15"/>
  <c r="O41" i="15"/>
  <c r="O43" i="15"/>
  <c r="O45" i="15"/>
  <c r="O65" i="15"/>
  <c r="O63" i="15"/>
  <c r="N8" i="22"/>
  <c r="N65" i="22"/>
  <c r="M15" i="29"/>
  <c r="M17" i="29"/>
  <c r="N90" i="74"/>
  <c r="N92" i="74"/>
  <c r="N88" i="74"/>
  <c r="N70" i="74"/>
  <c r="N69" i="74"/>
  <c r="N67" i="74"/>
  <c r="N66" i="74"/>
  <c r="N65" i="74"/>
  <c r="N63" i="74"/>
  <c r="N62" i="74"/>
  <c r="N61" i="74"/>
  <c r="N59" i="74"/>
  <c r="N58" i="74"/>
  <c r="N57" i="74"/>
  <c r="N56" i="74"/>
  <c r="N52" i="74"/>
  <c r="N51" i="74"/>
  <c r="N50" i="74"/>
  <c r="N47" i="74"/>
  <c r="N46" i="74"/>
  <c r="N45" i="74"/>
  <c r="N43" i="74"/>
  <c r="N42" i="74"/>
  <c r="N41" i="74"/>
  <c r="N39" i="74"/>
  <c r="N37" i="74"/>
  <c r="N36" i="74"/>
  <c r="N35" i="74"/>
  <c r="N32" i="74"/>
  <c r="N31" i="74"/>
  <c r="N29" i="74"/>
  <c r="N24" i="74"/>
  <c r="N22" i="74"/>
  <c r="N21" i="74"/>
  <c r="N19" i="74"/>
  <c r="N18" i="74"/>
  <c r="N17" i="74"/>
  <c r="N15" i="74"/>
  <c r="N13" i="74"/>
  <c r="N12" i="74"/>
  <c r="N11" i="74"/>
  <c r="N8" i="74"/>
  <c r="N7" i="74"/>
  <c r="N27" i="74"/>
  <c r="N23" i="74"/>
  <c r="N81" i="74"/>
  <c r="N53" i="74"/>
  <c r="N54" i="74"/>
  <c r="N55" i="74"/>
  <c r="N33" i="74"/>
  <c r="N34" i="74"/>
  <c r="N25" i="74"/>
  <c r="K89" i="75"/>
  <c r="Q7" i="3"/>
  <c r="Q9" i="3"/>
  <c r="Q15" i="3"/>
  <c r="Q17" i="3"/>
  <c r="Q19" i="3"/>
  <c r="Q21" i="3"/>
  <c r="Q23" i="3"/>
  <c r="Q25" i="3"/>
  <c r="Q27" i="3"/>
  <c r="Q29" i="3"/>
  <c r="Q31" i="3"/>
  <c r="Q33" i="3"/>
  <c r="Q35" i="3"/>
  <c r="Q37" i="3"/>
  <c r="Q39" i="3"/>
  <c r="Q41" i="3"/>
  <c r="Q43" i="3"/>
  <c r="Q45" i="3"/>
  <c r="Q47" i="3"/>
  <c r="Q49" i="3"/>
  <c r="Q51" i="3"/>
  <c r="Q53" i="3"/>
  <c r="Q55" i="3"/>
  <c r="Q57" i="3"/>
  <c r="Q59" i="3"/>
  <c r="Q61" i="3"/>
  <c r="Q63" i="3"/>
  <c r="Q65" i="3"/>
  <c r="Q67" i="3"/>
  <c r="Q69" i="3"/>
  <c r="Q71" i="3"/>
  <c r="Q74" i="3"/>
  <c r="Q77" i="3"/>
  <c r="Q79" i="3"/>
  <c r="Q81" i="3"/>
  <c r="Q83" i="3"/>
  <c r="Q6" i="3"/>
  <c r="Q8" i="3"/>
  <c r="Q10" i="3"/>
  <c r="Q12" i="3"/>
  <c r="Q14" i="3"/>
  <c r="Q16" i="3"/>
  <c r="Q18" i="3"/>
  <c r="Q22" i="3"/>
  <c r="Q24" i="3"/>
  <c r="Q26" i="3"/>
  <c r="Q28" i="3"/>
  <c r="Q30" i="3"/>
  <c r="Q32" i="3"/>
  <c r="Q34" i="3"/>
  <c r="Q36" i="3"/>
  <c r="Q38" i="3"/>
  <c r="Q40" i="3"/>
  <c r="Q42" i="3"/>
  <c r="Q44" i="3"/>
  <c r="Q46" i="3"/>
  <c r="Q48" i="3"/>
  <c r="Q50" i="3"/>
  <c r="Q52" i="3"/>
  <c r="Q54" i="3"/>
  <c r="Q56" i="3"/>
  <c r="Q58" i="3"/>
  <c r="Q60" i="3"/>
  <c r="Q62" i="3"/>
  <c r="Q64" i="3"/>
  <c r="Q66" i="3"/>
  <c r="Q68" i="3"/>
  <c r="Q72" i="3"/>
  <c r="Q75" i="3"/>
  <c r="Q78" i="3"/>
  <c r="Q80" i="3"/>
  <c r="Q82" i="3"/>
  <c r="Q84" i="3"/>
  <c r="P8" i="2"/>
  <c r="P14" i="2"/>
  <c r="P17" i="2"/>
  <c r="P19" i="2"/>
  <c r="P27" i="2"/>
  <c r="P29" i="2"/>
  <c r="P31" i="2"/>
  <c r="P33" i="2"/>
  <c r="P35" i="2"/>
  <c r="P15" i="2"/>
  <c r="P18" i="2"/>
  <c r="P28" i="2"/>
  <c r="P30" i="2"/>
  <c r="P36" i="2"/>
  <c r="P38" i="2"/>
  <c r="P42" i="2"/>
  <c r="L29" i="10"/>
  <c r="L31" i="10"/>
  <c r="L3" i="10"/>
  <c r="L5" i="10"/>
  <c r="L7" i="10"/>
  <c r="L9" i="10"/>
  <c r="L11" i="10"/>
  <c r="L13" i="10"/>
  <c r="L17" i="10"/>
  <c r="L19" i="10"/>
  <c r="L21" i="10"/>
  <c r="L23" i="10"/>
  <c r="L25" i="10"/>
  <c r="L27" i="10"/>
  <c r="M3" i="9"/>
  <c r="M5" i="9"/>
  <c r="M7" i="9"/>
  <c r="M9" i="9"/>
  <c r="M11" i="9"/>
  <c r="M13" i="9"/>
  <c r="M15" i="9"/>
  <c r="M17" i="9"/>
  <c r="M19" i="9"/>
  <c r="M21" i="9"/>
  <c r="M23" i="9"/>
  <c r="M25" i="9"/>
  <c r="M27" i="9"/>
  <c r="M29" i="9"/>
  <c r="M31" i="9"/>
  <c r="M33" i="9"/>
  <c r="M35" i="9"/>
  <c r="M37" i="9"/>
  <c r="M39" i="9"/>
  <c r="M41" i="9"/>
  <c r="M43" i="9"/>
  <c r="M45" i="9"/>
  <c r="M49" i="9"/>
  <c r="M51" i="9"/>
  <c r="M53" i="9"/>
  <c r="M55" i="9"/>
  <c r="M57" i="9"/>
  <c r="M59" i="9"/>
  <c r="M61" i="9"/>
  <c r="M78" i="9"/>
  <c r="M80" i="9"/>
  <c r="M88" i="9"/>
  <c r="M90" i="9"/>
  <c r="M92" i="9"/>
  <c r="M94" i="9"/>
  <c r="M100" i="9"/>
  <c r="M102" i="9"/>
  <c r="N15" i="8"/>
  <c r="N17" i="8"/>
  <c r="N34" i="8"/>
  <c r="N36" i="8"/>
  <c r="N38" i="8"/>
  <c r="N40" i="8"/>
  <c r="N42" i="8"/>
  <c r="N44" i="8"/>
  <c r="N46" i="8"/>
  <c r="N60" i="8"/>
  <c r="N64" i="8"/>
  <c r="N68" i="8"/>
  <c r="N70" i="8"/>
  <c r="N72" i="8"/>
  <c r="L3" i="7"/>
  <c r="L5" i="7"/>
  <c r="L7" i="7"/>
  <c r="L9" i="7"/>
  <c r="L11" i="7"/>
  <c r="L13" i="7"/>
  <c r="L15" i="7"/>
  <c r="L17" i="7"/>
  <c r="L19" i="7"/>
  <c r="L21" i="7"/>
  <c r="L23" i="7"/>
  <c r="L25" i="7"/>
  <c r="L27" i="7"/>
  <c r="L29" i="7"/>
  <c r="L31" i="7"/>
  <c r="L33" i="7"/>
  <c r="L35" i="7"/>
  <c r="L37" i="7"/>
  <c r="L39" i="7"/>
  <c r="L41" i="7"/>
  <c r="L43" i="7"/>
  <c r="L45" i="7"/>
  <c r="L47" i="7"/>
  <c r="L49" i="7"/>
  <c r="L51" i="7"/>
  <c r="L53" i="7"/>
  <c r="L55" i="7"/>
  <c r="L57" i="7"/>
  <c r="L59" i="7"/>
  <c r="L75" i="7"/>
  <c r="M90" i="5"/>
  <c r="M94" i="5"/>
  <c r="M6" i="5"/>
  <c r="M8" i="5"/>
  <c r="M10" i="5"/>
  <c r="M14" i="5"/>
  <c r="M16" i="5"/>
  <c r="M18" i="5"/>
  <c r="M20" i="5"/>
  <c r="M22" i="5"/>
  <c r="M24" i="5"/>
  <c r="M26" i="5"/>
  <c r="M28" i="5"/>
  <c r="M30" i="5"/>
  <c r="M32" i="5"/>
  <c r="M34" i="5"/>
  <c r="M36" i="5"/>
  <c r="M38" i="5"/>
  <c r="M40" i="5"/>
  <c r="M42" i="5"/>
  <c r="M44" i="5"/>
  <c r="M46" i="5"/>
  <c r="M48" i="5"/>
  <c r="M50" i="5"/>
  <c r="M52" i="5"/>
  <c r="M54" i="5"/>
  <c r="M56" i="5"/>
  <c r="M58" i="5"/>
  <c r="M60" i="5"/>
  <c r="K11" i="4"/>
  <c r="K13" i="4"/>
  <c r="K17" i="4"/>
  <c r="K19" i="4"/>
  <c r="K28" i="4"/>
  <c r="K30" i="4"/>
  <c r="K32" i="4"/>
  <c r="K34" i="4"/>
  <c r="K36" i="4"/>
  <c r="K38" i="4"/>
  <c r="K40" i="4"/>
  <c r="K42" i="4"/>
  <c r="K44" i="4"/>
  <c r="K46" i="4"/>
  <c r="K48" i="4"/>
  <c r="K50" i="4"/>
  <c r="K54" i="4"/>
  <c r="K56" i="4"/>
  <c r="K58" i="4"/>
  <c r="K65" i="4"/>
  <c r="K67" i="4"/>
  <c r="K69" i="4"/>
  <c r="L43" i="10"/>
  <c r="L40" i="10"/>
  <c r="L39" i="10"/>
  <c r="L38" i="10"/>
  <c r="L37" i="10"/>
  <c r="L35" i="10"/>
  <c r="L34" i="10"/>
  <c r="K87" i="75"/>
  <c r="K86" i="75"/>
  <c r="P86" i="83"/>
  <c r="O76" i="85"/>
  <c r="O75" i="85"/>
  <c r="O74" i="85"/>
  <c r="O73" i="85"/>
  <c r="O72" i="85"/>
  <c r="O71" i="85"/>
  <c r="O70" i="85"/>
  <c r="K82" i="85"/>
  <c r="O69" i="85"/>
  <c r="O68" i="85"/>
  <c r="O67" i="85"/>
  <c r="O66" i="85"/>
  <c r="O65" i="85"/>
  <c r="O64" i="85"/>
  <c r="O63" i="85"/>
  <c r="O62" i="85"/>
  <c r="O61" i="85"/>
  <c r="O60" i="85"/>
  <c r="O59" i="85"/>
  <c r="O58" i="85"/>
  <c r="O57" i="85"/>
  <c r="O56" i="85"/>
  <c r="O55" i="85"/>
  <c r="O54" i="85"/>
  <c r="O53" i="85"/>
  <c r="O52" i="85"/>
  <c r="O51" i="85"/>
  <c r="O50" i="85"/>
  <c r="O49" i="85"/>
  <c r="O48" i="85"/>
  <c r="O47" i="85"/>
  <c r="O46" i="85"/>
  <c r="O45" i="85"/>
  <c r="O44" i="85"/>
  <c r="O43" i="85"/>
  <c r="O42" i="85"/>
  <c r="O41" i="85"/>
  <c r="O40" i="85"/>
  <c r="O39" i="85"/>
  <c r="O38" i="85"/>
  <c r="O37" i="85"/>
  <c r="O36" i="85"/>
  <c r="O35" i="85"/>
  <c r="O34" i="85"/>
  <c r="O33" i="85"/>
  <c r="O32" i="85"/>
  <c r="O31" i="85"/>
  <c r="O30" i="85"/>
  <c r="O29" i="85"/>
  <c r="O28" i="85"/>
  <c r="O27" i="85"/>
  <c r="O26" i="85"/>
  <c r="O25" i="85"/>
  <c r="O24" i="85"/>
  <c r="O23" i="85"/>
  <c r="O22" i="85"/>
  <c r="O21" i="85"/>
  <c r="O20" i="85"/>
  <c r="O19" i="85"/>
  <c r="O18" i="85"/>
  <c r="O17" i="85"/>
  <c r="O16" i="85"/>
  <c r="O15" i="85"/>
  <c r="O14" i="85"/>
  <c r="O13" i="85"/>
  <c r="O12" i="85"/>
  <c r="N83" i="85"/>
  <c r="M83" i="85"/>
  <c r="L83" i="85"/>
  <c r="O11" i="85"/>
  <c r="K83" i="85"/>
  <c r="O10" i="85"/>
  <c r="O9" i="85"/>
  <c r="O8" i="85"/>
  <c r="O7" i="85"/>
  <c r="O6" i="85"/>
  <c r="N81" i="85"/>
  <c r="M81" i="85"/>
  <c r="L81" i="85"/>
  <c r="O5" i="85"/>
  <c r="K81" i="85"/>
  <c r="N79" i="85"/>
  <c r="N80" i="85"/>
  <c r="M80" i="85"/>
  <c r="M79" i="85"/>
  <c r="L79" i="85"/>
  <c r="L80" i="85"/>
  <c r="O4" i="85"/>
  <c r="K79" i="85"/>
  <c r="K80" i="85"/>
  <c r="N78" i="85"/>
  <c r="M78" i="85"/>
  <c r="L78" i="85"/>
  <c r="K78" i="85"/>
  <c r="N77" i="85"/>
  <c r="M77" i="85"/>
  <c r="L77" i="85"/>
  <c r="K77" i="85"/>
  <c r="M28" i="86"/>
  <c r="M27" i="86"/>
  <c r="M26" i="86"/>
  <c r="L50" i="86"/>
  <c r="J50" i="86"/>
  <c r="L49" i="86"/>
  <c r="J49" i="86"/>
  <c r="L48" i="86"/>
  <c r="J48" i="86"/>
  <c r="L47" i="86"/>
  <c r="J47" i="86"/>
  <c r="L46" i="86"/>
  <c r="J46" i="86"/>
  <c r="L45" i="86"/>
  <c r="J45" i="86"/>
  <c r="L44" i="86"/>
  <c r="J44" i="86"/>
  <c r="J43" i="86"/>
  <c r="L42" i="86"/>
  <c r="J42" i="86"/>
  <c r="L41" i="86"/>
  <c r="J41" i="86"/>
  <c r="L40" i="86"/>
  <c r="J40" i="86"/>
  <c r="L39" i="86"/>
  <c r="J39" i="86"/>
  <c r="L38" i="86"/>
  <c r="J38" i="86"/>
  <c r="L37" i="86"/>
  <c r="J37" i="86"/>
  <c r="L36" i="86"/>
  <c r="J36" i="86"/>
  <c r="L35" i="86"/>
  <c r="J35" i="86"/>
  <c r="L34" i="86"/>
  <c r="J34" i="86"/>
  <c r="L33" i="86"/>
  <c r="J33" i="86"/>
  <c r="L32" i="86"/>
  <c r="J32" i="86"/>
  <c r="L31" i="86"/>
  <c r="J31" i="86"/>
  <c r="L30" i="86"/>
  <c r="J30" i="86"/>
  <c r="M29" i="86"/>
  <c r="K89" i="68"/>
  <c r="K85" i="68"/>
  <c r="K86" i="68"/>
  <c r="K87" i="68"/>
  <c r="K89" i="73"/>
  <c r="K85" i="73"/>
  <c r="O3" i="81"/>
  <c r="K89" i="81"/>
  <c r="O4" i="81"/>
  <c r="K88" i="81"/>
  <c r="O13" i="81"/>
  <c r="K85" i="81"/>
  <c r="K86" i="81"/>
  <c r="L85" i="81"/>
  <c r="L86" i="81"/>
  <c r="M85" i="81"/>
  <c r="M86" i="81"/>
  <c r="N85" i="81"/>
  <c r="N86" i="81"/>
  <c r="K87" i="81"/>
  <c r="O14" i="81"/>
  <c r="L87" i="81"/>
  <c r="M87" i="81"/>
  <c r="N87" i="81"/>
  <c r="K85" i="83"/>
  <c r="K86" i="83"/>
  <c r="L85" i="83"/>
  <c r="L86" i="83"/>
  <c r="N85" i="83"/>
  <c r="N86" i="83"/>
  <c r="O85" i="83"/>
  <c r="O86" i="83"/>
  <c r="K87" i="83"/>
  <c r="L87" i="83"/>
  <c r="N87" i="83"/>
  <c r="O87" i="83"/>
  <c r="M25" i="86"/>
  <c r="M51" i="86" s="1"/>
  <c r="I51" i="86"/>
  <c r="M24" i="86"/>
  <c r="I50" i="86"/>
  <c r="M23" i="86"/>
  <c r="I49" i="86"/>
  <c r="M22" i="86"/>
  <c r="I48" i="86"/>
  <c r="M21" i="86"/>
  <c r="I47" i="86"/>
  <c r="M20" i="86"/>
  <c r="I46" i="86"/>
  <c r="M19" i="86"/>
  <c r="I45" i="86"/>
  <c r="M18" i="86"/>
  <c r="I44" i="86"/>
  <c r="M17" i="86"/>
  <c r="I43" i="86"/>
  <c r="M16" i="86"/>
  <c r="I42" i="86"/>
  <c r="M15" i="86"/>
  <c r="I41" i="86"/>
  <c r="M14" i="86"/>
  <c r="I40" i="86"/>
  <c r="M13" i="86"/>
  <c r="I39" i="86"/>
  <c r="M12" i="86"/>
  <c r="I38" i="86"/>
  <c r="M11" i="86"/>
  <c r="I37" i="86"/>
  <c r="M10" i="86"/>
  <c r="I36" i="86"/>
  <c r="M9" i="86"/>
  <c r="I35" i="86"/>
  <c r="M8" i="86"/>
  <c r="I34" i="86"/>
  <c r="M7" i="86"/>
  <c r="I33" i="86"/>
  <c r="M6" i="86"/>
  <c r="I32" i="86"/>
  <c r="M5" i="86"/>
  <c r="I31" i="86"/>
  <c r="M4" i="86"/>
  <c r="I30" i="86"/>
  <c r="K103" i="26"/>
  <c r="K102" i="26"/>
  <c r="K101" i="33"/>
  <c r="K100" i="33"/>
  <c r="O53" i="84"/>
  <c r="O52" i="84"/>
  <c r="O51" i="84"/>
  <c r="O50" i="84"/>
  <c r="O49" i="84"/>
  <c r="O48" i="84"/>
  <c r="O47" i="84"/>
  <c r="O46" i="84"/>
  <c r="O45" i="84"/>
  <c r="O44" i="84"/>
  <c r="O43" i="84"/>
  <c r="O42" i="84"/>
  <c r="O41" i="84"/>
  <c r="O40" i="84"/>
  <c r="O39" i="84"/>
  <c r="O38" i="84"/>
  <c r="O37" i="84"/>
  <c r="O36" i="84"/>
  <c r="O35" i="84"/>
  <c r="O34" i="84"/>
  <c r="O33" i="84"/>
  <c r="O32" i="84"/>
  <c r="O31" i="84"/>
  <c r="O30" i="84"/>
  <c r="O29" i="84"/>
  <c r="O28" i="84"/>
  <c r="O27" i="84"/>
  <c r="O26" i="84"/>
  <c r="O25" i="84"/>
  <c r="O24" i="84"/>
  <c r="O23" i="84"/>
  <c r="O22" i="84"/>
  <c r="O21" i="84"/>
  <c r="O20" i="84"/>
  <c r="O19" i="84"/>
  <c r="O18" i="84"/>
  <c r="O17" i="84"/>
  <c r="O16" i="84"/>
  <c r="O15" i="84"/>
  <c r="O14" i="84"/>
  <c r="O13" i="84"/>
  <c r="O12" i="84"/>
  <c r="O11" i="84"/>
  <c r="O10" i="84"/>
  <c r="O9" i="84"/>
  <c r="O8" i="84"/>
  <c r="O7" i="84"/>
  <c r="K104" i="19"/>
  <c r="L104" i="19"/>
  <c r="K102" i="19"/>
  <c r="L102" i="19"/>
  <c r="R22" i="80"/>
  <c r="R21" i="80"/>
  <c r="R20" i="80"/>
  <c r="R19" i="80"/>
  <c r="R18" i="80"/>
  <c r="R15" i="80"/>
  <c r="R14" i="80"/>
  <c r="R13" i="80"/>
  <c r="R12" i="80"/>
  <c r="R11" i="80"/>
  <c r="R10" i="80"/>
  <c r="R9" i="80"/>
  <c r="R8" i="80"/>
  <c r="R7" i="80"/>
  <c r="R6" i="80"/>
  <c r="R5" i="80"/>
  <c r="I24" i="4"/>
  <c r="J24" i="4"/>
  <c r="I61" i="4"/>
  <c r="J61" i="4"/>
  <c r="I78" i="4"/>
  <c r="J78" i="4"/>
  <c r="J23" i="11"/>
  <c r="K23" i="11"/>
  <c r="J77" i="11"/>
  <c r="K77" i="11"/>
  <c r="I21" i="18"/>
  <c r="J21" i="18"/>
  <c r="I75" i="18"/>
  <c r="I21" i="32"/>
  <c r="I58" i="32"/>
  <c r="I75" i="32"/>
  <c r="I21" i="39"/>
  <c r="I58" i="39"/>
  <c r="I75" i="39"/>
  <c r="K101" i="40"/>
  <c r="K100" i="40"/>
  <c r="I78" i="39"/>
  <c r="I79" i="39"/>
  <c r="I77" i="39"/>
  <c r="I21" i="53"/>
  <c r="I42" i="53"/>
  <c r="I51" i="53"/>
  <c r="K103" i="54"/>
  <c r="K102" i="54"/>
  <c r="I54" i="53"/>
  <c r="I55" i="53"/>
  <c r="I53" i="53"/>
  <c r="L96" i="3"/>
  <c r="M96" i="3"/>
  <c r="N96" i="3"/>
  <c r="O96" i="3"/>
  <c r="L95" i="3"/>
  <c r="M95" i="3"/>
  <c r="N95" i="3"/>
  <c r="O95" i="3"/>
  <c r="K100" i="5"/>
  <c r="L100" i="5"/>
  <c r="K99" i="5"/>
  <c r="L99" i="5"/>
  <c r="I81" i="4"/>
  <c r="J81" i="4"/>
  <c r="I82" i="4"/>
  <c r="J82" i="4"/>
  <c r="I80" i="4"/>
  <c r="J80" i="4"/>
  <c r="L100" i="12"/>
  <c r="M100" i="12"/>
  <c r="I78" i="25"/>
  <c r="I79" i="25"/>
  <c r="I77" i="25"/>
  <c r="I78" i="32"/>
  <c r="I79" i="32"/>
  <c r="I77" i="32"/>
  <c r="K15" i="4"/>
  <c r="I22" i="4"/>
  <c r="I23" i="4"/>
  <c r="J22" i="4"/>
  <c r="J23" i="4"/>
  <c r="K16" i="4"/>
  <c r="K21" i="4"/>
  <c r="I25" i="4"/>
  <c r="I26" i="4"/>
  <c r="J25" i="4"/>
  <c r="J26" i="4"/>
  <c r="K52" i="4"/>
  <c r="I75" i="4"/>
  <c r="I77" i="4"/>
  <c r="J75" i="4"/>
  <c r="J77" i="4"/>
  <c r="K53" i="4"/>
  <c r="K76" i="4" s="1"/>
  <c r="K60" i="4"/>
  <c r="K68" i="4"/>
  <c r="L14" i="11"/>
  <c r="J21" i="11"/>
  <c r="J22" i="11"/>
  <c r="K21" i="11"/>
  <c r="K22" i="11"/>
  <c r="L15" i="11"/>
  <c r="L20" i="11"/>
  <c r="J24" i="11"/>
  <c r="J25" i="11"/>
  <c r="K24" i="11"/>
  <c r="K25" i="11"/>
  <c r="L51" i="11"/>
  <c r="J74" i="11"/>
  <c r="J76" i="11"/>
  <c r="K74" i="11"/>
  <c r="K76" i="11"/>
  <c r="L52" i="11"/>
  <c r="L75" i="11" s="1"/>
  <c r="L57" i="11"/>
  <c r="L59" i="11"/>
  <c r="I78" i="11"/>
  <c r="I79" i="11"/>
  <c r="I80" i="11"/>
  <c r="I81" i="11"/>
  <c r="J78" i="11"/>
  <c r="J79" i="11"/>
  <c r="J80" i="11"/>
  <c r="J81" i="11"/>
  <c r="K78" i="11"/>
  <c r="K79" i="11"/>
  <c r="K80" i="11"/>
  <c r="K81" i="11"/>
  <c r="L67" i="11"/>
  <c r="K12" i="18"/>
  <c r="I20" i="18"/>
  <c r="I19" i="18"/>
  <c r="J20" i="18"/>
  <c r="J19" i="18"/>
  <c r="K13" i="18"/>
  <c r="K18" i="18"/>
  <c r="I23" i="18"/>
  <c r="I22" i="18"/>
  <c r="J23" i="18"/>
  <c r="J22" i="18"/>
  <c r="K49" i="18"/>
  <c r="I72" i="18"/>
  <c r="I74" i="18"/>
  <c r="J72" i="18"/>
  <c r="J74" i="18"/>
  <c r="K50" i="18"/>
  <c r="K73" i="18" s="1"/>
  <c r="K57" i="18"/>
  <c r="I76" i="18"/>
  <c r="I77" i="18"/>
  <c r="I78" i="18"/>
  <c r="I79" i="18"/>
  <c r="I58" i="18"/>
  <c r="J76" i="18"/>
  <c r="J77" i="18"/>
  <c r="J78" i="18"/>
  <c r="J79" i="18"/>
  <c r="J58" i="18"/>
  <c r="K65" i="18"/>
  <c r="J12" i="25"/>
  <c r="J13" i="25"/>
  <c r="J18" i="25"/>
  <c r="J49" i="25"/>
  <c r="J50" i="25"/>
  <c r="J73" i="25" s="1"/>
  <c r="J57" i="25"/>
  <c r="J65" i="25"/>
  <c r="J75" i="25" s="1"/>
  <c r="I19" i="32"/>
  <c r="I20" i="32"/>
  <c r="I22" i="32"/>
  <c r="I23" i="32"/>
  <c r="I19" i="39"/>
  <c r="I20" i="39"/>
  <c r="I22" i="39"/>
  <c r="I23" i="39"/>
  <c r="I72" i="39"/>
  <c r="I74" i="39"/>
  <c r="K97" i="40"/>
  <c r="K98" i="40"/>
  <c r="I80" i="39"/>
  <c r="I81" i="39" s="1"/>
  <c r="I76" i="39"/>
  <c r="I20" i="53"/>
  <c r="I19" i="53"/>
  <c r="I23" i="53"/>
  <c r="I22" i="53"/>
  <c r="K99" i="54"/>
  <c r="K100" i="54"/>
  <c r="I56" i="53"/>
  <c r="I57" i="53" s="1"/>
  <c r="I52" i="53"/>
  <c r="P10" i="2"/>
  <c r="L12" i="2"/>
  <c r="L11" i="2"/>
  <c r="M12" i="2"/>
  <c r="M11" i="2"/>
  <c r="O12" i="2"/>
  <c r="O11" i="2"/>
  <c r="P13" i="2"/>
  <c r="P20" i="2"/>
  <c r="P22" i="2" s="1"/>
  <c r="P21" i="2"/>
  <c r="L23" i="2"/>
  <c r="L46" i="2"/>
  <c r="M23" i="2"/>
  <c r="M46" i="2"/>
  <c r="O23" i="2"/>
  <c r="O46" i="2"/>
  <c r="P25" i="2"/>
  <c r="L26" i="2"/>
  <c r="M26" i="2"/>
  <c r="O26" i="2"/>
  <c r="P34" i="2"/>
  <c r="Q3" i="3"/>
  <c r="L93" i="3"/>
  <c r="L92" i="3"/>
  <c r="M93" i="3"/>
  <c r="M92" i="3"/>
  <c r="N93" i="3"/>
  <c r="N92" i="3"/>
  <c r="O93" i="3"/>
  <c r="O92" i="3"/>
  <c r="P93" i="3"/>
  <c r="Q4" i="3"/>
  <c r="L94" i="3"/>
  <c r="M94" i="3"/>
  <c r="N94" i="3"/>
  <c r="O94" i="3"/>
  <c r="Q5" i="3"/>
  <c r="Q11" i="3"/>
  <c r="Q13" i="3"/>
  <c r="Q20" i="3"/>
  <c r="Q70" i="3"/>
  <c r="M3" i="5"/>
  <c r="K96" i="5"/>
  <c r="K97" i="5"/>
  <c r="L96" i="5"/>
  <c r="L97" i="5"/>
  <c r="M4" i="5"/>
  <c r="M5" i="5"/>
  <c r="I79" i="4"/>
  <c r="I83" i="4"/>
  <c r="I84" i="4" s="1"/>
  <c r="J79" i="4"/>
  <c r="J83" i="4"/>
  <c r="J84" i="4" s="1"/>
  <c r="M12" i="5"/>
  <c r="M71" i="5"/>
  <c r="K3" i="6"/>
  <c r="K4" i="6"/>
  <c r="K5" i="6"/>
  <c r="K6" i="6"/>
  <c r="K7" i="6"/>
  <c r="K8" i="6"/>
  <c r="K9" i="6"/>
  <c r="K10" i="6"/>
  <c r="K11" i="6"/>
  <c r="K12" i="6"/>
  <c r="K13" i="6"/>
  <c r="K14" i="6"/>
  <c r="K15" i="6"/>
  <c r="K16" i="6"/>
  <c r="K17" i="6"/>
  <c r="K18" i="6"/>
  <c r="K19" i="6"/>
  <c r="K20" i="6"/>
  <c r="K21" i="6"/>
  <c r="K22" i="6"/>
  <c r="K23" i="6"/>
  <c r="K24" i="6"/>
  <c r="K25" i="6"/>
  <c r="K26" i="6"/>
  <c r="K50" i="6" s="1"/>
  <c r="L46" i="7"/>
  <c r="L69" i="7"/>
  <c r="L76" i="7"/>
  <c r="N3" i="12"/>
  <c r="N4" i="12"/>
  <c r="N14" i="12"/>
  <c r="L99" i="12"/>
  <c r="L98" i="12"/>
  <c r="M99" i="12"/>
  <c r="M98" i="12"/>
  <c r="N15" i="12"/>
  <c r="L3" i="13"/>
  <c r="L4" i="13"/>
  <c r="L5" i="13"/>
  <c r="L6" i="13"/>
  <c r="L7" i="13"/>
  <c r="L8" i="13"/>
  <c r="L9" i="13"/>
  <c r="L10" i="13"/>
  <c r="L11" i="13"/>
  <c r="L12" i="13"/>
  <c r="L13" i="13"/>
  <c r="L14" i="13"/>
  <c r="L15" i="13"/>
  <c r="L16" i="13"/>
  <c r="L17" i="13"/>
  <c r="L18" i="13"/>
  <c r="L19" i="13"/>
  <c r="L20" i="13"/>
  <c r="L21" i="13"/>
  <c r="L22" i="13"/>
  <c r="L23" i="13"/>
  <c r="L24" i="13"/>
  <c r="L25" i="13"/>
  <c r="L26" i="13"/>
  <c r="L50" i="13" s="1"/>
  <c r="M76" i="14"/>
  <c r="I82" i="11"/>
  <c r="I83" i="11" s="1"/>
  <c r="J82" i="11"/>
  <c r="J83" i="11" s="1"/>
  <c r="K82" i="11"/>
  <c r="K83" i="11" s="1"/>
  <c r="M4" i="19"/>
  <c r="M12" i="19"/>
  <c r="M14" i="19"/>
  <c r="K100" i="19"/>
  <c r="K101" i="19"/>
  <c r="L100" i="19"/>
  <c r="L101" i="19"/>
  <c r="M15" i="19"/>
  <c r="K3" i="20"/>
  <c r="K4" i="20"/>
  <c r="K5" i="20"/>
  <c r="K6" i="20"/>
  <c r="K7" i="20"/>
  <c r="K8" i="20"/>
  <c r="K9" i="20"/>
  <c r="K10" i="20"/>
  <c r="K11" i="20"/>
  <c r="K12" i="20"/>
  <c r="K13" i="20"/>
  <c r="K14" i="20"/>
  <c r="K15" i="20"/>
  <c r="K16" i="20"/>
  <c r="K17" i="20"/>
  <c r="K18" i="20"/>
  <c r="K19" i="20"/>
  <c r="K20" i="20"/>
  <c r="K21" i="20"/>
  <c r="K22" i="20"/>
  <c r="K23" i="20"/>
  <c r="K24" i="20"/>
  <c r="K25" i="20"/>
  <c r="K26" i="20"/>
  <c r="K50" i="20" s="1"/>
  <c r="L76" i="21"/>
  <c r="I80" i="18"/>
  <c r="I81" i="18" s="1"/>
  <c r="J80" i="18"/>
  <c r="J81" i="18" s="1"/>
  <c r="L3" i="26"/>
  <c r="K99" i="26"/>
  <c r="K100" i="26"/>
  <c r="L4" i="26"/>
  <c r="L5" i="26"/>
  <c r="I80" i="25"/>
  <c r="I81" i="25" s="1"/>
  <c r="I76" i="25"/>
  <c r="L12" i="26"/>
  <c r="L71" i="26"/>
  <c r="J3" i="27"/>
  <c r="J4" i="27"/>
  <c r="J5" i="27"/>
  <c r="J6" i="27"/>
  <c r="J7" i="27"/>
  <c r="J8" i="27"/>
  <c r="J9" i="27"/>
  <c r="J10" i="27"/>
  <c r="J11" i="27"/>
  <c r="J12" i="27"/>
  <c r="J13" i="27"/>
  <c r="J14" i="27"/>
  <c r="J15" i="27"/>
  <c r="J16" i="27"/>
  <c r="J17" i="27"/>
  <c r="J18" i="27"/>
  <c r="J19" i="27"/>
  <c r="J20" i="27"/>
  <c r="J21" i="27"/>
  <c r="J22" i="27"/>
  <c r="J23" i="27"/>
  <c r="J24" i="27"/>
  <c r="J25" i="27"/>
  <c r="J26" i="27"/>
  <c r="J50" i="27" s="1"/>
  <c r="K46" i="28"/>
  <c r="K69" i="28"/>
  <c r="K76" i="28"/>
  <c r="I76" i="32"/>
  <c r="M89" i="83"/>
  <c r="Q3" i="83"/>
  <c r="Q89" i="83" s="1"/>
  <c r="M88" i="83"/>
  <c r="Q4" i="83"/>
  <c r="M86" i="83"/>
  <c r="M85" i="83"/>
  <c r="Q13" i="83"/>
  <c r="M87" i="83"/>
  <c r="Q14" i="83"/>
  <c r="P24" i="2" l="1"/>
  <c r="Q88" i="83"/>
  <c r="N51" i="2"/>
  <c r="O51" i="2"/>
  <c r="L51" i="2"/>
  <c r="M51" i="2"/>
  <c r="K23" i="4"/>
  <c r="L52" i="2"/>
  <c r="K61" i="4"/>
  <c r="K52" i="2"/>
  <c r="O52" i="2"/>
  <c r="K51" i="2"/>
  <c r="M52" i="2"/>
  <c r="N52" i="2"/>
  <c r="K44" i="2"/>
  <c r="K45" i="2"/>
  <c r="K47" i="20"/>
  <c r="M39" i="86"/>
  <c r="M35" i="86"/>
  <c r="M31" i="86"/>
  <c r="M43" i="86"/>
  <c r="M47" i="86"/>
  <c r="M33" i="86"/>
  <c r="M37" i="86"/>
  <c r="M41" i="86"/>
  <c r="M45" i="86"/>
  <c r="M30" i="86"/>
  <c r="M34" i="86"/>
  <c r="M38" i="86"/>
  <c r="M42" i="86"/>
  <c r="M46" i="86"/>
  <c r="M103" i="19"/>
  <c r="M32" i="86"/>
  <c r="M36" i="86"/>
  <c r="M40" i="86"/>
  <c r="M44" i="86"/>
  <c r="M49" i="86"/>
  <c r="M48" i="86"/>
  <c r="K75" i="18"/>
  <c r="O81" i="85"/>
  <c r="M50" i="86"/>
  <c r="J78" i="25"/>
  <c r="K80" i="4"/>
  <c r="K82" i="4"/>
  <c r="K81" i="4"/>
  <c r="P48" i="2"/>
  <c r="J77" i="25"/>
  <c r="J79" i="25"/>
  <c r="M98" i="5"/>
  <c r="Q95" i="3"/>
  <c r="Q96" i="3"/>
  <c r="L77" i="11"/>
  <c r="P50" i="2"/>
  <c r="K78" i="4"/>
  <c r="L103" i="26"/>
  <c r="M99" i="5"/>
  <c r="M100" i="5"/>
  <c r="L101" i="26"/>
  <c r="M104" i="19"/>
  <c r="N101" i="12"/>
  <c r="N102" i="12"/>
  <c r="P49" i="2"/>
  <c r="P16" i="2"/>
  <c r="P47" i="2" s="1"/>
  <c r="J58" i="25"/>
  <c r="O87" i="81"/>
  <c r="O88" i="81"/>
  <c r="O89" i="81"/>
  <c r="M102" i="19"/>
  <c r="N100" i="12"/>
  <c r="J21" i="25"/>
  <c r="K24" i="4"/>
  <c r="O77" i="85"/>
  <c r="Q87" i="83"/>
  <c r="L102" i="26"/>
  <c r="K21" i="18"/>
  <c r="L23" i="11"/>
  <c r="O78" i="85"/>
  <c r="O79" i="85"/>
  <c r="O80" i="85"/>
  <c r="O83" i="85"/>
  <c r="O82" i="85"/>
  <c r="O85" i="81"/>
  <c r="O86" i="81"/>
  <c r="J49" i="27"/>
  <c r="J48" i="27"/>
  <c r="J47" i="27"/>
  <c r="J46" i="27"/>
  <c r="J45" i="27"/>
  <c r="J44" i="27"/>
  <c r="J43" i="27"/>
  <c r="J42" i="27"/>
  <c r="J41" i="27"/>
  <c r="J40" i="27"/>
  <c r="J39" i="27"/>
  <c r="J38" i="27"/>
  <c r="J37" i="27"/>
  <c r="J36" i="27"/>
  <c r="J35" i="27"/>
  <c r="J34" i="27"/>
  <c r="J33" i="27"/>
  <c r="J32" i="27"/>
  <c r="J31" i="27"/>
  <c r="J30" i="27"/>
  <c r="J29" i="27"/>
  <c r="J28" i="27"/>
  <c r="J27" i="27"/>
  <c r="K49" i="20"/>
  <c r="K48" i="20"/>
  <c r="K46" i="20"/>
  <c r="K45" i="20"/>
  <c r="K44" i="20"/>
  <c r="K43" i="20"/>
  <c r="K42" i="20"/>
  <c r="K41" i="20"/>
  <c r="K40" i="20"/>
  <c r="K39" i="20"/>
  <c r="K38" i="20"/>
  <c r="K37" i="20"/>
  <c r="K36" i="20"/>
  <c r="K35" i="20"/>
  <c r="K34" i="20"/>
  <c r="K33" i="20"/>
  <c r="K32" i="20"/>
  <c r="K31" i="20"/>
  <c r="K30" i="20"/>
  <c r="K29" i="20"/>
  <c r="K28" i="20"/>
  <c r="K27" i="20"/>
  <c r="L49" i="13"/>
  <c r="L48" i="13"/>
  <c r="L47" i="13"/>
  <c r="L46" i="13"/>
  <c r="L45" i="13"/>
  <c r="L44" i="13"/>
  <c r="L43" i="13"/>
  <c r="L42" i="13"/>
  <c r="L41" i="13"/>
  <c r="L40" i="13"/>
  <c r="L39" i="13"/>
  <c r="L38" i="13"/>
  <c r="L37" i="13"/>
  <c r="L36" i="13"/>
  <c r="L35" i="13"/>
  <c r="L34" i="13"/>
  <c r="L33" i="13"/>
  <c r="L32" i="13"/>
  <c r="L31" i="13"/>
  <c r="L30" i="13"/>
  <c r="L29" i="13"/>
  <c r="L28" i="13"/>
  <c r="L27" i="13"/>
  <c r="K49" i="6"/>
  <c r="K48" i="6"/>
  <c r="K47" i="6"/>
  <c r="K46" i="6"/>
  <c r="K45" i="6"/>
  <c r="K44" i="6"/>
  <c r="K43" i="6"/>
  <c r="K42" i="6"/>
  <c r="K41" i="6"/>
  <c r="K40" i="6"/>
  <c r="K39" i="6"/>
  <c r="K38" i="6"/>
  <c r="K37" i="6"/>
  <c r="K36" i="6"/>
  <c r="K35" i="6"/>
  <c r="K34" i="6"/>
  <c r="K33" i="6"/>
  <c r="K32" i="6"/>
  <c r="K31" i="6"/>
  <c r="K30" i="6"/>
  <c r="K29" i="6"/>
  <c r="K28" i="6"/>
  <c r="K27" i="6"/>
  <c r="L60" i="11"/>
  <c r="J80" i="25"/>
  <c r="J81" i="25" s="1"/>
  <c r="J76" i="25"/>
  <c r="L99" i="26"/>
  <c r="L100" i="26"/>
  <c r="K80" i="18"/>
  <c r="K81" i="18" s="1"/>
  <c r="M100" i="19"/>
  <c r="M101" i="19"/>
  <c r="L82" i="11"/>
  <c r="L83" i="11" s="1"/>
  <c r="N99" i="12"/>
  <c r="N98" i="12"/>
  <c r="K79" i="4"/>
  <c r="K83" i="4"/>
  <c r="K84" i="4" s="1"/>
  <c r="M96" i="5"/>
  <c r="M97" i="5"/>
  <c r="Q94" i="3"/>
  <c r="P55" i="2"/>
  <c r="Q93" i="3"/>
  <c r="Q92" i="3"/>
  <c r="P53" i="2"/>
  <c r="P54" i="2"/>
  <c r="P26" i="2"/>
  <c r="P46" i="2"/>
  <c r="P23" i="2"/>
  <c r="O44" i="2"/>
  <c r="O45" i="2"/>
  <c r="M44" i="2"/>
  <c r="M45" i="2"/>
  <c r="L44" i="2"/>
  <c r="L45" i="2"/>
  <c r="P11" i="2"/>
  <c r="P12" i="2"/>
  <c r="J74" i="25"/>
  <c r="J72" i="25"/>
  <c r="J22" i="25"/>
  <c r="J23" i="25"/>
  <c r="J19" i="25"/>
  <c r="J20" i="25"/>
  <c r="K58" i="18"/>
  <c r="K76" i="18"/>
  <c r="K77" i="18"/>
  <c r="K78" i="18"/>
  <c r="K79" i="18"/>
  <c r="K72" i="18"/>
  <c r="K74" i="18"/>
  <c r="K22" i="18"/>
  <c r="K23" i="18"/>
  <c r="K19" i="18"/>
  <c r="K20" i="18"/>
  <c r="L78" i="11"/>
  <c r="L79" i="11"/>
  <c r="L80" i="11"/>
  <c r="L81" i="11"/>
  <c r="L74" i="11"/>
  <c r="L76" i="11"/>
  <c r="L24" i="11"/>
  <c r="L25" i="11"/>
  <c r="L21" i="11"/>
  <c r="L22" i="11"/>
  <c r="K75" i="4"/>
  <c r="K77" i="4"/>
  <c r="K25" i="4"/>
  <c r="K26" i="4"/>
  <c r="K22" i="4"/>
  <c r="Q85" i="83"/>
  <c r="Q86" i="83"/>
  <c r="P52" i="2" l="1"/>
  <c r="P51" i="2"/>
  <c r="P44" i="2"/>
  <c r="P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瀧山　友里栄</author>
  </authors>
  <commentList>
    <comment ref="N66" authorId="0" shapeId="0" xr:uid="{00000000-0006-0000-0700-000001000000}">
      <text>
        <r>
          <rPr>
            <b/>
            <sz val="9"/>
            <color indexed="81"/>
            <rFont val="MS P ゴシック"/>
            <family val="3"/>
            <charset val="128"/>
          </rPr>
          <t>式なし:</t>
        </r>
        <r>
          <rPr>
            <sz val="9"/>
            <color indexed="81"/>
            <rFont val="MS P ゴシック"/>
            <family val="3"/>
            <charset val="128"/>
          </rPr>
          <t xml:space="preserve">
</t>
        </r>
      </text>
    </comment>
  </commentList>
</comments>
</file>

<file path=xl/sharedStrings.xml><?xml version="1.0" encoding="utf-8"?>
<sst xmlns="http://schemas.openxmlformats.org/spreadsheetml/2006/main" count="21096" uniqueCount="1514">
  <si>
    <t>現行単価施行年月日</t>
    <rPh sb="0" eb="2">
      <t>ゲンコウ</t>
    </rPh>
    <rPh sb="2" eb="4">
      <t>タンカ</t>
    </rPh>
    <rPh sb="4" eb="6">
      <t>セコウ</t>
    </rPh>
    <rPh sb="6" eb="9">
      <t>ネンガッピ</t>
    </rPh>
    <phoneticPr fontId="3"/>
  </si>
  <si>
    <t>戸当たり単価（円/戸）</t>
    <rPh sb="0" eb="1">
      <t>コ</t>
    </rPh>
    <rPh sb="1" eb="2">
      <t>ア</t>
    </rPh>
    <rPh sb="4" eb="6">
      <t>タンカ</t>
    </rPh>
    <rPh sb="7" eb="8">
      <t>エン</t>
    </rPh>
    <rPh sb="9" eb="10">
      <t>コ</t>
    </rPh>
    <phoneticPr fontId="3"/>
  </si>
  <si>
    <t>㎡当たり単価（円/㎡）</t>
    <rPh sb="1" eb="2">
      <t>ア</t>
    </rPh>
    <rPh sb="4" eb="6">
      <t>タンカ</t>
    </rPh>
    <rPh sb="7" eb="8">
      <t>エン</t>
    </rPh>
    <phoneticPr fontId="3"/>
  </si>
  <si>
    <t>年賦期間（年）</t>
    <rPh sb="0" eb="2">
      <t>ネンプ</t>
    </rPh>
    <rPh sb="2" eb="4">
      <t>キカン</t>
    </rPh>
    <rPh sb="5" eb="6">
      <t>ネン</t>
    </rPh>
    <phoneticPr fontId="3"/>
  </si>
  <si>
    <t>実質（％）</t>
    <rPh sb="0" eb="2">
      <t>ジッシツ</t>
    </rPh>
    <phoneticPr fontId="3"/>
  </si>
  <si>
    <t>省令・条例（％）</t>
    <rPh sb="0" eb="2">
      <t>ショウレイ</t>
    </rPh>
    <rPh sb="3" eb="5">
      <t>ジョウレイ</t>
    </rPh>
    <phoneticPr fontId="3"/>
  </si>
  <si>
    <t>負担率</t>
    <rPh sb="0" eb="3">
      <t>フタンリツ</t>
    </rPh>
    <phoneticPr fontId="3"/>
  </si>
  <si>
    <t>負担金制度採用年月日</t>
    <rPh sb="0" eb="3">
      <t>フタンキン</t>
    </rPh>
    <rPh sb="3" eb="5">
      <t>セイド</t>
    </rPh>
    <rPh sb="5" eb="7">
      <t>サイヨウ</t>
    </rPh>
    <rPh sb="7" eb="10">
      <t>ネンガッピ</t>
    </rPh>
    <phoneticPr fontId="3"/>
  </si>
  <si>
    <t>受益者負担金</t>
    <rPh sb="0" eb="3">
      <t>ジュエキシャ</t>
    </rPh>
    <rPh sb="3" eb="6">
      <t>フタンキン</t>
    </rPh>
    <phoneticPr fontId="3"/>
  </si>
  <si>
    <t>工 事 負 担 金</t>
    <rPh sb="0" eb="1">
      <t>コウ</t>
    </rPh>
    <rPh sb="2" eb="3">
      <t>コト</t>
    </rPh>
    <rPh sb="4" eb="5">
      <t>フ</t>
    </rPh>
    <rPh sb="6" eb="7">
      <t>ニナ</t>
    </rPh>
    <rPh sb="8" eb="9">
      <t>キン</t>
    </rPh>
    <phoneticPr fontId="3"/>
  </si>
  <si>
    <t>当年度収入額（千円）</t>
    <rPh sb="0" eb="3">
      <t>トウネンド</t>
    </rPh>
    <rPh sb="3" eb="6">
      <t>シュウニュウガク</t>
    </rPh>
    <rPh sb="7" eb="9">
      <t>センエン</t>
    </rPh>
    <phoneticPr fontId="3"/>
  </si>
  <si>
    <t>負担金算定期間（年）</t>
    <rPh sb="0" eb="3">
      <t>フタンキン</t>
    </rPh>
    <rPh sb="3" eb="5">
      <t>サンテイ</t>
    </rPh>
    <rPh sb="5" eb="7">
      <t>キカン</t>
    </rPh>
    <rPh sb="8" eb="9">
      <t>ネン</t>
    </rPh>
    <phoneticPr fontId="3"/>
  </si>
  <si>
    <t>負担金改定率（％）</t>
    <rPh sb="0" eb="3">
      <t>フタンキン</t>
    </rPh>
    <rPh sb="3" eb="6">
      <t>カイテイリツ</t>
    </rPh>
    <phoneticPr fontId="3"/>
  </si>
  <si>
    <t>負担金　改定</t>
    <rPh sb="0" eb="3">
      <t>フタンキン</t>
    </rPh>
    <rPh sb="4" eb="6">
      <t>カイテイ</t>
    </rPh>
    <phoneticPr fontId="3"/>
  </si>
  <si>
    <t>現行負担金施行年月日</t>
    <rPh sb="0" eb="2">
      <t>ゲンコウ</t>
    </rPh>
    <rPh sb="2" eb="5">
      <t>フタンキン</t>
    </rPh>
    <rPh sb="5" eb="7">
      <t>セコウ</t>
    </rPh>
    <rPh sb="7" eb="10">
      <t>ネンガッピ</t>
    </rPh>
    <phoneticPr fontId="3"/>
  </si>
  <si>
    <t>計画排水従量制</t>
    <rPh sb="0" eb="2">
      <t>ケイカク</t>
    </rPh>
    <rPh sb="2" eb="4">
      <t>ハイスイ</t>
    </rPh>
    <rPh sb="4" eb="6">
      <t>ジュウリョウ</t>
    </rPh>
    <rPh sb="6" eb="7">
      <t>セイ</t>
    </rPh>
    <phoneticPr fontId="3"/>
  </si>
  <si>
    <t>実排水従量制</t>
    <rPh sb="0" eb="1">
      <t>ジツ</t>
    </rPh>
    <rPh sb="1" eb="3">
      <t>ハイスイ</t>
    </rPh>
    <rPh sb="3" eb="5">
      <t>ジュウリョウ</t>
    </rPh>
    <rPh sb="5" eb="6">
      <t>セイ</t>
    </rPh>
    <phoneticPr fontId="3"/>
  </si>
  <si>
    <t>負担金　体系</t>
    <rPh sb="0" eb="3">
      <t>フタンキン</t>
    </rPh>
    <rPh sb="4" eb="6">
      <t>タイケイ</t>
    </rPh>
    <phoneticPr fontId="3"/>
  </si>
  <si>
    <t>流域下水道管理 　運営費負担金</t>
    <rPh sb="0" eb="2">
      <t>リュウイキ</t>
    </rPh>
    <rPh sb="2" eb="5">
      <t>ゲスイドウ</t>
    </rPh>
    <rPh sb="5" eb="7">
      <t>カンリ</t>
    </rPh>
    <rPh sb="9" eb="11">
      <t>ウンエイ</t>
    </rPh>
    <rPh sb="11" eb="12">
      <t>ヒ</t>
    </rPh>
    <rPh sb="12" eb="15">
      <t>フタンキン</t>
    </rPh>
    <phoneticPr fontId="3"/>
  </si>
  <si>
    <t>○</t>
    <phoneticPr fontId="3"/>
  </si>
  <si>
    <t>未転嫁</t>
    <rPh sb="0" eb="1">
      <t>ミ</t>
    </rPh>
    <rPh sb="1" eb="3">
      <t>テンカ</t>
    </rPh>
    <phoneticPr fontId="3"/>
  </si>
  <si>
    <t>一部転嫁</t>
    <rPh sb="0" eb="2">
      <t>イチブ</t>
    </rPh>
    <rPh sb="2" eb="4">
      <t>テンカ</t>
    </rPh>
    <phoneticPr fontId="3"/>
  </si>
  <si>
    <t>消費税及び地方消費税の転嫁状況</t>
    <rPh sb="0" eb="3">
      <t>ショウヒゼイ</t>
    </rPh>
    <rPh sb="3" eb="4">
      <t>オヨ</t>
    </rPh>
    <rPh sb="5" eb="7">
      <t>チホウ</t>
    </rPh>
    <rPh sb="7" eb="10">
      <t>ショウヒゼイ</t>
    </rPh>
    <rPh sb="11" eb="13">
      <t>テンカ</t>
    </rPh>
    <rPh sb="13" eb="15">
      <t>ジョウキョウ</t>
    </rPh>
    <phoneticPr fontId="3"/>
  </si>
  <si>
    <t>使用料算定期間（年）</t>
    <rPh sb="0" eb="3">
      <t>シヨウリョウ</t>
    </rPh>
    <rPh sb="3" eb="5">
      <t>サンテイ</t>
    </rPh>
    <rPh sb="5" eb="7">
      <t>キカン</t>
    </rPh>
    <rPh sb="8" eb="9">
      <t>ネン</t>
    </rPh>
    <phoneticPr fontId="3"/>
  </si>
  <si>
    <t>平均（％）</t>
    <rPh sb="0" eb="2">
      <t>ヘイキン</t>
    </rPh>
    <phoneticPr fontId="3"/>
  </si>
  <si>
    <r>
      <t>一般家庭用20</t>
    </r>
    <r>
      <rPr>
        <sz val="11"/>
        <rFont val="ＭＳ Ｐ明朝"/>
        <family val="1"/>
        <charset val="128"/>
      </rPr>
      <t>ｍ</t>
    </r>
    <r>
      <rPr>
        <vertAlign val="superscript"/>
        <sz val="11"/>
        <rFont val="ＭＳ Ｐ明朝"/>
        <family val="1"/>
        <charset val="128"/>
      </rPr>
      <t>３</t>
    </r>
    <r>
      <rPr>
        <sz val="11"/>
        <rFont val="ＭＳ Ｐ明朝"/>
        <family val="1"/>
        <charset val="128"/>
      </rPr>
      <t>/月（％）</t>
    </r>
    <rPh sb="0" eb="2">
      <t>イッパン</t>
    </rPh>
    <rPh sb="2" eb="5">
      <t>カテイヨウ</t>
    </rPh>
    <phoneticPr fontId="3"/>
  </si>
  <si>
    <t>実質使用料改定率</t>
    <rPh sb="0" eb="2">
      <t>ジッシツ</t>
    </rPh>
    <rPh sb="2" eb="5">
      <t>シヨウリョウ</t>
    </rPh>
    <rPh sb="5" eb="8">
      <t>カイテイリツ</t>
    </rPh>
    <phoneticPr fontId="3"/>
  </si>
  <si>
    <t>実質使用料改定</t>
    <rPh sb="0" eb="2">
      <t>ジッシツ</t>
    </rPh>
    <rPh sb="2" eb="4">
      <t>シヨウ</t>
    </rPh>
    <rPh sb="4" eb="5">
      <t>シヨウリョウ</t>
    </rPh>
    <rPh sb="5" eb="7">
      <t>カイテイ</t>
    </rPh>
    <phoneticPr fontId="3"/>
  </si>
  <si>
    <r>
      <t>10,001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以上</t>
    </r>
    <rPh sb="9" eb="10">
      <t>ツキ</t>
    </rPh>
    <rPh sb="10" eb="12">
      <t>イジョウ</t>
    </rPh>
    <phoneticPr fontId="3"/>
  </si>
  <si>
    <r>
      <t>5,001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</si>
  <si>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(ｍ</t>
    </r>
    <r>
      <rPr>
        <vertAlign val="superscript"/>
        <sz val="12"/>
        <rFont val="ＭＳ Ｐ明朝"/>
        <family val="1"/>
        <charset val="128"/>
      </rPr>
      <t>３</t>
    </r>
    <r>
      <rPr>
        <sz val="12"/>
        <rFont val="ＭＳ Ｐ明朝"/>
        <family val="1"/>
        <charset val="128"/>
      </rPr>
      <t>)</t>
    </r>
    <phoneticPr fontId="3"/>
  </si>
  <si>
    <r>
      <t>1,001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</si>
  <si>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501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</si>
  <si>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201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</si>
  <si>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101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～200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</si>
  <si>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</si>
  <si>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20</t>
    </r>
    <r>
      <rPr>
        <sz val="10"/>
        <rFont val="ＭＳ Ｐ明朝"/>
        <family val="1"/>
        <charset val="128"/>
      </rPr>
      <t>ｍ</t>
    </r>
    <r>
      <rPr>
        <vertAlign val="superscript"/>
        <sz val="10"/>
        <rFont val="ＭＳ Ｐ明朝"/>
        <family val="1"/>
        <charset val="128"/>
      </rPr>
      <t>３</t>
    </r>
    <r>
      <rPr>
        <sz val="10"/>
        <rFont val="ＭＳ Ｐ明朝"/>
        <family val="1"/>
        <charset val="128"/>
      </rPr>
      <t>/月</t>
    </r>
    <r>
      <rPr>
        <sz val="12"/>
        <rFont val="ＭＳ Ｐ明朝"/>
        <family val="1"/>
        <charset val="128"/>
      </rPr>
      <t>以下</t>
    </r>
    <rPh sb="6" eb="7">
      <t>ツキ</t>
    </rPh>
    <rPh sb="7" eb="9">
      <t>イカ</t>
    </rPh>
    <phoneticPr fontId="3"/>
  </si>
  <si>
    <t>規模別水量</t>
    <rPh sb="0" eb="2">
      <t>キボ</t>
    </rPh>
    <rPh sb="2" eb="3">
      <t>ベツ</t>
    </rPh>
    <rPh sb="3" eb="5">
      <t>スイリョウ</t>
    </rPh>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</si>
  <si>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</si>
  <si>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</si>
  <si>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</si>
  <si>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</si>
  <si>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業務用　　100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3">
      <t>ギョウムヨウ</t>
    </rPh>
    <phoneticPr fontId="3"/>
  </si>
  <si>
    <r>
      <t>一般家庭用 20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2">
      <t>イッパン</t>
    </rPh>
    <rPh sb="2" eb="5">
      <t>カテイヨウ</t>
    </rPh>
    <rPh sb="11" eb="12">
      <t>ツキ</t>
    </rPh>
    <rPh sb="13" eb="14">
      <t>エン</t>
    </rPh>
    <rPh sb="16" eb="18">
      <t>ゼイコ</t>
    </rPh>
    <phoneticPr fontId="3"/>
  </si>
  <si>
    <t>現行使用料</t>
    <rPh sb="0" eb="2">
      <t>ゲンコウ</t>
    </rPh>
    <rPh sb="2" eb="5">
      <t>シヨウリョウ</t>
    </rPh>
    <phoneticPr fontId="3"/>
  </si>
  <si>
    <t>前回使用料　改定年月日</t>
    <rPh sb="0" eb="2">
      <t>ゼンカイ</t>
    </rPh>
    <rPh sb="2" eb="5">
      <t>シヨウリョウ</t>
    </rPh>
    <rPh sb="6" eb="8">
      <t>カイテイ</t>
    </rPh>
    <rPh sb="8" eb="11">
      <t>ネンガッピ</t>
    </rPh>
    <phoneticPr fontId="3"/>
  </si>
  <si>
    <t>現行使用料　施行年月日</t>
    <rPh sb="0" eb="2">
      <t>ゲンコウ</t>
    </rPh>
    <rPh sb="2" eb="5">
      <t>シヨウリョウ</t>
    </rPh>
    <rPh sb="6" eb="8">
      <t>セコウ</t>
    </rPh>
    <rPh sb="8" eb="11">
      <t>ネンガッピ</t>
    </rPh>
    <phoneticPr fontId="3"/>
  </si>
  <si>
    <t>その他委託</t>
    <rPh sb="2" eb="3">
      <t>タ</t>
    </rPh>
    <rPh sb="3" eb="5">
      <t>イタク</t>
    </rPh>
    <phoneticPr fontId="3"/>
  </si>
  <si>
    <t>他団体委託</t>
    <rPh sb="0" eb="1">
      <t>タ</t>
    </rPh>
    <rPh sb="1" eb="3">
      <t>ダンタイ</t>
    </rPh>
    <rPh sb="3" eb="5">
      <t>イタク</t>
    </rPh>
    <phoneticPr fontId="3"/>
  </si>
  <si>
    <t>団体内部委託</t>
    <rPh sb="0" eb="2">
      <t>ダンタイ</t>
    </rPh>
    <rPh sb="2" eb="4">
      <t>ナイブ</t>
    </rPh>
    <rPh sb="4" eb="6">
      <t>イタク</t>
    </rPh>
    <phoneticPr fontId="3"/>
  </si>
  <si>
    <t>直営</t>
    <rPh sb="0" eb="2">
      <t>チョクエイ</t>
    </rPh>
    <phoneticPr fontId="3"/>
  </si>
  <si>
    <t>委託状況</t>
    <rPh sb="0" eb="2">
      <t>イタク</t>
    </rPh>
    <rPh sb="2" eb="4">
      <t>ジョウキョウ</t>
    </rPh>
    <phoneticPr fontId="3"/>
  </si>
  <si>
    <t>口座振替制</t>
    <rPh sb="0" eb="2">
      <t>コウザ</t>
    </rPh>
    <rPh sb="2" eb="4">
      <t>フリカエ</t>
    </rPh>
    <rPh sb="4" eb="5">
      <t>セイ</t>
    </rPh>
    <phoneticPr fontId="3"/>
  </si>
  <si>
    <t>納付制</t>
    <rPh sb="0" eb="2">
      <t>ノウフ</t>
    </rPh>
    <rPh sb="2" eb="3">
      <t>セイ</t>
    </rPh>
    <phoneticPr fontId="3"/>
  </si>
  <si>
    <t>集金制</t>
    <rPh sb="0" eb="2">
      <t>シュウキン</t>
    </rPh>
    <rPh sb="2" eb="3">
      <t>セイ</t>
    </rPh>
    <phoneticPr fontId="3"/>
  </si>
  <si>
    <t>納付方法</t>
    <rPh sb="0" eb="2">
      <t>ノウフ</t>
    </rPh>
    <rPh sb="2" eb="4">
      <t>ホウホウ</t>
    </rPh>
    <phoneticPr fontId="3"/>
  </si>
  <si>
    <t>徴収方法</t>
    <rPh sb="0" eb="1">
      <t>シルシ</t>
    </rPh>
    <rPh sb="1" eb="2">
      <t>オサム</t>
    </rPh>
    <rPh sb="2" eb="3">
      <t>カタ</t>
    </rPh>
    <rPh sb="3" eb="4">
      <t>ホウ</t>
    </rPh>
    <phoneticPr fontId="3"/>
  </si>
  <si>
    <t>隔月</t>
    <rPh sb="0" eb="1">
      <t>カク</t>
    </rPh>
    <rPh sb="1" eb="2">
      <t>ツキ</t>
    </rPh>
    <phoneticPr fontId="3"/>
  </si>
  <si>
    <t>毎月</t>
    <rPh sb="0" eb="2">
      <t>マイツキ</t>
    </rPh>
    <phoneticPr fontId="3"/>
  </si>
  <si>
    <t>徴収時期</t>
    <rPh sb="0" eb="2">
      <t>チョウシュウ</t>
    </rPh>
    <rPh sb="2" eb="4">
      <t>ジキ</t>
    </rPh>
    <phoneticPr fontId="3"/>
  </si>
  <si>
    <t>累進度</t>
    <rPh sb="0" eb="2">
      <t>ルイシン</t>
    </rPh>
    <rPh sb="2" eb="3">
      <t>ド</t>
    </rPh>
    <phoneticPr fontId="3"/>
  </si>
  <si>
    <r>
      <t>最高ランク水量の１ｍ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</si>
  <si>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サイテイ</t>
    </rPh>
    <rPh sb="5" eb="7">
      <t>スイリョウ</t>
    </rPh>
    <rPh sb="11" eb="13">
      <t>チョウカ</t>
    </rPh>
    <rPh sb="13" eb="16">
      <t>シヨウリョウ</t>
    </rPh>
    <rPh sb="17" eb="18">
      <t>エン</t>
    </rPh>
    <phoneticPr fontId="3"/>
  </si>
  <si>
    <t>水量ランク数</t>
    <rPh sb="0" eb="2">
      <t>スイリョウ</t>
    </rPh>
    <rPh sb="5" eb="6">
      <t>スウ</t>
    </rPh>
    <phoneticPr fontId="3"/>
  </si>
  <si>
    <t>累進制</t>
    <rPh sb="0" eb="3">
      <t>ルイシンセイ</t>
    </rPh>
    <phoneticPr fontId="3"/>
  </si>
  <si>
    <t>水質使用料制</t>
    <rPh sb="0" eb="2">
      <t>スイシツ</t>
    </rPh>
    <rPh sb="2" eb="5">
      <t>シヨウリョウ</t>
    </rPh>
    <rPh sb="5" eb="6">
      <t>セイ</t>
    </rPh>
    <phoneticPr fontId="3"/>
  </si>
  <si>
    <t>定額制</t>
    <rPh sb="0" eb="3">
      <t>テイガクセイ</t>
    </rPh>
    <phoneticPr fontId="3"/>
  </si>
  <si>
    <t>従量制</t>
    <rPh sb="0" eb="2">
      <t>ジュウリョウ</t>
    </rPh>
    <rPh sb="2" eb="3">
      <t>セイ</t>
    </rPh>
    <phoneticPr fontId="3"/>
  </si>
  <si>
    <t>水道料金比例制</t>
    <rPh sb="0" eb="2">
      <t>スイドウ</t>
    </rPh>
    <rPh sb="2" eb="4">
      <t>リョウキン</t>
    </rPh>
    <rPh sb="4" eb="7">
      <t>ヒレイセイ</t>
    </rPh>
    <phoneticPr fontId="3"/>
  </si>
  <si>
    <t>使用料体系</t>
    <rPh sb="0" eb="3">
      <t>シヨウリョウ</t>
    </rPh>
    <rPh sb="3" eb="5">
      <t>タイケイ</t>
    </rPh>
    <phoneticPr fontId="3"/>
  </si>
  <si>
    <t>算入率</t>
    <rPh sb="0" eb="3">
      <t>サンニュウリツ</t>
    </rPh>
    <phoneticPr fontId="3"/>
  </si>
  <si>
    <t>維持管理費の一部</t>
    <rPh sb="0" eb="2">
      <t>イジ</t>
    </rPh>
    <rPh sb="2" eb="5">
      <t>カンリヒ</t>
    </rPh>
    <rPh sb="6" eb="8">
      <t>イチブ</t>
    </rPh>
    <phoneticPr fontId="3"/>
  </si>
  <si>
    <t>維持管理費の全部</t>
    <rPh sb="0" eb="2">
      <t>イジ</t>
    </rPh>
    <rPh sb="2" eb="5">
      <t>カンリヒ</t>
    </rPh>
    <rPh sb="6" eb="8">
      <t>ゼンブ</t>
    </rPh>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</si>
  <si>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</si>
  <si>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</si>
  <si>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該当なし</t>
    <rPh sb="0" eb="2">
      <t>ガイトウ</t>
    </rPh>
    <phoneticPr fontId="3"/>
  </si>
  <si>
    <t>段階区分</t>
    <rPh sb="0" eb="2">
      <t>ダンカイ</t>
    </rPh>
    <rPh sb="2" eb="4">
      <t>クブン</t>
    </rPh>
    <phoneticPr fontId="3"/>
  </si>
  <si>
    <t>使用料対象経費</t>
    <rPh sb="0" eb="3">
      <t>シヨウリョウ</t>
    </rPh>
    <rPh sb="3" eb="5">
      <t>タイショウ</t>
    </rPh>
    <rPh sb="5" eb="7">
      <t>ケイヒ</t>
    </rPh>
    <phoneticPr fontId="3"/>
  </si>
  <si>
    <t>下　　　　　水　　　　　道　　　　　使　　　　　用　　　　　料</t>
    <rPh sb="0" eb="1">
      <t>シタ</t>
    </rPh>
    <rPh sb="6" eb="7">
      <t>ミズ</t>
    </rPh>
    <rPh sb="12" eb="13">
      <t>ミチ</t>
    </rPh>
    <rPh sb="18" eb="19">
      <t>ツカ</t>
    </rPh>
    <rPh sb="24" eb="25">
      <t>ヨウ</t>
    </rPh>
    <rPh sb="30" eb="31">
      <t>リョウ</t>
    </rPh>
    <phoneticPr fontId="3"/>
  </si>
  <si>
    <t>その５　経営分析②</t>
    <rPh sb="4" eb="6">
      <t>ケイエイ</t>
    </rPh>
    <rPh sb="6" eb="8">
      <t>ブンセキ</t>
    </rPh>
    <phoneticPr fontId="3"/>
  </si>
  <si>
    <t>特別措置分</t>
    <rPh sb="0" eb="2">
      <t>トクベツ</t>
    </rPh>
    <rPh sb="2" eb="4">
      <t>ソチ</t>
    </rPh>
    <rPh sb="4" eb="5">
      <t>ブン</t>
    </rPh>
    <phoneticPr fontId="3"/>
  </si>
  <si>
    <t>分流式下水道等に要する経費（用地に係る元金償還金）</t>
    <rPh sb="0" eb="2">
      <t>ブンリュウ</t>
    </rPh>
    <rPh sb="2" eb="3">
      <t>シキ</t>
    </rPh>
    <rPh sb="3" eb="6">
      <t>ゲスイドウ</t>
    </rPh>
    <rPh sb="6" eb="7">
      <t>トウ</t>
    </rPh>
    <rPh sb="8" eb="9">
      <t>ヨウ</t>
    </rPh>
    <rPh sb="11" eb="13">
      <t>ケイヒ</t>
    </rPh>
    <rPh sb="14" eb="16">
      <t>ヨウチ</t>
    </rPh>
    <rPh sb="17" eb="18">
      <t>カカ</t>
    </rPh>
    <rPh sb="19" eb="21">
      <t>ガンキン</t>
    </rPh>
    <rPh sb="21" eb="24">
      <t>ショウカンキン</t>
    </rPh>
    <phoneticPr fontId="3"/>
  </si>
  <si>
    <t>小規模集合排水処理事業に要する経費</t>
    <rPh sb="0" eb="3">
      <t>ショウキボ</t>
    </rPh>
    <rPh sb="3" eb="5">
      <t>シュウゴウ</t>
    </rPh>
    <rPh sb="5" eb="7">
      <t>ハイスイ</t>
    </rPh>
    <rPh sb="7" eb="9">
      <t>ショリ</t>
    </rPh>
    <rPh sb="9" eb="11">
      <t>ジギョウ</t>
    </rPh>
    <rPh sb="12" eb="13">
      <t>ヨウ</t>
    </rPh>
    <rPh sb="15" eb="17">
      <t>ケイヒ</t>
    </rPh>
    <phoneticPr fontId="3"/>
  </si>
  <si>
    <t>緊急下水道整備特定事業等に要する経費</t>
    <rPh sb="0" eb="2">
      <t>キンキュウ</t>
    </rPh>
    <rPh sb="2" eb="5">
      <t>ゲスイドウ</t>
    </rPh>
    <rPh sb="5" eb="7">
      <t>セイビ</t>
    </rPh>
    <rPh sb="7" eb="9">
      <t>トクテイ</t>
    </rPh>
    <rPh sb="9" eb="11">
      <t>ジギョウ</t>
    </rPh>
    <rPh sb="11" eb="12">
      <t>トウ</t>
    </rPh>
    <rPh sb="13" eb="14">
      <t>ヨウ</t>
    </rPh>
    <rPh sb="16" eb="18">
      <t>ケイヒ</t>
    </rPh>
    <phoneticPr fontId="3"/>
  </si>
  <si>
    <t>普及特別対策に要する経費</t>
    <rPh sb="0" eb="2">
      <t>フキュウ</t>
    </rPh>
    <rPh sb="2" eb="4">
      <t>トクベツ</t>
    </rPh>
    <rPh sb="4" eb="6">
      <t>タイサク</t>
    </rPh>
    <rPh sb="7" eb="8">
      <t>ヨウ</t>
    </rPh>
    <rPh sb="10" eb="12">
      <t>ケイヒ</t>
    </rPh>
    <phoneticPr fontId="3"/>
  </si>
  <si>
    <t>高度処理費（用地に係る元金償還金）</t>
    <rPh sb="0" eb="2">
      <t>コウド</t>
    </rPh>
    <rPh sb="2" eb="5">
      <t>ショリヒ</t>
    </rPh>
    <rPh sb="6" eb="8">
      <t>ヨウチ</t>
    </rPh>
    <rPh sb="9" eb="10">
      <t>カカ</t>
    </rPh>
    <rPh sb="11" eb="13">
      <t>ガンキン</t>
    </rPh>
    <rPh sb="13" eb="16">
      <t>ショウカンキン</t>
    </rPh>
    <phoneticPr fontId="3"/>
  </si>
  <si>
    <t>臨時財政特例債等</t>
    <rPh sb="0" eb="2">
      <t>リンジ</t>
    </rPh>
    <rPh sb="2" eb="4">
      <t>ザイセイ</t>
    </rPh>
    <rPh sb="4" eb="7">
      <t>トクレイサイ</t>
    </rPh>
    <rPh sb="7" eb="8">
      <t>トウ</t>
    </rPh>
    <phoneticPr fontId="3"/>
  </si>
  <si>
    <t>その他実繰入額のうち一般会計が負担すべきもの</t>
    <rPh sb="2" eb="3">
      <t>タ</t>
    </rPh>
    <rPh sb="3" eb="4">
      <t>ジツ</t>
    </rPh>
    <rPh sb="4" eb="7">
      <t>クリイレガク</t>
    </rPh>
    <rPh sb="10" eb="12">
      <t>イッパン</t>
    </rPh>
    <rPh sb="12" eb="14">
      <t>カイケイ</t>
    </rPh>
    <rPh sb="15" eb="17">
      <t>フタン</t>
    </rPh>
    <phoneticPr fontId="3"/>
  </si>
  <si>
    <t>資本費分</t>
    <rPh sb="0" eb="2">
      <t>シホン</t>
    </rPh>
    <rPh sb="2" eb="3">
      <t>ヒ</t>
    </rPh>
    <rPh sb="3" eb="4">
      <t>ヒブン</t>
    </rPh>
    <phoneticPr fontId="3"/>
  </si>
  <si>
    <t>維持管理費分</t>
    <rPh sb="0" eb="2">
      <t>イジ</t>
    </rPh>
    <rPh sb="2" eb="5">
      <t>カンリヒ</t>
    </rPh>
    <rPh sb="5" eb="6">
      <t>ブン</t>
    </rPh>
    <phoneticPr fontId="3"/>
  </si>
  <si>
    <t>高度処理費
の内訳</t>
    <rPh sb="0" eb="2">
      <t>コウド</t>
    </rPh>
    <rPh sb="2" eb="5">
      <t>ショリヒ</t>
    </rPh>
    <rPh sb="7" eb="9">
      <t>ウチワケ</t>
    </rPh>
    <phoneticPr fontId="3"/>
  </si>
  <si>
    <t>雨水処理負担金及び雨水処理費の内訳</t>
    <rPh sb="0" eb="2">
      <t>ウスイ</t>
    </rPh>
    <rPh sb="2" eb="4">
      <t>ショリ</t>
    </rPh>
    <rPh sb="4" eb="7">
      <t>フタンキン</t>
    </rPh>
    <rPh sb="7" eb="8">
      <t>オヨ</t>
    </rPh>
    <rPh sb="9" eb="11">
      <t>ウスイ</t>
    </rPh>
    <rPh sb="11" eb="14">
      <t>ショリヒ</t>
    </rPh>
    <rPh sb="15" eb="17">
      <t>ウチワケ</t>
    </rPh>
    <phoneticPr fontId="3"/>
  </si>
  <si>
    <t>基準外繰入合計     (a)+(b)+(c)</t>
    <rPh sb="0" eb="3">
      <t>キジュンガイ</t>
    </rPh>
    <rPh sb="3" eb="5">
      <t>クリイレ</t>
    </rPh>
    <rPh sb="5" eb="7">
      <t>ゴウケイ</t>
    </rPh>
    <phoneticPr fontId="3"/>
  </si>
  <si>
    <t>その他       (c)</t>
    <rPh sb="2" eb="3">
      <t>タ</t>
    </rPh>
    <phoneticPr fontId="3"/>
  </si>
  <si>
    <t>資本勘定他会計借入金</t>
    <rPh sb="0" eb="2">
      <t>シホン</t>
    </rPh>
    <rPh sb="2" eb="4">
      <t>カンジョウ</t>
    </rPh>
    <rPh sb="4" eb="7">
      <t>タカイケイ</t>
    </rPh>
    <rPh sb="7" eb="10">
      <t>カリイレキン</t>
    </rPh>
    <phoneticPr fontId="3"/>
  </si>
  <si>
    <t>その他    (b)</t>
    <rPh sb="2" eb="3">
      <t>タ</t>
    </rPh>
    <phoneticPr fontId="3"/>
  </si>
  <si>
    <t>収益勘定他会計借入金</t>
    <rPh sb="0" eb="2">
      <t>シュウエキ</t>
    </rPh>
    <rPh sb="2" eb="4">
      <t>カンジョウ</t>
    </rPh>
    <rPh sb="4" eb="7">
      <t>タカイケイ</t>
    </rPh>
    <rPh sb="7" eb="10">
      <t>カリイレキン</t>
    </rPh>
    <phoneticPr fontId="3"/>
  </si>
  <si>
    <t>合計　　　　　(a)</t>
    <rPh sb="0" eb="2">
      <t>ゴウケイ</t>
    </rPh>
    <phoneticPr fontId="3"/>
  </si>
  <si>
    <t>雨水処理負担金</t>
    <rPh sb="0" eb="2">
      <t>ウスイ</t>
    </rPh>
    <rPh sb="2" eb="4">
      <t>ショリ</t>
    </rPh>
    <rPh sb="4" eb="7">
      <t>フタンキン</t>
    </rPh>
    <phoneticPr fontId="3"/>
  </si>
  <si>
    <t>繰入金計</t>
    <rPh sb="0" eb="2">
      <t>クリイレ</t>
    </rPh>
    <rPh sb="2" eb="3">
      <t>キン</t>
    </rPh>
    <rPh sb="3" eb="4">
      <t>ケイ</t>
    </rPh>
    <phoneticPr fontId="3"/>
  </si>
  <si>
    <t>臨時財政特例債等</t>
    <rPh sb="0" eb="2">
      <t>リンジ</t>
    </rPh>
    <rPh sb="2" eb="4">
      <t>ザイセイ</t>
    </rPh>
    <rPh sb="4" eb="6">
      <t>トクレイ</t>
    </rPh>
    <rPh sb="6" eb="7">
      <t>サイ</t>
    </rPh>
    <rPh sb="7" eb="8">
      <t>トウ</t>
    </rPh>
    <phoneticPr fontId="3"/>
  </si>
  <si>
    <r>
      <t>高度処理費</t>
    </r>
    <r>
      <rPr>
        <sz val="8"/>
        <rFont val="ＭＳ Ｐ明朝"/>
        <family val="1"/>
        <charset val="128"/>
      </rPr>
      <t>（用地に係る元金償還金以外のもの）</t>
    </r>
    <rPh sb="0" eb="2">
      <t>コウド</t>
    </rPh>
    <rPh sb="2" eb="5">
      <t>ショリヒ</t>
    </rPh>
    <rPh sb="6" eb="8">
      <t>ヨウチ</t>
    </rPh>
    <rPh sb="9" eb="10">
      <t>カカ</t>
    </rPh>
    <rPh sb="11" eb="13">
      <t>ガンキン</t>
    </rPh>
    <rPh sb="13" eb="16">
      <t>ショウカンキン</t>
    </rPh>
    <rPh sb="16" eb="18">
      <t>イガイ</t>
    </rPh>
    <phoneticPr fontId="3"/>
  </si>
  <si>
    <t>営業
収益</t>
    <rPh sb="0" eb="2">
      <t>エイギョウ</t>
    </rPh>
    <rPh sb="3" eb="5">
      <t>シュウエキ</t>
    </rPh>
    <phoneticPr fontId="3"/>
  </si>
  <si>
    <t>その６　繰入金</t>
    <rPh sb="4" eb="7">
      <t>クリイレキン</t>
    </rPh>
    <phoneticPr fontId="3"/>
  </si>
  <si>
    <t>臨時財政特例債等分</t>
    <rPh sb="0" eb="2">
      <t>リンジ</t>
    </rPh>
    <rPh sb="2" eb="4">
      <t>ザイセイ</t>
    </rPh>
    <rPh sb="4" eb="6">
      <t>トクレイ</t>
    </rPh>
    <rPh sb="6" eb="7">
      <t>サイ</t>
    </rPh>
    <rPh sb="7" eb="9">
      <t>トウブン</t>
    </rPh>
    <phoneticPr fontId="3"/>
  </si>
  <si>
    <t>資本費平準化債収入分</t>
    <rPh sb="0" eb="3">
      <t>シホンヒ</t>
    </rPh>
    <rPh sb="3" eb="6">
      <t>ヘイジュンカ</t>
    </rPh>
    <rPh sb="6" eb="7">
      <t>サイ</t>
    </rPh>
    <rPh sb="7" eb="9">
      <t>シュウニュウ</t>
    </rPh>
    <rPh sb="9" eb="10">
      <t>ブン</t>
    </rPh>
    <phoneticPr fontId="3"/>
  </si>
  <si>
    <t>弾力運用分等分</t>
    <rPh sb="0" eb="2">
      <t>ダンリョク</t>
    </rPh>
    <rPh sb="2" eb="4">
      <t>ウンヨウ</t>
    </rPh>
    <rPh sb="4" eb="5">
      <t>ブン</t>
    </rPh>
    <rPh sb="5" eb="6">
      <t>ナド</t>
    </rPh>
    <rPh sb="6" eb="7">
      <t>ブン</t>
    </rPh>
    <phoneticPr fontId="3"/>
  </si>
  <si>
    <t>う　ち</t>
    <phoneticPr fontId="3"/>
  </si>
  <si>
    <t>地方債利息のうち汚水に係る分</t>
    <rPh sb="0" eb="3">
      <t>チホウサイ</t>
    </rPh>
    <rPh sb="3" eb="5">
      <t>リソク</t>
    </rPh>
    <rPh sb="8" eb="10">
      <t>オスイ</t>
    </rPh>
    <rPh sb="11" eb="12">
      <t>カカ</t>
    </rPh>
    <rPh sb="13" eb="14">
      <t>ブン</t>
    </rPh>
    <phoneticPr fontId="3"/>
  </si>
  <si>
    <t>繰上償還分</t>
    <rPh sb="0" eb="2">
      <t>クリアゲ</t>
    </rPh>
    <rPh sb="2" eb="5">
      <t>ショウカンブン</t>
    </rPh>
    <phoneticPr fontId="3"/>
  </si>
  <si>
    <t>臨時財政特例債分</t>
    <rPh sb="0" eb="2">
      <t>リンジ</t>
    </rPh>
    <rPh sb="2" eb="4">
      <t>ザイセイ</t>
    </rPh>
    <rPh sb="4" eb="6">
      <t>トクレイ</t>
    </rPh>
    <rPh sb="6" eb="8">
      <t>サイブン</t>
    </rPh>
    <phoneticPr fontId="3"/>
  </si>
  <si>
    <t>借換債収入分</t>
    <rPh sb="0" eb="2">
      <t>カリカエ</t>
    </rPh>
    <rPh sb="2" eb="3">
      <t>サイ</t>
    </rPh>
    <rPh sb="3" eb="5">
      <t>シュウニュウ</t>
    </rPh>
    <rPh sb="5" eb="6">
      <t>ブン</t>
    </rPh>
    <phoneticPr fontId="3"/>
  </si>
  <si>
    <t>弾力運用分等分</t>
    <rPh sb="0" eb="2">
      <t>ダンリョク</t>
    </rPh>
    <rPh sb="2" eb="5">
      <t>ウンヨウブン</t>
    </rPh>
    <rPh sb="5" eb="6">
      <t>ナド</t>
    </rPh>
    <rPh sb="6" eb="7">
      <t>ブン</t>
    </rPh>
    <phoneticPr fontId="3"/>
  </si>
  <si>
    <t>地方債償還金のうち汚水に係る分</t>
    <rPh sb="0" eb="3">
      <t>チホウサイ</t>
    </rPh>
    <rPh sb="3" eb="6">
      <t>ショウカンキン</t>
    </rPh>
    <rPh sb="9" eb="11">
      <t>オスイ</t>
    </rPh>
    <rPh sb="12" eb="13">
      <t>カカ</t>
    </rPh>
    <rPh sb="14" eb="15">
      <t>ブン</t>
    </rPh>
    <phoneticPr fontId="3"/>
  </si>
  <si>
    <t>汚水に係る元利償還金</t>
    <rPh sb="0" eb="2">
      <t>オスイ</t>
    </rPh>
    <rPh sb="3" eb="4">
      <t>カカ</t>
    </rPh>
    <rPh sb="5" eb="7">
      <t>ガンリ</t>
    </rPh>
    <rPh sb="7" eb="10">
      <t>ショウカンキン</t>
    </rPh>
    <phoneticPr fontId="3"/>
  </si>
  <si>
    <t>費用構成表・決算概況</t>
    <rPh sb="0" eb="2">
      <t>ヒヨウ</t>
    </rPh>
    <rPh sb="2" eb="4">
      <t>コウセイ</t>
    </rPh>
    <rPh sb="4" eb="5">
      <t>ヒョウ</t>
    </rPh>
    <rPh sb="6" eb="8">
      <t>ケッサン</t>
    </rPh>
    <rPh sb="8" eb="10">
      <t>ガイキョウ</t>
    </rPh>
    <phoneticPr fontId="3"/>
  </si>
  <si>
    <t>資本費平準化債（H16～）分</t>
    <rPh sb="0" eb="3">
      <t>シホンヒ</t>
    </rPh>
    <rPh sb="3" eb="5">
      <t>ヘイジュン</t>
    </rPh>
    <rPh sb="5" eb="6">
      <t>カ</t>
    </rPh>
    <rPh sb="6" eb="7">
      <t>サイ</t>
    </rPh>
    <rPh sb="13" eb="14">
      <t>ブン</t>
    </rPh>
    <phoneticPr fontId="3"/>
  </si>
  <si>
    <t>資本費平準化債（～H15）分</t>
    <rPh sb="0" eb="3">
      <t>シホンヒ</t>
    </rPh>
    <rPh sb="3" eb="5">
      <t>ヘイジュン</t>
    </rPh>
    <rPh sb="5" eb="6">
      <t>カ</t>
    </rPh>
    <rPh sb="6" eb="7">
      <t>サイ</t>
    </rPh>
    <rPh sb="13" eb="14">
      <t>ブン</t>
    </rPh>
    <phoneticPr fontId="3"/>
  </si>
  <si>
    <t>臨時財政特例債等分</t>
    <rPh sb="0" eb="2">
      <t>リンジ</t>
    </rPh>
    <rPh sb="2" eb="4">
      <t>ザイセイ</t>
    </rPh>
    <rPh sb="4" eb="5">
      <t>トク</t>
    </rPh>
    <rPh sb="5" eb="6">
      <t>レイ</t>
    </rPh>
    <rPh sb="6" eb="7">
      <t>サイ</t>
    </rPh>
    <rPh sb="7" eb="9">
      <t>トウブン</t>
    </rPh>
    <phoneticPr fontId="3"/>
  </si>
  <si>
    <t>枠外債等分</t>
    <rPh sb="0" eb="2">
      <t>ワクガイ</t>
    </rPh>
    <rPh sb="2" eb="3">
      <t>サイ</t>
    </rPh>
    <rPh sb="3" eb="5">
      <t>トウブン</t>
    </rPh>
    <phoneticPr fontId="3"/>
  </si>
  <si>
    <t>臨時措置分</t>
    <rPh sb="0" eb="2">
      <t>リンジ</t>
    </rPh>
    <rPh sb="2" eb="4">
      <t>ソチ</t>
    </rPh>
    <rPh sb="4" eb="5">
      <t>ブン</t>
    </rPh>
    <phoneticPr fontId="3"/>
  </si>
  <si>
    <t>普及特別対策債分</t>
    <rPh sb="0" eb="2">
      <t>フキュウ</t>
    </rPh>
    <rPh sb="2" eb="4">
      <t>トクベツ</t>
    </rPh>
    <rPh sb="4" eb="6">
      <t>タイサク</t>
    </rPh>
    <rPh sb="6" eb="8">
      <t>サイブン</t>
    </rPh>
    <phoneticPr fontId="3"/>
  </si>
  <si>
    <t>更新事業分</t>
    <rPh sb="0" eb="2">
      <t>コウシン</t>
    </rPh>
    <rPh sb="2" eb="5">
      <t>ジギョウブン</t>
    </rPh>
    <phoneticPr fontId="3"/>
  </si>
  <si>
    <t>公害防止事業債分</t>
    <rPh sb="0" eb="2">
      <t>コウガイ</t>
    </rPh>
    <rPh sb="2" eb="4">
      <t>ボウシ</t>
    </rPh>
    <rPh sb="4" eb="6">
      <t>ジギョウ</t>
    </rPh>
    <rPh sb="6" eb="8">
      <t>サイブン</t>
    </rPh>
    <phoneticPr fontId="3"/>
  </si>
  <si>
    <t>う　ち</t>
    <phoneticPr fontId="3"/>
  </si>
  <si>
    <t>地方債利息総合計</t>
    <rPh sb="0" eb="1">
      <t>チ</t>
    </rPh>
    <rPh sb="1" eb="2">
      <t>カタ</t>
    </rPh>
    <rPh sb="2" eb="3">
      <t>サイ</t>
    </rPh>
    <rPh sb="3" eb="4">
      <t>リ</t>
    </rPh>
    <rPh sb="4" eb="5">
      <t>イキ</t>
    </rPh>
    <rPh sb="5" eb="6">
      <t>ソウ</t>
    </rPh>
    <rPh sb="6" eb="7">
      <t>ゴウ</t>
    </rPh>
    <rPh sb="7" eb="8">
      <t>ケイ</t>
    </rPh>
    <phoneticPr fontId="3"/>
  </si>
  <si>
    <t>借換債収入分等分</t>
    <rPh sb="0" eb="3">
      <t>カリカエサイ</t>
    </rPh>
    <rPh sb="3" eb="6">
      <t>シュウニュウブン</t>
    </rPh>
    <rPh sb="6" eb="7">
      <t>ナド</t>
    </rPh>
    <rPh sb="7" eb="8">
      <t>ブン</t>
    </rPh>
    <phoneticPr fontId="3"/>
  </si>
  <si>
    <t>地方債償還金総合計</t>
    <rPh sb="0" eb="1">
      <t>チ</t>
    </rPh>
    <rPh sb="1" eb="2">
      <t>カタ</t>
    </rPh>
    <rPh sb="2" eb="3">
      <t>サイ</t>
    </rPh>
    <rPh sb="3" eb="4">
      <t>ショウ</t>
    </rPh>
    <rPh sb="4" eb="5">
      <t>カン</t>
    </rPh>
    <rPh sb="5" eb="6">
      <t>カネ</t>
    </rPh>
    <rPh sb="6" eb="7">
      <t>ソウ</t>
    </rPh>
    <rPh sb="7" eb="8">
      <t>ゴウ</t>
    </rPh>
    <rPh sb="8" eb="9">
      <t>ケイ</t>
    </rPh>
    <phoneticPr fontId="3"/>
  </si>
  <si>
    <t>井手町</t>
    <rPh sb="0" eb="1">
      <t>イ</t>
    </rPh>
    <rPh sb="1" eb="2">
      <t>テ</t>
    </rPh>
    <rPh sb="2" eb="3">
      <t>マチ</t>
    </rPh>
    <phoneticPr fontId="3"/>
  </si>
  <si>
    <t>福知山市</t>
    <rPh sb="0" eb="4">
      <t>フクチヤマシ</t>
    </rPh>
    <phoneticPr fontId="3"/>
  </si>
  <si>
    <t>その７　その他</t>
    <rPh sb="6" eb="7">
      <t>タ</t>
    </rPh>
    <phoneticPr fontId="3"/>
  </si>
  <si>
    <t>171</t>
    <phoneticPr fontId="3"/>
  </si>
  <si>
    <t>002</t>
    <phoneticPr fontId="3"/>
  </si>
  <si>
    <t>収益的繰入　基準内</t>
    <rPh sb="0" eb="2">
      <t>シュウエキ</t>
    </rPh>
    <rPh sb="2" eb="3">
      <t>テキ</t>
    </rPh>
    <rPh sb="3" eb="5">
      <t>クリイレ</t>
    </rPh>
    <rPh sb="6" eb="9">
      <t>キジュンナイ</t>
    </rPh>
    <phoneticPr fontId="3"/>
  </si>
  <si>
    <t>収益的繰入　基準外</t>
    <rPh sb="0" eb="2">
      <t>シュウエキ</t>
    </rPh>
    <rPh sb="2" eb="3">
      <t>テキ</t>
    </rPh>
    <rPh sb="3" eb="5">
      <t>クリイレ</t>
    </rPh>
    <rPh sb="6" eb="8">
      <t>キジュン</t>
    </rPh>
    <rPh sb="8" eb="9">
      <t>ガイ</t>
    </rPh>
    <phoneticPr fontId="3"/>
  </si>
  <si>
    <t>資本的繰入　基準内</t>
    <rPh sb="0" eb="2">
      <t>シホン</t>
    </rPh>
    <rPh sb="2" eb="3">
      <t>テキ</t>
    </rPh>
    <rPh sb="3" eb="5">
      <t>クリイレ</t>
    </rPh>
    <rPh sb="6" eb="9">
      <t>キジュンナイ</t>
    </rPh>
    <phoneticPr fontId="3"/>
  </si>
  <si>
    <t>資本的繰入　基準外</t>
    <rPh sb="0" eb="2">
      <t>シホン</t>
    </rPh>
    <rPh sb="2" eb="3">
      <t>テキ</t>
    </rPh>
    <rPh sb="3" eb="5">
      <t>クリイレ</t>
    </rPh>
    <rPh sb="6" eb="8">
      <t>キジュン</t>
    </rPh>
    <rPh sb="8" eb="9">
      <t>ガイ</t>
    </rPh>
    <phoneticPr fontId="3"/>
  </si>
  <si>
    <t>002</t>
    <phoneticPr fontId="3"/>
  </si>
  <si>
    <t>注意事項</t>
    <rPh sb="0" eb="2">
      <t>チュウイ</t>
    </rPh>
    <rPh sb="2" eb="4">
      <t>ジコウ</t>
    </rPh>
    <phoneticPr fontId="3"/>
  </si>
  <si>
    <t>介護サービス事業は、Vlookup参照の関係上、決統データの加工が必要です。</t>
    <rPh sb="0" eb="2">
      <t>カイゴ</t>
    </rPh>
    <rPh sb="6" eb="8">
      <t>ジギョウ</t>
    </rPh>
    <rPh sb="17" eb="19">
      <t>サンショウ</t>
    </rPh>
    <rPh sb="20" eb="22">
      <t>カンケイ</t>
    </rPh>
    <rPh sb="22" eb="23">
      <t>ジョウ</t>
    </rPh>
    <rPh sb="24" eb="26">
      <t>ケットウ</t>
    </rPh>
    <rPh sb="30" eb="32">
      <t>カコウ</t>
    </rPh>
    <rPh sb="33" eb="35">
      <t>ヒツヨウ</t>
    </rPh>
    <phoneticPr fontId="3"/>
  </si>
  <si>
    <t>　・事業コードを「２」に統一</t>
    <rPh sb="2" eb="4">
      <t>ジギョウ</t>
    </rPh>
    <rPh sb="12" eb="14">
      <t>トウイツ</t>
    </rPh>
    <phoneticPr fontId="3"/>
  </si>
  <si>
    <t>02</t>
    <phoneticPr fontId="3"/>
  </si>
  <si>
    <t>02</t>
    <phoneticPr fontId="3"/>
  </si>
  <si>
    <t>決統データは、Vlookupで参照するためにVlookup用コードで昇順に並び替える必要</t>
    <rPh sb="0" eb="2">
      <t>ケットウ</t>
    </rPh>
    <rPh sb="15" eb="17">
      <t>サンショウ</t>
    </rPh>
    <rPh sb="29" eb="30">
      <t>ヨウ</t>
    </rPh>
    <rPh sb="34" eb="36">
      <t>ショウジュン</t>
    </rPh>
    <rPh sb="37" eb="38">
      <t>ナラ</t>
    </rPh>
    <rPh sb="39" eb="40">
      <t>カ</t>
    </rPh>
    <rPh sb="42" eb="44">
      <t>ヒツヨウ</t>
    </rPh>
    <phoneticPr fontId="3"/>
  </si>
  <si>
    <t>うち</t>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</si>
  <si>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</si>
  <si>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</si>
  <si>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</si>
  <si>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</si>
  <si>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</si>
  <si>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</si>
  <si>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</si>
  <si>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</si>
  <si>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</si>
  <si>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</si>
  <si>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(G)/(F)      (%)</t>
    <phoneticPr fontId="3"/>
  </si>
  <si>
    <t>(G)/(E)      (%)</t>
    <phoneticPr fontId="3"/>
  </si>
  <si>
    <t>(D)/(C)      (%)</t>
    <phoneticPr fontId="3"/>
  </si>
  <si>
    <t>(C)/(B)      (%)</t>
    <phoneticPr fontId="3"/>
  </si>
  <si>
    <t>(C)/(A)      (%)</t>
    <phoneticPr fontId="3"/>
  </si>
  <si>
    <t>現在水洗便所設置済人口（〃）  (D)</t>
    <rPh sb="0" eb="2">
      <t>ゲンザイ</t>
    </rPh>
    <rPh sb="2" eb="4">
      <t>スイセン</t>
    </rPh>
    <rPh sb="4" eb="6">
      <t>ベンジョ</t>
    </rPh>
    <rPh sb="6" eb="8">
      <t>セッチ</t>
    </rPh>
    <rPh sb="8" eb="9">
      <t>ズ</t>
    </rPh>
    <rPh sb="9" eb="11">
      <t>ジンコウ</t>
    </rPh>
    <phoneticPr fontId="3"/>
  </si>
  <si>
    <t>分流式</t>
  </si>
  <si>
    <t>排除方式別</t>
    <rPh sb="0" eb="2">
      <t>ハイジョ</t>
    </rPh>
    <rPh sb="2" eb="4">
      <t>ホウシキ</t>
    </rPh>
    <rPh sb="4" eb="5">
      <t>ベツ</t>
    </rPh>
    <phoneticPr fontId="3"/>
  </si>
  <si>
    <t>単独</t>
  </si>
  <si>
    <t>京丹波町</t>
    <rPh sb="0" eb="1">
      <t>キョウ</t>
    </rPh>
    <phoneticPr fontId="3"/>
  </si>
  <si>
    <t>　　　　　　　　　　　　　　　　　　　　　　　　団体名
項目</t>
    <rPh sb="24" eb="27">
      <t>ダンタイメイ</t>
    </rPh>
    <rPh sb="28" eb="30">
      <t>コウモク</t>
    </rPh>
    <phoneticPr fontId="3"/>
  </si>
  <si>
    <t>②特定環境保全公共下水道事業</t>
    <rPh sb="1" eb="3">
      <t>トクテイ</t>
    </rPh>
    <rPh sb="3" eb="5">
      <t>カンキョウ</t>
    </rPh>
    <rPh sb="5" eb="7">
      <t>ホゼン</t>
    </rPh>
    <rPh sb="7" eb="9">
      <t>コウキョウ</t>
    </rPh>
    <rPh sb="9" eb="11">
      <t>ゲスイ</t>
    </rPh>
    <rPh sb="11" eb="12">
      <t>ミチ</t>
    </rPh>
    <rPh sb="12" eb="14">
      <t>ジギョウ</t>
    </rPh>
    <phoneticPr fontId="3"/>
  </si>
  <si>
    <t>資本費平準化債</t>
    <phoneticPr fontId="3"/>
  </si>
  <si>
    <t>建設改良のための地方債償還金</t>
    <phoneticPr fontId="3"/>
  </si>
  <si>
    <t>改良に関するもの</t>
    <rPh sb="0" eb="2">
      <t>カイリョウ</t>
    </rPh>
    <rPh sb="3" eb="4">
      <t>カン</t>
    </rPh>
    <phoneticPr fontId="3"/>
  </si>
  <si>
    <t>新増設に関するもの</t>
    <rPh sb="0" eb="3">
      <t>シンゾウセツ</t>
    </rPh>
    <rPh sb="4" eb="5">
      <t>カン</t>
    </rPh>
    <phoneticPr fontId="3"/>
  </si>
  <si>
    <t>建設改良費
の内訳</t>
    <rPh sb="0" eb="2">
      <t>ケンセツ</t>
    </rPh>
    <rPh sb="2" eb="5">
      <t>カイリョウヒ</t>
    </rPh>
    <rPh sb="7" eb="9">
      <t>ウチワケ</t>
    </rPh>
    <phoneticPr fontId="3"/>
  </si>
  <si>
    <t>うち</t>
    <phoneticPr fontId="3"/>
  </si>
  <si>
    <t>（２）資　本　的　支　出　　　 　(I)</t>
    <rPh sb="3" eb="8">
      <t>シホンテキ</t>
    </rPh>
    <rPh sb="9" eb="12">
      <t>シシュツ</t>
    </rPh>
    <phoneticPr fontId="3"/>
  </si>
  <si>
    <t>（３）収　益　差　引　　　(A)-(D)　　(G)</t>
    <rPh sb="3" eb="6">
      <t>シュウエキ</t>
    </rPh>
    <rPh sb="7" eb="10">
      <t>サシヒキ</t>
    </rPh>
    <phoneticPr fontId="3"/>
  </si>
  <si>
    <t>　　ア．営業費用　　　　　　　　　　(Ｅ)</t>
    <rPh sb="4" eb="6">
      <t>エイギョウ</t>
    </rPh>
    <rPh sb="6" eb="8">
      <t>ヒヨウ</t>
    </rPh>
    <phoneticPr fontId="3"/>
  </si>
  <si>
    <t>京丹波町</t>
    <rPh sb="1" eb="3">
      <t>タンバ</t>
    </rPh>
    <phoneticPr fontId="3"/>
  </si>
  <si>
    <t>京丹波町</t>
    <rPh sb="1" eb="3">
      <t>タンバ</t>
    </rPh>
    <rPh sb="3" eb="4">
      <t>マチ</t>
    </rPh>
    <phoneticPr fontId="3"/>
  </si>
  <si>
    <r>
      <t>ｍ</t>
    </r>
    <r>
      <rPr>
        <vertAlign val="superscript"/>
        <sz val="10"/>
        <rFont val="ＭＳ Ｐ明朝"/>
        <family val="1"/>
        <charset val="128"/>
      </rPr>
      <t>３</t>
    </r>
    <r>
      <rPr>
        <sz val="12"/>
        <rFont val="ＭＳ Ｐ明朝"/>
        <family val="1"/>
        <charset val="128"/>
      </rPr>
      <t>当たり単価（円/ｍ</t>
    </r>
    <r>
      <rPr>
        <vertAlign val="superscript"/>
        <sz val="10"/>
        <rFont val="ＭＳ Ｐ明朝"/>
        <family val="1"/>
        <charset val="128"/>
      </rPr>
      <t>３</t>
    </r>
    <r>
      <rPr>
        <sz val="12"/>
        <rFont val="ＭＳ Ｐ明朝"/>
        <family val="1"/>
        <charset val="128"/>
      </rPr>
      <t>）</t>
    </r>
    <rPh sb="2" eb="3">
      <t>ア</t>
    </rPh>
    <rPh sb="5" eb="7">
      <t>タンカ</t>
    </rPh>
    <rPh sb="8" eb="9">
      <t>エン</t>
    </rPh>
    <phoneticPr fontId="3"/>
  </si>
  <si>
    <t>負担金
体系</t>
    <rPh sb="0" eb="3">
      <t>フタンキン</t>
    </rPh>
    <rPh sb="4" eb="6">
      <t>タイケイ</t>
    </rPh>
    <phoneticPr fontId="3"/>
  </si>
  <si>
    <t>流域下水道
管理運営費負担金</t>
    <rPh sb="0" eb="2">
      <t>リュウイキ</t>
    </rPh>
    <rPh sb="2" eb="5">
      <t>ゲスイドウ</t>
    </rPh>
    <rPh sb="6" eb="8">
      <t>カンリ</t>
    </rPh>
    <rPh sb="8" eb="10">
      <t>ウンエイ</t>
    </rPh>
    <rPh sb="10" eb="11">
      <t>ヒ</t>
    </rPh>
    <rPh sb="11" eb="14">
      <t>フタンキン</t>
    </rPh>
    <phoneticPr fontId="3"/>
  </si>
  <si>
    <t>○</t>
    <phoneticPr fontId="3"/>
  </si>
  <si>
    <t>改定実質使用料</t>
    <rPh sb="0" eb="2">
      <t>カイテイ</t>
    </rPh>
    <rPh sb="2" eb="4">
      <t>ジッシツ</t>
    </rPh>
    <rPh sb="4" eb="7">
      <t>シヨウリョウ</t>
    </rPh>
    <phoneticPr fontId="3"/>
  </si>
  <si>
    <r>
      <t>(ｍ</t>
    </r>
    <r>
      <rPr>
        <vertAlign val="superscript"/>
        <sz val="10"/>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</si>
  <si>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</si>
  <si>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</si>
  <si>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</si>
  <si>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</si>
  <si>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</si>
  <si>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</si>
  <si>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繰上償還分</t>
    <rPh sb="0" eb="2">
      <t>クリアゲ</t>
    </rPh>
    <rPh sb="2" eb="4">
      <t>ショウカン</t>
    </rPh>
    <rPh sb="4" eb="5">
      <t>ブン</t>
    </rPh>
    <phoneticPr fontId="3"/>
  </si>
  <si>
    <t>京丹波町</t>
    <rPh sb="0" eb="1">
      <t>キョウ</t>
    </rPh>
    <rPh sb="1" eb="3">
      <t>タンバ</t>
    </rPh>
    <rPh sb="3" eb="4">
      <t>マチ</t>
    </rPh>
    <phoneticPr fontId="3"/>
  </si>
  <si>
    <t>和束町</t>
    <rPh sb="0" eb="1">
      <t>ワ</t>
    </rPh>
    <rPh sb="1" eb="2">
      <t>タバ</t>
    </rPh>
    <rPh sb="2" eb="3">
      <t>マチ</t>
    </rPh>
    <phoneticPr fontId="3"/>
  </si>
  <si>
    <t>1</t>
    <phoneticPr fontId="3"/>
  </si>
  <si>
    <t>2</t>
    <phoneticPr fontId="3"/>
  </si>
  <si>
    <t>3</t>
    <phoneticPr fontId="3"/>
  </si>
  <si>
    <t>174</t>
    <phoneticPr fontId="3"/>
  </si>
  <si>
    <t>3</t>
    <phoneticPr fontId="3"/>
  </si>
  <si>
    <t>02</t>
    <phoneticPr fontId="3"/>
  </si>
  <si>
    <t>うち</t>
    <phoneticPr fontId="3"/>
  </si>
  <si>
    <r>
      <t>職員1人当たりの汚水処理 (M)/(O)(m</t>
    </r>
    <r>
      <rPr>
        <vertAlign val="superscript"/>
        <sz val="12"/>
        <rFont val="ＭＳ Ｐ明朝"/>
        <family val="1"/>
        <charset val="128"/>
      </rPr>
      <t>3</t>
    </r>
    <r>
      <rPr>
        <sz val="12"/>
        <rFont val="ＭＳ Ｐ明朝"/>
        <family val="1"/>
        <charset val="128"/>
      </rPr>
      <t>)</t>
    </r>
    <rPh sb="0" eb="2">
      <t>ショクイン</t>
    </rPh>
    <rPh sb="3" eb="4">
      <t>ニン</t>
    </rPh>
    <rPh sb="4" eb="5">
      <t>ア</t>
    </rPh>
    <rPh sb="8" eb="10">
      <t>オスイ</t>
    </rPh>
    <rPh sb="10" eb="12">
      <t>ショリ</t>
    </rPh>
    <phoneticPr fontId="3"/>
  </si>
  <si>
    <t>その他（総務・管理）部門（〃）</t>
    <rPh sb="2" eb="3">
      <t>タ</t>
    </rPh>
    <rPh sb="4" eb="6">
      <t>ソウム</t>
    </rPh>
    <rPh sb="7" eb="9">
      <t>カンリ</t>
    </rPh>
    <rPh sb="10" eb="12">
      <t>ブモン</t>
    </rPh>
    <phoneticPr fontId="3"/>
  </si>
  <si>
    <r>
      <t>現在晴天時平均処理水量(m</t>
    </r>
    <r>
      <rPr>
        <vertAlign val="superscript"/>
        <sz val="12"/>
        <rFont val="ＭＳ Ｐ明朝"/>
        <family val="1"/>
        <charset val="128"/>
      </rPr>
      <t>3</t>
    </r>
    <r>
      <rPr>
        <sz val="12"/>
        <rFont val="ＭＳ Ｐ明朝"/>
        <family val="1"/>
        <charset val="128"/>
      </rPr>
      <t>/日) (J)</t>
    </r>
    <rPh sb="0" eb="2">
      <t>ゲンザイ</t>
    </rPh>
    <rPh sb="2" eb="5">
      <t>セイテンジ</t>
    </rPh>
    <rPh sb="5" eb="7">
      <t>ヘイキン</t>
    </rPh>
    <rPh sb="7" eb="9">
      <t>ショリ</t>
    </rPh>
    <rPh sb="9" eb="11">
      <t>スイリョウ</t>
    </rPh>
    <rPh sb="15" eb="16">
      <t>ヒ</t>
    </rPh>
    <phoneticPr fontId="3"/>
  </si>
  <si>
    <t>現在最大
処理水量</t>
    <rPh sb="0" eb="2">
      <t>ゲンザイ</t>
    </rPh>
    <rPh sb="2" eb="4">
      <t>サイダイ</t>
    </rPh>
    <rPh sb="5" eb="7">
      <t>ショリ</t>
    </rPh>
    <rPh sb="7" eb="9">
      <t>スイリョウ</t>
    </rPh>
    <phoneticPr fontId="3"/>
  </si>
  <si>
    <t>現在処理
能力</t>
    <rPh sb="0" eb="2">
      <t>ゲンザイ</t>
    </rPh>
    <rPh sb="2" eb="4">
      <t>ショリ</t>
    </rPh>
    <rPh sb="5" eb="7">
      <t>ノウリョク</t>
    </rPh>
    <phoneticPr fontId="3"/>
  </si>
  <si>
    <t>(G)/(F)      (%)</t>
    <phoneticPr fontId="3"/>
  </si>
  <si>
    <t>(G)/(E)      (%)</t>
    <phoneticPr fontId="3"/>
  </si>
  <si>
    <t>(D)/(C)      (%)</t>
    <phoneticPr fontId="3"/>
  </si>
  <si>
    <t>(C)/(B)      (%)</t>
    <phoneticPr fontId="3"/>
  </si>
  <si>
    <t>(C)/(A)      (%)</t>
    <phoneticPr fontId="3"/>
  </si>
  <si>
    <t>③　農業集落排水事業</t>
    <rPh sb="2" eb="4">
      <t>ノウギョウ</t>
    </rPh>
    <rPh sb="4" eb="6">
      <t>シュウラク</t>
    </rPh>
    <rPh sb="6" eb="8">
      <t>ハイスイ</t>
    </rPh>
    <rPh sb="8" eb="10">
      <t>ジギョウ</t>
    </rPh>
    <phoneticPr fontId="3"/>
  </si>
  <si>
    <t>列062</t>
    <rPh sb="0" eb="1">
      <t>レツ</t>
    </rPh>
    <phoneticPr fontId="3"/>
  </si>
  <si>
    <t>列061</t>
    <rPh sb="0" eb="1">
      <t>レツ</t>
    </rPh>
    <phoneticPr fontId="3"/>
  </si>
  <si>
    <t>前年度からの繰越金　　　   　　　　　 　(N)</t>
    <rPh sb="0" eb="3">
      <t>ゼンネンド</t>
    </rPh>
    <rPh sb="6" eb="9">
      <t>クリコシキン</t>
    </rPh>
    <phoneticPr fontId="3"/>
  </si>
  <si>
    <t>（２）資　本　的　支　出　　　　　 　(I)</t>
    <rPh sb="3" eb="8">
      <t>シホンテキ</t>
    </rPh>
    <rPh sb="9" eb="10">
      <t>ササ</t>
    </rPh>
    <rPh sb="11" eb="12">
      <t>デ</t>
    </rPh>
    <phoneticPr fontId="3"/>
  </si>
  <si>
    <t>（１）資　本　的　収　入　　　　　　 (H)</t>
    <rPh sb="3" eb="8">
      <t>シホンテキ</t>
    </rPh>
    <rPh sb="9" eb="10">
      <t>オサム</t>
    </rPh>
    <rPh sb="11" eb="12">
      <t>イ</t>
    </rPh>
    <phoneticPr fontId="3"/>
  </si>
  <si>
    <t>（３）収　支　差　引　　　(A)-(D)　　(G)</t>
    <rPh sb="3" eb="4">
      <t>シュウエキ</t>
    </rPh>
    <rPh sb="5" eb="6">
      <t>シシュツ</t>
    </rPh>
    <rPh sb="7" eb="10">
      <t>サシヒキ</t>
    </rPh>
    <phoneticPr fontId="3"/>
  </si>
  <si>
    <t>計</t>
    <rPh sb="0" eb="1">
      <t>ケイ</t>
    </rPh>
    <phoneticPr fontId="3"/>
  </si>
  <si>
    <t>委託料</t>
    <rPh sb="0" eb="2">
      <t>イタク</t>
    </rPh>
    <rPh sb="2" eb="3">
      <t>リョウ</t>
    </rPh>
    <phoneticPr fontId="3"/>
  </si>
  <si>
    <t>負担金改定</t>
    <rPh sb="0" eb="3">
      <t>フタンキン</t>
    </rPh>
    <rPh sb="3" eb="4">
      <t>アラタ</t>
    </rPh>
    <rPh sb="4" eb="5">
      <t>サダム</t>
    </rPh>
    <phoneticPr fontId="3"/>
  </si>
  <si>
    <t>負担金体系</t>
    <rPh sb="0" eb="3">
      <t>フタンキン</t>
    </rPh>
    <rPh sb="3" eb="4">
      <t>カラダ</t>
    </rPh>
    <rPh sb="4" eb="5">
      <t>ケイ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</si>
  <si>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</si>
  <si>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t>実質使用料改定</t>
    <rPh sb="0" eb="2">
      <t>ジッシツ</t>
    </rPh>
    <rPh sb="2" eb="5">
      <t>シヨウリョウ</t>
    </rPh>
    <rPh sb="5" eb="7">
      <t>カイテイ</t>
    </rPh>
    <phoneticPr fontId="3"/>
  </si>
  <si>
    <r>
      <t>(ｍ</t>
    </r>
    <r>
      <rPr>
        <vertAlign val="superscript"/>
        <sz val="12"/>
        <rFont val="ＭＳ Ｐ明朝"/>
        <family val="1"/>
        <charset val="128"/>
      </rPr>
      <t>３</t>
    </r>
    <r>
      <rPr>
        <sz val="12"/>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</si>
  <si>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</si>
  <si>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</si>
  <si>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</si>
  <si>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</si>
  <si>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</si>
  <si>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</si>
  <si>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サイテイ</t>
    </rPh>
    <rPh sb="5" eb="7">
      <t>スイリョウ</t>
    </rPh>
    <rPh sb="11" eb="13">
      <t>チョウカ</t>
    </rPh>
    <rPh sb="13" eb="16">
      <t>シヨウリョウ</t>
    </rPh>
    <rPh sb="17" eb="18">
      <t>エン</t>
    </rPh>
    <phoneticPr fontId="3"/>
  </si>
  <si>
    <t>175</t>
    <phoneticPr fontId="3"/>
  </si>
  <si>
    <t>02</t>
    <phoneticPr fontId="3"/>
  </si>
  <si>
    <t>うち</t>
    <phoneticPr fontId="3"/>
  </si>
  <si>
    <r>
      <t>汚泥量（m</t>
    </r>
    <r>
      <rPr>
        <vertAlign val="superscript"/>
        <sz val="9"/>
        <rFont val="ＭＳ Ｐ明朝"/>
        <family val="1"/>
        <charset val="128"/>
      </rPr>
      <t>3</t>
    </r>
    <r>
      <rPr>
        <sz val="12"/>
        <rFont val="ＭＳ Ｐ明朝"/>
        <family val="1"/>
        <charset val="128"/>
      </rPr>
      <t>／日）</t>
    </r>
    <rPh sb="0" eb="3">
      <t>オデイリョウ</t>
    </rPh>
    <rPh sb="7" eb="8">
      <t>ヒ</t>
    </rPh>
    <phoneticPr fontId="3"/>
  </si>
  <si>
    <t>地方債（千円）</t>
    <rPh sb="0" eb="3">
      <t>チホウサイ</t>
    </rPh>
    <rPh sb="4" eb="6">
      <t>センエン</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</si>
  <si>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</si>
  <si>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</si>
  <si>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</si>
  <si>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</si>
  <si>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</si>
  <si>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</si>
  <si>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④　漁業集落排水事業</t>
    <rPh sb="2" eb="4">
      <t>ギョギョウ</t>
    </rPh>
    <rPh sb="4" eb="6">
      <t>シュウラク</t>
    </rPh>
    <rPh sb="6" eb="8">
      <t>ハイスイ</t>
    </rPh>
    <rPh sb="8" eb="10">
      <t>ジギョウ</t>
    </rPh>
    <phoneticPr fontId="3"/>
  </si>
  <si>
    <t>うち</t>
    <phoneticPr fontId="3"/>
  </si>
  <si>
    <t>資本費平準化債</t>
    <phoneticPr fontId="3"/>
  </si>
  <si>
    <t>建設改良のための地方債償還金</t>
    <phoneticPr fontId="3"/>
  </si>
  <si>
    <t>前年度からの繰越金　　　　　　　　 　 　(N)</t>
  </si>
  <si>
    <t>（３）収　支　差　引　　　(H)-(I)　　(K)</t>
    <rPh sb="3" eb="4">
      <t>オサム</t>
    </rPh>
    <rPh sb="5" eb="6">
      <t>ササ</t>
    </rPh>
    <rPh sb="7" eb="10">
      <t>サシヒキ</t>
    </rPh>
    <phoneticPr fontId="3"/>
  </si>
  <si>
    <t>うち</t>
    <phoneticPr fontId="3"/>
  </si>
  <si>
    <t>府補助金</t>
    <rPh sb="0" eb="1">
      <t>フ</t>
    </rPh>
    <rPh sb="1" eb="4">
      <t>ホジョキン</t>
    </rPh>
    <phoneticPr fontId="3"/>
  </si>
  <si>
    <t>　　キ．府補助金</t>
    <rPh sb="4" eb="5">
      <t>フ</t>
    </rPh>
    <rPh sb="5" eb="8">
      <t>ホジョキン</t>
    </rPh>
    <phoneticPr fontId="3"/>
  </si>
  <si>
    <t>（３）収　支　差　引　　　(A)-(D)　　(G)</t>
    <rPh sb="3" eb="4">
      <t>オサム</t>
    </rPh>
    <rPh sb="5" eb="6">
      <t>ササ</t>
    </rPh>
    <rPh sb="7" eb="10">
      <t>サシヒキ</t>
    </rPh>
    <phoneticPr fontId="3"/>
  </si>
  <si>
    <t>　　（イ）府補助金</t>
    <rPh sb="5" eb="6">
      <t>フ</t>
    </rPh>
    <rPh sb="6" eb="9">
      <t>ホジョキン</t>
    </rPh>
    <phoneticPr fontId="3"/>
  </si>
  <si>
    <t>（単位：千円）</t>
    <phoneticPr fontId="3"/>
  </si>
  <si>
    <t>流域下水道　 　建設費負担金</t>
    <rPh sb="0" eb="2">
      <t>リュウイキ</t>
    </rPh>
    <rPh sb="2" eb="5">
      <t>ゲスイドウ</t>
    </rPh>
    <rPh sb="8" eb="11">
      <t>ケンセツヒ</t>
    </rPh>
    <rPh sb="11" eb="14">
      <t>フタンキン</t>
    </rPh>
    <phoneticPr fontId="3"/>
  </si>
  <si>
    <r>
      <t>(ｍ</t>
    </r>
    <r>
      <rPr>
        <vertAlign val="superscript"/>
        <sz val="6"/>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</si>
  <si>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</si>
  <si>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</si>
  <si>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</si>
  <si>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</si>
  <si>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</si>
  <si>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</si>
  <si>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サイテイ</t>
    </rPh>
    <rPh sb="5" eb="7">
      <t>スイリョウ</t>
    </rPh>
    <rPh sb="11" eb="13">
      <t>チョウカ</t>
    </rPh>
    <rPh sb="13" eb="16">
      <t>シヨウリョウ</t>
    </rPh>
    <rPh sb="17" eb="18">
      <t>エン</t>
    </rPh>
    <phoneticPr fontId="3"/>
  </si>
  <si>
    <t>176</t>
    <phoneticPr fontId="3"/>
  </si>
  <si>
    <t>総事業費　　　　(千円)</t>
    <rPh sb="0" eb="1">
      <t>ソウ</t>
    </rPh>
    <rPh sb="1" eb="4">
      <t>ジギョウヒ</t>
    </rPh>
    <rPh sb="9" eb="11">
      <t>センエン</t>
    </rPh>
    <phoneticPr fontId="3"/>
  </si>
  <si>
    <t>(G)/(F)      (%)</t>
    <phoneticPr fontId="3"/>
  </si>
  <si>
    <t>(G)/(E)      (%)</t>
    <phoneticPr fontId="3"/>
  </si>
  <si>
    <t>(D)/(C)      (%)</t>
    <phoneticPr fontId="3"/>
  </si>
  <si>
    <t>(C)/(B)      (%)</t>
    <phoneticPr fontId="3"/>
  </si>
  <si>
    <t>(C)/(A)      (%)</t>
    <phoneticPr fontId="3"/>
  </si>
  <si>
    <t>京丹波町</t>
    <rPh sb="0" eb="1">
      <t>キョウ</t>
    </rPh>
    <rPh sb="1" eb="3">
      <t>タンバ</t>
    </rPh>
    <rPh sb="3" eb="4">
      <t>チョウ</t>
    </rPh>
    <phoneticPr fontId="3"/>
  </si>
  <si>
    <t>⑤　林業集落排水事業</t>
    <rPh sb="2" eb="4">
      <t>リンギョウ</t>
    </rPh>
    <rPh sb="4" eb="6">
      <t>シュウラク</t>
    </rPh>
    <rPh sb="6" eb="8">
      <t>ハイスイ</t>
    </rPh>
    <rPh sb="8" eb="10">
      <t>ジギョウ</t>
    </rPh>
    <phoneticPr fontId="3"/>
  </si>
  <si>
    <t>資本費平準化債</t>
    <phoneticPr fontId="3"/>
  </si>
  <si>
    <t>建設改良のための地方債償還金</t>
    <phoneticPr fontId="3"/>
  </si>
  <si>
    <t>（２）資本的支出 イ．
地方債償還金のうち</t>
    <rPh sb="12" eb="15">
      <t>チホウサイ</t>
    </rPh>
    <rPh sb="15" eb="18">
      <t>ショウカンキン</t>
    </rPh>
    <phoneticPr fontId="3"/>
  </si>
  <si>
    <t>うち</t>
    <phoneticPr fontId="3"/>
  </si>
  <si>
    <t>負担金
改定</t>
    <rPh sb="0" eb="3">
      <t>フタンキン</t>
    </rPh>
    <rPh sb="4" eb="6">
      <t>カイテイ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</si>
  <si>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</si>
  <si>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</si>
  <si>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</si>
  <si>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</si>
  <si>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</si>
  <si>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</si>
  <si>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</si>
  <si>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t>2</t>
    <phoneticPr fontId="3"/>
  </si>
  <si>
    <t>3</t>
    <phoneticPr fontId="3"/>
  </si>
  <si>
    <t>177</t>
    <phoneticPr fontId="3"/>
  </si>
  <si>
    <t>02</t>
    <phoneticPr fontId="3"/>
  </si>
  <si>
    <t>うち</t>
    <phoneticPr fontId="3"/>
  </si>
  <si>
    <t>う　ち
未供用</t>
    <rPh sb="4" eb="5">
      <t>ミ</t>
    </rPh>
    <rPh sb="5" eb="7">
      <t>キョウヨウ</t>
    </rPh>
    <phoneticPr fontId="3"/>
  </si>
  <si>
    <t>上記使途
内訳</t>
    <rPh sb="0" eb="2">
      <t>ジョウキ</t>
    </rPh>
    <rPh sb="2" eb="4">
      <t>シト</t>
    </rPh>
    <rPh sb="5" eb="7">
      <t>ウチワケ</t>
    </rPh>
    <phoneticPr fontId="3"/>
  </si>
  <si>
    <t>上記財源
内訳</t>
    <rPh sb="0" eb="2">
      <t>ジョウキ</t>
    </rPh>
    <rPh sb="2" eb="4">
      <t>ザイゲン</t>
    </rPh>
    <rPh sb="5" eb="7">
      <t>ウチワケ</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</si>
  <si>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</si>
  <si>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</si>
  <si>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</si>
  <si>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</si>
  <si>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</si>
  <si>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</si>
  <si>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⑥　簡易排水事業</t>
    <rPh sb="2" eb="4">
      <t>カンイ</t>
    </rPh>
    <rPh sb="4" eb="6">
      <t>ハイスイ</t>
    </rPh>
    <rPh sb="6" eb="8">
      <t>ジギョウ</t>
    </rPh>
    <phoneticPr fontId="3"/>
  </si>
  <si>
    <t>資本費平準化債</t>
    <phoneticPr fontId="3"/>
  </si>
  <si>
    <t>建設改良のための地方債償還金</t>
    <phoneticPr fontId="3"/>
  </si>
  <si>
    <t>前年度からの繰越金　　　　　 　　　　 　(N)</t>
  </si>
  <si>
    <t>うち</t>
    <phoneticPr fontId="3"/>
  </si>
  <si>
    <t>（１）資　本　的　収　入　　　　　　 (H)</t>
    <rPh sb="3" eb="8">
      <t>シホンテキ</t>
    </rPh>
    <rPh sb="9" eb="10">
      <t>オサム</t>
    </rPh>
    <rPh sb="11" eb="12">
      <t>ニュウ</t>
    </rPh>
    <phoneticPr fontId="3"/>
  </si>
  <si>
    <t>○</t>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</si>
  <si>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</si>
  <si>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</si>
  <si>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</si>
  <si>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</si>
  <si>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</si>
  <si>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浄化槽部門（〃）</t>
    <rPh sb="0" eb="3">
      <t>ジョウカソウ</t>
    </rPh>
    <rPh sb="3" eb="5">
      <t>ブモン</t>
    </rPh>
    <phoneticPr fontId="3"/>
  </si>
  <si>
    <r>
      <t>現在平均処理水量(m</t>
    </r>
    <r>
      <rPr>
        <vertAlign val="superscript"/>
        <sz val="8"/>
        <rFont val="ＭＳ Ｐ明朝"/>
        <family val="1"/>
        <charset val="128"/>
      </rPr>
      <t>3</t>
    </r>
    <r>
      <rPr>
        <sz val="11"/>
        <rFont val="ＭＳ Ｐ明朝"/>
        <family val="1"/>
        <charset val="128"/>
      </rPr>
      <t>／日)　 (J)</t>
    </r>
    <rPh sb="0" eb="2">
      <t>ゲンザイ</t>
    </rPh>
    <rPh sb="2" eb="4">
      <t>ヘイキン</t>
    </rPh>
    <rPh sb="4" eb="6">
      <t>ショリ</t>
    </rPh>
    <rPh sb="6" eb="8">
      <t>スイリョウ</t>
    </rPh>
    <rPh sb="12" eb="13">
      <t>ヒ</t>
    </rPh>
    <phoneticPr fontId="3"/>
  </si>
  <si>
    <r>
      <t>現在処理能力（m</t>
    </r>
    <r>
      <rPr>
        <vertAlign val="superscript"/>
        <sz val="10"/>
        <rFont val="ＭＳ Ｐ明朝"/>
        <family val="1"/>
        <charset val="128"/>
      </rPr>
      <t>3</t>
    </r>
    <r>
      <rPr>
        <sz val="12"/>
        <rFont val="ＭＳ Ｐ明朝"/>
        <family val="1"/>
        <charset val="128"/>
      </rPr>
      <t>／日）   (H)</t>
    </r>
    <rPh sb="0" eb="2">
      <t>ゲンザイ</t>
    </rPh>
    <rPh sb="2" eb="4">
      <t>ショリ</t>
    </rPh>
    <rPh sb="4" eb="6">
      <t>ノウリョク</t>
    </rPh>
    <phoneticPr fontId="3"/>
  </si>
  <si>
    <t>処理方法
別内訳</t>
    <rPh sb="0" eb="2">
      <t>ショリ</t>
    </rPh>
    <rPh sb="2" eb="4">
      <t>ホウホウ</t>
    </rPh>
    <rPh sb="5" eb="6">
      <t>ベツ</t>
    </rPh>
    <rPh sb="6" eb="8">
      <t>ウチワケ</t>
    </rPh>
    <phoneticPr fontId="3"/>
  </si>
  <si>
    <t>浄化槽設置基数（基）</t>
    <rPh sb="0" eb="3">
      <t>ジョウカソウ</t>
    </rPh>
    <rPh sb="3" eb="5">
      <t>セッチ</t>
    </rPh>
    <rPh sb="5" eb="6">
      <t>モトイ</t>
    </rPh>
    <rPh sb="6" eb="7">
      <t>スウ</t>
    </rPh>
    <rPh sb="8" eb="9">
      <t>モトイ</t>
    </rPh>
    <phoneticPr fontId="3"/>
  </si>
  <si>
    <t>浄化槽</t>
    <rPh sb="0" eb="3">
      <t>ジョウカソウ</t>
    </rPh>
    <phoneticPr fontId="3"/>
  </si>
  <si>
    <t>浄化槽費（千円）</t>
    <rPh sb="0" eb="3">
      <t>ジョウカソウ</t>
    </rPh>
    <rPh sb="3" eb="4">
      <t>ヒ</t>
    </rPh>
    <rPh sb="5" eb="7">
      <t>センエン</t>
    </rPh>
    <phoneticPr fontId="3"/>
  </si>
  <si>
    <t>分担金（千円）</t>
    <rPh sb="0" eb="2">
      <t>ブンタン</t>
    </rPh>
    <rPh sb="2" eb="3">
      <t>フタンキン</t>
    </rPh>
    <rPh sb="4" eb="6">
      <t>センエン</t>
    </rPh>
    <phoneticPr fontId="3"/>
  </si>
  <si>
    <t>国庫補助金（千円）</t>
    <rPh sb="0" eb="2">
      <t>コッコ</t>
    </rPh>
    <rPh sb="2" eb="5">
      <t>ホジョキン</t>
    </rPh>
    <rPh sb="6" eb="8">
      <t>センエン</t>
    </rPh>
    <phoneticPr fontId="3"/>
  </si>
  <si>
    <t>（２）資本的支出 イ．地方債償還金のうち資本費平準化債</t>
    <rPh sb="3" eb="6">
      <t>シホンテキ</t>
    </rPh>
    <rPh sb="6" eb="8">
      <t>シシュツ</t>
    </rPh>
    <rPh sb="11" eb="14">
      <t>チホウサイ</t>
    </rPh>
    <rPh sb="14" eb="17">
      <t>ショウカンキン</t>
    </rPh>
    <rPh sb="20" eb="22">
      <t>シホン</t>
    </rPh>
    <rPh sb="22" eb="23">
      <t>ヒ</t>
    </rPh>
    <rPh sb="23" eb="26">
      <t>ヘイジュンカ</t>
    </rPh>
    <rPh sb="26" eb="27">
      <t>サイ</t>
    </rPh>
    <phoneticPr fontId="3"/>
  </si>
  <si>
    <t>（２）資本的支出 イ．地方債償還金のうち建設改良のための地方債償還金</t>
    <rPh sb="3" eb="6">
      <t>シホンテキ</t>
    </rPh>
    <rPh sb="6" eb="8">
      <t>シシュツ</t>
    </rPh>
    <rPh sb="11" eb="14">
      <t>チホウサイ</t>
    </rPh>
    <rPh sb="14" eb="17">
      <t>ショウカンキン</t>
    </rPh>
    <rPh sb="20" eb="22">
      <t>ケンセツ</t>
    </rPh>
    <rPh sb="22" eb="24">
      <t>カイリョウ</t>
    </rPh>
    <rPh sb="28" eb="31">
      <t>チホウサイ</t>
    </rPh>
    <rPh sb="31" eb="34">
      <t>ショウカンキン</t>
    </rPh>
    <phoneticPr fontId="3"/>
  </si>
  <si>
    <t>浄化槽費</t>
    <rPh sb="0" eb="3">
      <t>ジョウカソウ</t>
    </rPh>
    <rPh sb="3" eb="4">
      <t>ヒ</t>
    </rPh>
    <phoneticPr fontId="3"/>
  </si>
  <si>
    <t>（３）収　支　差　引　　　(H)-(I)　　(K)</t>
    <rPh sb="3" eb="6">
      <t>シュウエキ</t>
    </rPh>
    <rPh sb="7" eb="10">
      <t>サシヒキ</t>
    </rPh>
    <phoneticPr fontId="3"/>
  </si>
  <si>
    <t>分担金制度採用年月日</t>
    <rPh sb="0" eb="1">
      <t>ブン</t>
    </rPh>
    <rPh sb="1" eb="3">
      <t>フタンキン</t>
    </rPh>
    <rPh sb="3" eb="5">
      <t>セイド</t>
    </rPh>
    <rPh sb="5" eb="7">
      <t>サイヨウ</t>
    </rPh>
    <rPh sb="7" eb="10">
      <t>ネンガッピ</t>
    </rPh>
    <phoneticPr fontId="3"/>
  </si>
  <si>
    <t>分担金</t>
    <rPh sb="0" eb="3">
      <t>ブンタンキン</t>
    </rPh>
    <phoneticPr fontId="3"/>
  </si>
  <si>
    <t>工事負担金</t>
    <rPh sb="0" eb="1">
      <t>コウ</t>
    </rPh>
    <rPh sb="1" eb="2">
      <t>コト</t>
    </rPh>
    <rPh sb="2" eb="3">
      <t>フ</t>
    </rPh>
    <rPh sb="3" eb="4">
      <t>ニナ</t>
    </rPh>
    <rPh sb="4" eb="5">
      <t>キン</t>
    </rPh>
    <phoneticPr fontId="3"/>
  </si>
  <si>
    <t>178</t>
    <phoneticPr fontId="3"/>
  </si>
  <si>
    <t>2</t>
    <phoneticPr fontId="3"/>
  </si>
  <si>
    <t>3</t>
    <phoneticPr fontId="3"/>
  </si>
  <si>
    <t>180</t>
    <phoneticPr fontId="3"/>
  </si>
  <si>
    <t>市街地再開発事業</t>
    <rPh sb="0" eb="3">
      <t>シガイチ</t>
    </rPh>
    <rPh sb="3" eb="6">
      <t>サイカイハツ</t>
    </rPh>
    <rPh sb="6" eb="8">
      <t>ジギョウ</t>
    </rPh>
    <phoneticPr fontId="3"/>
  </si>
  <si>
    <t>内陸工業用地等・流通業務団地・住宅用地造成</t>
    <rPh sb="0" eb="2">
      <t>ナイリク</t>
    </rPh>
    <rPh sb="2" eb="4">
      <t>コウギョウ</t>
    </rPh>
    <rPh sb="4" eb="6">
      <t>ヨウチ</t>
    </rPh>
    <rPh sb="6" eb="7">
      <t>トウ</t>
    </rPh>
    <rPh sb="8" eb="10">
      <t>リュウツウ</t>
    </rPh>
    <rPh sb="10" eb="12">
      <t>ギョウム</t>
    </rPh>
    <rPh sb="12" eb="14">
      <t>ダンチ</t>
    </rPh>
    <rPh sb="15" eb="17">
      <t>ジュウタク</t>
    </rPh>
    <rPh sb="17" eb="19">
      <t>ヨウチ</t>
    </rPh>
    <rPh sb="19" eb="21">
      <t>ゾウセイ</t>
    </rPh>
    <phoneticPr fontId="3"/>
  </si>
  <si>
    <t>㎡当たり造成単価（円）</t>
    <rPh sb="1" eb="2">
      <t>ア</t>
    </rPh>
    <rPh sb="4" eb="6">
      <t>ゾウセイ</t>
    </rPh>
    <rPh sb="6" eb="8">
      <t>タンカ</t>
    </rPh>
    <rPh sb="9" eb="10">
      <t>エン</t>
    </rPh>
    <phoneticPr fontId="3"/>
  </si>
  <si>
    <t>　うち保留地面積（㎡）</t>
    <rPh sb="3" eb="5">
      <t>ホリュウ</t>
    </rPh>
    <rPh sb="5" eb="6">
      <t>チ</t>
    </rPh>
    <rPh sb="6" eb="8">
      <t>メンセキ</t>
    </rPh>
    <phoneticPr fontId="3"/>
  </si>
  <si>
    <t>造成地区の建設開始年月日</t>
    <rPh sb="0" eb="2">
      <t>ゾウセイ</t>
    </rPh>
    <rPh sb="2" eb="4">
      <t>チク</t>
    </rPh>
    <rPh sb="5" eb="7">
      <t>ケンセツ</t>
    </rPh>
    <rPh sb="7" eb="9">
      <t>カイシ</t>
    </rPh>
    <rPh sb="9" eb="12">
      <t>ネンガッピ</t>
    </rPh>
    <phoneticPr fontId="3"/>
  </si>
  <si>
    <t>住宅用地</t>
    <rPh sb="0" eb="2">
      <t>ジュウタク</t>
    </rPh>
    <rPh sb="2" eb="4">
      <t>ヨウチ</t>
    </rPh>
    <phoneticPr fontId="3"/>
  </si>
  <si>
    <t>内陸工業用地</t>
    <rPh sb="0" eb="2">
      <t>ナイリク</t>
    </rPh>
    <rPh sb="2" eb="4">
      <t>コウギョウ</t>
    </rPh>
    <rPh sb="4" eb="6">
      <t>ヨウチ</t>
    </rPh>
    <phoneticPr fontId="3"/>
  </si>
  <si>
    <t>区　　　　　　分</t>
    <rPh sb="0" eb="8">
      <t>クブン</t>
    </rPh>
    <phoneticPr fontId="3"/>
  </si>
  <si>
    <t>土地区画整理事業</t>
    <rPh sb="0" eb="4">
      <t>トチクカク</t>
    </rPh>
    <rPh sb="4" eb="6">
      <t>セイリ</t>
    </rPh>
    <rPh sb="6" eb="8">
      <t>ジギョウ</t>
    </rPh>
    <phoneticPr fontId="3"/>
  </si>
  <si>
    <t>石原</t>
    <phoneticPr fontId="3"/>
  </si>
  <si>
    <t>西中筋</t>
    <phoneticPr fontId="3"/>
  </si>
  <si>
    <t>地      区     名</t>
    <rPh sb="0" eb="14">
      <t>チクメイ</t>
    </rPh>
    <phoneticPr fontId="3"/>
  </si>
  <si>
    <t>前年度からの繰越金　　　　　　　　    　(N)</t>
    <rPh sb="0" eb="3">
      <t>ゼンネンド</t>
    </rPh>
    <rPh sb="6" eb="9">
      <t>クリコシキン</t>
    </rPh>
    <phoneticPr fontId="3"/>
  </si>
  <si>
    <t>うち</t>
    <phoneticPr fontId="3"/>
  </si>
  <si>
    <t>　　キ．府補助金</t>
    <rPh sb="4" eb="5">
      <t>トドウフケン</t>
    </rPh>
    <rPh sb="5" eb="7">
      <t>ホジョ</t>
    </rPh>
    <rPh sb="7" eb="8">
      <t>ホジョキン</t>
    </rPh>
    <phoneticPr fontId="3"/>
  </si>
  <si>
    <t>122</t>
    <phoneticPr fontId="3"/>
  </si>
  <si>
    <t>02</t>
    <phoneticPr fontId="3"/>
  </si>
  <si>
    <t>決統データ参照箇所</t>
    <rPh sb="0" eb="2">
      <t>ケットウ</t>
    </rPh>
    <rPh sb="5" eb="7">
      <t>サンショウ</t>
    </rPh>
    <rPh sb="7" eb="9">
      <t>カショ</t>
    </rPh>
    <phoneticPr fontId="3"/>
  </si>
  <si>
    <t>直接入力箇所</t>
    <rPh sb="0" eb="2">
      <t>チョクセツ</t>
    </rPh>
    <rPh sb="2" eb="4">
      <t>ニュウリョク</t>
    </rPh>
    <rPh sb="4" eb="6">
      <t>カショ</t>
    </rPh>
    <phoneticPr fontId="3"/>
  </si>
  <si>
    <t>京丹波町介護療養型老人保健施設</t>
  </si>
  <si>
    <t>京丹波町介護療養型老人保健施設</t>
    <phoneticPr fontId="3"/>
  </si>
  <si>
    <t>京丹波町</t>
    <phoneticPr fontId="3"/>
  </si>
  <si>
    <t>財政融資資金</t>
    <rPh sb="0" eb="2">
      <t>ザイセイ</t>
    </rPh>
    <rPh sb="2" eb="4">
      <t>ユウシ</t>
    </rPh>
    <phoneticPr fontId="3"/>
  </si>
  <si>
    <t>機構資金</t>
    <rPh sb="0" eb="2">
      <t>キコウ</t>
    </rPh>
    <rPh sb="2" eb="4">
      <t>シキン</t>
    </rPh>
    <phoneticPr fontId="3"/>
  </si>
  <si>
    <t>機構資金に係る繰上償還金分</t>
    <rPh sb="0" eb="2">
      <t>キコウ</t>
    </rPh>
    <phoneticPr fontId="3"/>
  </si>
  <si>
    <t>全部転嫁</t>
    <rPh sb="0" eb="2">
      <t>ゼンブ</t>
    </rPh>
    <rPh sb="2" eb="4">
      <t>テンカ</t>
    </rPh>
    <phoneticPr fontId="3"/>
  </si>
  <si>
    <t>コンビニエンスストア納付制</t>
    <rPh sb="10" eb="12">
      <t>ノウフ</t>
    </rPh>
    <rPh sb="12" eb="13">
      <t>セイ</t>
    </rPh>
    <phoneticPr fontId="3"/>
  </si>
  <si>
    <t>クレジットカード納付制</t>
    <rPh sb="8" eb="10">
      <t>ノウフ</t>
    </rPh>
    <rPh sb="10" eb="11">
      <t>セイ</t>
    </rPh>
    <phoneticPr fontId="3"/>
  </si>
  <si>
    <t>地方債等利息</t>
    <rPh sb="0" eb="2">
      <t>チホウ</t>
    </rPh>
    <rPh sb="2" eb="3">
      <t>キギョウサイ</t>
    </rPh>
    <rPh sb="3" eb="4">
      <t>トウ</t>
    </rPh>
    <rPh sb="4" eb="6">
      <t>リソク</t>
    </rPh>
    <phoneticPr fontId="3"/>
  </si>
  <si>
    <t>地方債取扱諸費等</t>
    <rPh sb="0" eb="2">
      <t>チホウ</t>
    </rPh>
    <rPh sb="2" eb="3">
      <t>サイ</t>
    </rPh>
    <rPh sb="3" eb="5">
      <t>トリアツカイ</t>
    </rPh>
    <rPh sb="5" eb="7">
      <t>ショヒ</t>
    </rPh>
    <rPh sb="7" eb="8">
      <t>トウ</t>
    </rPh>
    <phoneticPr fontId="3"/>
  </si>
  <si>
    <t>資本勘定他会計補助金等</t>
    <rPh sb="0" eb="2">
      <t>シホン</t>
    </rPh>
    <rPh sb="2" eb="4">
      <t>カンジョウ</t>
    </rPh>
    <rPh sb="4" eb="7">
      <t>タカイケイ</t>
    </rPh>
    <rPh sb="7" eb="10">
      <t>ホジョキン</t>
    </rPh>
    <rPh sb="10" eb="11">
      <t>トウ</t>
    </rPh>
    <phoneticPr fontId="3"/>
  </si>
  <si>
    <t>補正予算債の償還に要する経費</t>
    <rPh sb="0" eb="2">
      <t>ホセイ</t>
    </rPh>
    <rPh sb="2" eb="4">
      <t>ヨサン</t>
    </rPh>
    <rPh sb="4" eb="5">
      <t>サイ</t>
    </rPh>
    <rPh sb="6" eb="8">
      <t>ショウカン</t>
    </rPh>
    <rPh sb="9" eb="10">
      <t>ヨウ</t>
    </rPh>
    <rPh sb="12" eb="14">
      <t>ケイヒ</t>
    </rPh>
    <phoneticPr fontId="3"/>
  </si>
  <si>
    <t>広域化・共同化に要する経費</t>
    <rPh sb="0" eb="3">
      <t>コウイキカ</t>
    </rPh>
    <rPh sb="4" eb="7">
      <t>キョウドウカ</t>
    </rPh>
    <rPh sb="8" eb="9">
      <t>ヨウ</t>
    </rPh>
    <rPh sb="11" eb="13">
      <t>ケイヒ</t>
    </rPh>
    <phoneticPr fontId="3"/>
  </si>
  <si>
    <t>流域下水道の建設に要する経費</t>
    <rPh sb="0" eb="2">
      <t>リュウイキ</t>
    </rPh>
    <rPh sb="2" eb="5">
      <t>ゲスイドウ</t>
    </rPh>
    <rPh sb="6" eb="8">
      <t>ケンセツ</t>
    </rPh>
    <rPh sb="9" eb="10">
      <t>ヨウ</t>
    </rPh>
    <rPh sb="12" eb="14">
      <t>ケイヒ</t>
    </rPh>
    <phoneticPr fontId="3"/>
  </si>
  <si>
    <t>資本勘定他会計補助金のうち</t>
    <rPh sb="0" eb="2">
      <t>シホン</t>
    </rPh>
    <rPh sb="2" eb="4">
      <t>カンジョウ</t>
    </rPh>
    <rPh sb="4" eb="7">
      <t>タカイケイ</t>
    </rPh>
    <rPh sb="7" eb="10">
      <t>ホジョキン</t>
    </rPh>
    <phoneticPr fontId="3"/>
  </si>
  <si>
    <t>その他のうち</t>
    <rPh sb="2" eb="3">
      <t>タ</t>
    </rPh>
    <phoneticPr fontId="3"/>
  </si>
  <si>
    <t>地方公営企業法の適用に要する経費</t>
    <rPh sb="0" eb="2">
      <t>チホウ</t>
    </rPh>
    <rPh sb="2" eb="4">
      <t>コウエイ</t>
    </rPh>
    <rPh sb="4" eb="6">
      <t>キギョウ</t>
    </rPh>
    <rPh sb="6" eb="7">
      <t>ホウ</t>
    </rPh>
    <rPh sb="8" eb="10">
      <t>テキヨウ</t>
    </rPh>
    <rPh sb="11" eb="12">
      <t>ヨウ</t>
    </rPh>
    <rPh sb="14" eb="16">
      <t>ケイヒ</t>
    </rPh>
    <phoneticPr fontId="3"/>
  </si>
  <si>
    <t>コンビニエンスストア納付制</t>
    <rPh sb="10" eb="12">
      <t>ノウフ</t>
    </rPh>
    <rPh sb="12" eb="13">
      <t>セイ</t>
    </rPh>
    <phoneticPr fontId="3"/>
  </si>
  <si>
    <t>地方債取扱諸費等</t>
    <rPh sb="0" eb="3">
      <t>チホウサイ</t>
    </rPh>
    <rPh sb="3" eb="5">
      <t>トリアツカイ</t>
    </rPh>
    <rPh sb="5" eb="7">
      <t>ショヒ</t>
    </rPh>
    <rPh sb="7" eb="8">
      <t>トウ</t>
    </rPh>
    <phoneticPr fontId="3"/>
  </si>
  <si>
    <t>コンビニエンスストア納付制</t>
    <rPh sb="10" eb="12">
      <t>ノウフ</t>
    </rPh>
    <rPh sb="12" eb="13">
      <t>セイ</t>
    </rPh>
    <phoneticPr fontId="3"/>
  </si>
  <si>
    <t>01</t>
    <phoneticPr fontId="3"/>
  </si>
  <si>
    <t>企業債取扱諸費等</t>
    <rPh sb="0" eb="3">
      <t>キギョウサイ</t>
    </rPh>
    <rPh sb="3" eb="5">
      <t>トリアツカイ</t>
    </rPh>
    <rPh sb="5" eb="7">
      <t>ショヒ</t>
    </rPh>
    <rPh sb="7" eb="8">
      <t>トウ</t>
    </rPh>
    <phoneticPr fontId="3"/>
  </si>
  <si>
    <t>財政融資資金</t>
    <rPh sb="0" eb="2">
      <t>ザイセイ</t>
    </rPh>
    <rPh sb="2" eb="4">
      <t>ユウシ</t>
    </rPh>
    <rPh sb="4" eb="6">
      <t>シキン</t>
    </rPh>
    <phoneticPr fontId="3"/>
  </si>
  <si>
    <t>機構資金に係る繰上償還金分</t>
    <rPh sb="0" eb="2">
      <t>キコウ</t>
    </rPh>
    <rPh sb="2" eb="4">
      <t>シキン</t>
    </rPh>
    <rPh sb="5" eb="6">
      <t>カカ</t>
    </rPh>
    <rPh sb="7" eb="9">
      <t>クリアゲ</t>
    </rPh>
    <rPh sb="9" eb="12">
      <t>ショウカンキン</t>
    </rPh>
    <rPh sb="12" eb="13">
      <t>ブン</t>
    </rPh>
    <phoneticPr fontId="3"/>
  </si>
  <si>
    <t>○</t>
  </si>
  <si>
    <t>国際戦略</t>
    <rPh sb="0" eb="2">
      <t>コクサイ</t>
    </rPh>
    <rPh sb="2" eb="4">
      <t>センリャク</t>
    </rPh>
    <phoneticPr fontId="3"/>
  </si>
  <si>
    <t>国際拠点</t>
    <rPh sb="0" eb="2">
      <t>コクサイ</t>
    </rPh>
    <rPh sb="2" eb="4">
      <t>キョテン</t>
    </rPh>
    <phoneticPr fontId="3"/>
  </si>
  <si>
    <t>重要</t>
    <rPh sb="0" eb="2">
      <t>ジュウヨウ</t>
    </rPh>
    <phoneticPr fontId="3"/>
  </si>
  <si>
    <t>地方</t>
    <rPh sb="0" eb="2">
      <t>チホウ</t>
    </rPh>
    <phoneticPr fontId="3"/>
  </si>
  <si>
    <t>宮津市</t>
    <rPh sb="0" eb="3">
      <t>ミヤヅシ</t>
    </rPh>
    <phoneticPr fontId="3"/>
  </si>
  <si>
    <t xml:space="preserve">宮津市営
天橋立
駐車場                                      </t>
    <rPh sb="0" eb="2">
      <t>ミヤヅ</t>
    </rPh>
    <rPh sb="5" eb="8">
      <t>アマノハシダテ</t>
    </rPh>
    <phoneticPr fontId="3"/>
  </si>
  <si>
    <t xml:space="preserve">宮津市営
宮津駅前
駐車場                                      </t>
    <rPh sb="0" eb="2">
      <t>ミヤヅ</t>
    </rPh>
    <rPh sb="5" eb="7">
      <t>ミヤヅ</t>
    </rPh>
    <rPh sb="7" eb="9">
      <t>エキマエ</t>
    </rPh>
    <phoneticPr fontId="3"/>
  </si>
  <si>
    <t>天橋立駐車場</t>
  </si>
  <si>
    <t>天橋立駐車場</t>
    <rPh sb="0" eb="3">
      <t>アマノハシダテ</t>
    </rPh>
    <rPh sb="3" eb="6">
      <t>チュウシャジョウ</t>
    </rPh>
    <phoneticPr fontId="3"/>
  </si>
  <si>
    <t>宮津駅前駐車場</t>
  </si>
  <si>
    <t>宮津駅前駐車場</t>
    <rPh sb="0" eb="2">
      <t>ミヤヅ</t>
    </rPh>
    <rPh sb="2" eb="4">
      <t>エキマエ</t>
    </rPh>
    <rPh sb="4" eb="7">
      <t>チュウシャジョウ</t>
    </rPh>
    <phoneticPr fontId="3"/>
  </si>
  <si>
    <t>宮津市</t>
    <rPh sb="0" eb="3">
      <t>ミヤヅシ</t>
    </rPh>
    <phoneticPr fontId="3"/>
  </si>
  <si>
    <t>　・複数施設ある市町村（京丹後市など）は施設コードが同じなので、変更する必要「２つ目の施設を001→002」</t>
    <rPh sb="2" eb="4">
      <t>フクスウ</t>
    </rPh>
    <rPh sb="4" eb="6">
      <t>シセツ</t>
    </rPh>
    <rPh sb="8" eb="11">
      <t>シチョウソン</t>
    </rPh>
    <rPh sb="12" eb="15">
      <t>キョウタンゴ</t>
    </rPh>
    <rPh sb="15" eb="16">
      <t>シ</t>
    </rPh>
    <rPh sb="20" eb="22">
      <t>シセツ</t>
    </rPh>
    <rPh sb="26" eb="27">
      <t>オナ</t>
    </rPh>
    <rPh sb="32" eb="34">
      <t>ヘンコウ</t>
    </rPh>
    <rPh sb="36" eb="38">
      <t>ヒツヨウ</t>
    </rPh>
    <rPh sb="41" eb="42">
      <t>メ</t>
    </rPh>
    <rPh sb="43" eb="45">
      <t>シセツ</t>
    </rPh>
    <phoneticPr fontId="3"/>
  </si>
  <si>
    <t>団体名</t>
  </si>
  <si>
    <t>表番号</t>
  </si>
  <si>
    <t>条件1</t>
  </si>
  <si>
    <t>条件2</t>
  </si>
  <si>
    <t>条件3</t>
  </si>
  <si>
    <t>列001</t>
  </si>
  <si>
    <t>列002</t>
  </si>
  <si>
    <t>列003</t>
  </si>
  <si>
    <t>列004</t>
  </si>
  <si>
    <t>列005</t>
  </si>
  <si>
    <t>列006</t>
  </si>
  <si>
    <t>列007</t>
  </si>
  <si>
    <t>列008</t>
  </si>
  <si>
    <t>列009</t>
  </si>
  <si>
    <t>列010</t>
  </si>
  <si>
    <t>列011</t>
  </si>
  <si>
    <t>列012</t>
  </si>
  <si>
    <t>列013</t>
  </si>
  <si>
    <t>列014</t>
  </si>
  <si>
    <t>列015</t>
  </si>
  <si>
    <t>列016</t>
  </si>
  <si>
    <t>列017</t>
  </si>
  <si>
    <t>列018</t>
  </si>
  <si>
    <t>列019</t>
  </si>
  <si>
    <t>列020</t>
  </si>
  <si>
    <t>列021</t>
  </si>
  <si>
    <t>列022</t>
  </si>
  <si>
    <t>列023</t>
  </si>
  <si>
    <t>列024</t>
  </si>
  <si>
    <t>列025</t>
  </si>
  <si>
    <t>列026</t>
  </si>
  <si>
    <t>列027</t>
  </si>
  <si>
    <t>列028</t>
  </si>
  <si>
    <t>列029</t>
  </si>
  <si>
    <t>列030</t>
  </si>
  <si>
    <t>列031</t>
  </si>
  <si>
    <t>列032</t>
  </si>
  <si>
    <t>列033</t>
  </si>
  <si>
    <t>列034</t>
  </si>
  <si>
    <t>列035</t>
  </si>
  <si>
    <t>列036</t>
  </si>
  <si>
    <t>列037</t>
  </si>
  <si>
    <t>列038</t>
  </si>
  <si>
    <t>列039</t>
  </si>
  <si>
    <t>列040</t>
  </si>
  <si>
    <t>列041</t>
  </si>
  <si>
    <t>列042</t>
  </si>
  <si>
    <t>列043</t>
  </si>
  <si>
    <t>列044</t>
  </si>
  <si>
    <t>列045</t>
  </si>
  <si>
    <t>列046</t>
  </si>
  <si>
    <t>列047</t>
  </si>
  <si>
    <t>列048</t>
  </si>
  <si>
    <t>列049</t>
  </si>
  <si>
    <t>列050</t>
  </si>
  <si>
    <t>列051</t>
  </si>
  <si>
    <t>列052</t>
  </si>
  <si>
    <t>列053</t>
  </si>
  <si>
    <t>列054</t>
  </si>
  <si>
    <t>列055</t>
  </si>
  <si>
    <t>列056</t>
  </si>
  <si>
    <t>列057</t>
  </si>
  <si>
    <t>列058</t>
  </si>
  <si>
    <t>列059</t>
  </si>
  <si>
    <t>列060</t>
  </si>
  <si>
    <t>福知山市</t>
  </si>
  <si>
    <t>舞鶴市</t>
  </si>
  <si>
    <t>綾部市</t>
  </si>
  <si>
    <t>宇治市</t>
  </si>
  <si>
    <t>宮津市</t>
  </si>
  <si>
    <t>井手町</t>
  </si>
  <si>
    <t>笠置町</t>
  </si>
  <si>
    <t>和束町</t>
  </si>
  <si>
    <t>南山城村</t>
  </si>
  <si>
    <t>伊根町</t>
  </si>
  <si>
    <t>条件4</t>
  </si>
  <si>
    <t>条件5</t>
  </si>
  <si>
    <t>条件6</t>
  </si>
  <si>
    <t>条件7</t>
  </si>
  <si>
    <t>条件8</t>
  </si>
  <si>
    <t>(1)</t>
  </si>
  <si>
    <t>(2)</t>
  </si>
  <si>
    <t xml:space="preserve">7． </t>
  </si>
  <si>
    <t>(3)</t>
  </si>
  <si>
    <t xml:space="preserve">8．  </t>
  </si>
  <si>
    <t>9.</t>
  </si>
  <si>
    <t>10.</t>
  </si>
  <si>
    <t>実 質 収 支</t>
  </si>
  <si>
    <t>(P)  -  (Q)</t>
  </si>
  <si>
    <t>地方債</t>
  </si>
  <si>
    <t xml:space="preserve">  (1)</t>
  </si>
  <si>
    <t xml:space="preserve">  (2)</t>
  </si>
  <si>
    <t>3.</t>
  </si>
  <si>
    <t>4.</t>
  </si>
  <si>
    <t>事業開始年月日</t>
    <rPh sb="0" eb="2">
      <t>ジギョウ</t>
    </rPh>
    <rPh sb="2" eb="4">
      <t>カイシ</t>
    </rPh>
    <rPh sb="4" eb="7">
      <t>ネンガッピ</t>
    </rPh>
    <phoneticPr fontId="3"/>
  </si>
  <si>
    <t>施設</t>
    <rPh sb="0" eb="2">
      <t>シセツ</t>
    </rPh>
    <phoneticPr fontId="3"/>
  </si>
  <si>
    <t>普及率</t>
    <rPh sb="0" eb="3">
      <t>フキュウリツ</t>
    </rPh>
    <phoneticPr fontId="3"/>
  </si>
  <si>
    <t>(C)/(A)      (%)</t>
    <phoneticPr fontId="3"/>
  </si>
  <si>
    <t>(C)/(B)      (%)</t>
    <phoneticPr fontId="3"/>
  </si>
  <si>
    <t>合計</t>
    <rPh sb="0" eb="2">
      <t>ゴウケイ</t>
    </rPh>
    <phoneticPr fontId="3"/>
  </si>
  <si>
    <t>(1) 簡易水道事業</t>
    <rPh sb="4" eb="6">
      <t>カンイ</t>
    </rPh>
    <rPh sb="6" eb="8">
      <t>スイドウ</t>
    </rPh>
    <rPh sb="8" eb="10">
      <t>ジギョウ</t>
    </rPh>
    <phoneticPr fontId="3"/>
  </si>
  <si>
    <t>業務</t>
    <rPh sb="0" eb="2">
      <t>ギョウム</t>
    </rPh>
    <phoneticPr fontId="3"/>
  </si>
  <si>
    <t>有収率　(H)/(E)         (%)</t>
    <rPh sb="0" eb="2">
      <t>ユウシュウ</t>
    </rPh>
    <rPh sb="2" eb="3">
      <t>リツ</t>
    </rPh>
    <phoneticPr fontId="3"/>
  </si>
  <si>
    <t>現行料金実施年月日</t>
    <rPh sb="6" eb="9">
      <t>ネンガッピ</t>
    </rPh>
    <phoneticPr fontId="3"/>
  </si>
  <si>
    <t>供用開始</t>
    <phoneticPr fontId="3"/>
  </si>
  <si>
    <t>※供給単価：料金収入／年間総有収水量</t>
    <rPh sb="1" eb="3">
      <t>キョウキュウ</t>
    </rPh>
    <rPh sb="3" eb="5">
      <t>タンカ</t>
    </rPh>
    <rPh sb="6" eb="8">
      <t>リョウキン</t>
    </rPh>
    <rPh sb="8" eb="10">
      <t>シュウニュウ</t>
    </rPh>
    <rPh sb="11" eb="13">
      <t>ネンカン</t>
    </rPh>
    <rPh sb="13" eb="14">
      <t>ソウ</t>
    </rPh>
    <rPh sb="14" eb="16">
      <t>ユウシュウ</t>
    </rPh>
    <rPh sb="16" eb="18">
      <t>スイリョウ</t>
    </rPh>
    <phoneticPr fontId="3"/>
  </si>
  <si>
    <t>　給水原価：（総費用－受託工事費＋地方債償還金）／年間総有収水量</t>
    <rPh sb="1" eb="3">
      <t>キュウスイ</t>
    </rPh>
    <rPh sb="3" eb="5">
      <t>ゲンカ</t>
    </rPh>
    <rPh sb="7" eb="10">
      <t>ソウヒヨウ</t>
    </rPh>
    <rPh sb="11" eb="13">
      <t>ジュタク</t>
    </rPh>
    <rPh sb="13" eb="16">
      <t>コウジヒ</t>
    </rPh>
    <rPh sb="17" eb="20">
      <t>チホウサイ</t>
    </rPh>
    <rPh sb="20" eb="23">
      <t>ショウカンキン</t>
    </rPh>
    <rPh sb="25" eb="27">
      <t>ネンカン</t>
    </rPh>
    <rPh sb="27" eb="28">
      <t>ソウ</t>
    </rPh>
    <rPh sb="28" eb="30">
      <t>ユウシュウ</t>
    </rPh>
    <rPh sb="30" eb="32">
      <t>スイリョウ</t>
    </rPh>
    <phoneticPr fontId="3"/>
  </si>
  <si>
    <t>　資本費：（地方債利息＋地方債償還金）／年間総有収水量</t>
    <rPh sb="1" eb="4">
      <t>シホンヒ</t>
    </rPh>
    <rPh sb="6" eb="9">
      <t>チホウサイ</t>
    </rPh>
    <rPh sb="9" eb="11">
      <t>リソク</t>
    </rPh>
    <rPh sb="12" eb="15">
      <t>チホウサイ</t>
    </rPh>
    <rPh sb="15" eb="18">
      <t>ショウカンキン</t>
    </rPh>
    <rPh sb="20" eb="22">
      <t>ネンカン</t>
    </rPh>
    <rPh sb="22" eb="23">
      <t>ソウ</t>
    </rPh>
    <rPh sb="23" eb="25">
      <t>ユウシュウ</t>
    </rPh>
    <rPh sb="25" eb="27">
      <t>スイリョウ</t>
    </rPh>
    <phoneticPr fontId="3"/>
  </si>
  <si>
    <t>　職員１人当たり給水量：年間総有収水量／損益勘定職員数</t>
    <rPh sb="1" eb="3">
      <t>ショクイン</t>
    </rPh>
    <rPh sb="4" eb="5">
      <t>ニン</t>
    </rPh>
    <rPh sb="5" eb="6">
      <t>ア</t>
    </rPh>
    <rPh sb="8" eb="10">
      <t>キュウスイ</t>
    </rPh>
    <rPh sb="10" eb="11">
      <t>リョウ</t>
    </rPh>
    <rPh sb="12" eb="14">
      <t>ネンカン</t>
    </rPh>
    <rPh sb="14" eb="15">
      <t>ソウ</t>
    </rPh>
    <rPh sb="15" eb="17">
      <t>ユウシュウ</t>
    </rPh>
    <rPh sb="17" eb="19">
      <t>スイリョウ</t>
    </rPh>
    <rPh sb="20" eb="22">
      <t>ソンエキ</t>
    </rPh>
    <rPh sb="22" eb="24">
      <t>カンジョウ</t>
    </rPh>
    <rPh sb="24" eb="26">
      <t>ショクイン</t>
    </rPh>
    <rPh sb="26" eb="27">
      <t>スウ</t>
    </rPh>
    <phoneticPr fontId="3"/>
  </si>
  <si>
    <t>　職員１人当たり給水人口：現在給水人口／損益勘定職員数</t>
    <rPh sb="1" eb="3">
      <t>ショクイン</t>
    </rPh>
    <rPh sb="4" eb="5">
      <t>ニン</t>
    </rPh>
    <rPh sb="5" eb="6">
      <t>ア</t>
    </rPh>
    <rPh sb="8" eb="10">
      <t>キュウスイ</t>
    </rPh>
    <rPh sb="10" eb="12">
      <t>ジンコウ</t>
    </rPh>
    <rPh sb="13" eb="15">
      <t>ゲンザイ</t>
    </rPh>
    <rPh sb="15" eb="17">
      <t>キュウスイ</t>
    </rPh>
    <rPh sb="17" eb="19">
      <t>ジンコウ</t>
    </rPh>
    <rPh sb="20" eb="22">
      <t>ソンエキ</t>
    </rPh>
    <rPh sb="22" eb="24">
      <t>カンジョウ</t>
    </rPh>
    <rPh sb="24" eb="26">
      <t>ショクイン</t>
    </rPh>
    <rPh sb="26" eb="27">
      <t>スウ</t>
    </rPh>
    <phoneticPr fontId="3"/>
  </si>
  <si>
    <t>職員（人）</t>
    <rPh sb="0" eb="2">
      <t>ショクイン</t>
    </rPh>
    <rPh sb="3" eb="4">
      <t>ニン</t>
    </rPh>
    <phoneticPr fontId="3"/>
  </si>
  <si>
    <t>建設改良費の内訳</t>
    <rPh sb="0" eb="2">
      <t>ケンセツ</t>
    </rPh>
    <rPh sb="2" eb="5">
      <t>カイリョウヒ</t>
    </rPh>
    <rPh sb="6" eb="8">
      <t>ウチワケ</t>
    </rPh>
    <phoneticPr fontId="3"/>
  </si>
  <si>
    <t>財務分析</t>
    <rPh sb="0" eb="2">
      <t>ザイム</t>
    </rPh>
    <rPh sb="2" eb="4">
      <t>ブンセキ</t>
    </rPh>
    <phoneticPr fontId="3"/>
  </si>
  <si>
    <t>収益的収支比率</t>
    <rPh sb="0" eb="3">
      <t>シュウエキテキ</t>
    </rPh>
    <rPh sb="3" eb="5">
      <t>シュウシ</t>
    </rPh>
    <rPh sb="5" eb="7">
      <t>ヒリツ</t>
    </rPh>
    <phoneticPr fontId="3"/>
  </si>
  <si>
    <t>赤字比率</t>
    <rPh sb="0" eb="2">
      <t>アカジ</t>
    </rPh>
    <rPh sb="2" eb="4">
      <t>ヒリツ</t>
    </rPh>
    <phoneticPr fontId="3"/>
  </si>
  <si>
    <t>総収支比率</t>
    <rPh sb="0" eb="1">
      <t>ソウ</t>
    </rPh>
    <rPh sb="1" eb="3">
      <t>シュウシ</t>
    </rPh>
    <rPh sb="3" eb="5">
      <t>ヒリツ</t>
    </rPh>
    <phoneticPr fontId="3"/>
  </si>
  <si>
    <t>営業収支比率</t>
    <rPh sb="0" eb="2">
      <t>エイギョウ</t>
    </rPh>
    <rPh sb="2" eb="4">
      <t>シュウシ</t>
    </rPh>
    <rPh sb="4" eb="6">
      <t>ヒリツ</t>
    </rPh>
    <phoneticPr fontId="3"/>
  </si>
  <si>
    <t>家庭用
税込み</t>
    <rPh sb="0" eb="3">
      <t>カテイヨウ</t>
    </rPh>
    <rPh sb="4" eb="6">
      <t>ゼイコ</t>
    </rPh>
    <phoneticPr fontId="3"/>
  </si>
  <si>
    <t>(1)</t>
    <phoneticPr fontId="3"/>
  </si>
  <si>
    <t>上記に対する財源としての地方債</t>
    <phoneticPr fontId="3"/>
  </si>
  <si>
    <t>政府資金に係る繰上償還金分</t>
    <phoneticPr fontId="3"/>
  </si>
  <si>
    <t>その他資金に係る繰上償還金分</t>
    <phoneticPr fontId="3"/>
  </si>
  <si>
    <t>その１　施設・業務概況</t>
    <rPh sb="4" eb="6">
      <t>シセツ</t>
    </rPh>
    <rPh sb="7" eb="9">
      <t>ギョウム</t>
    </rPh>
    <rPh sb="9" eb="11">
      <t>ガイキョウ</t>
    </rPh>
    <phoneticPr fontId="3"/>
  </si>
  <si>
    <t>その２　決算概要</t>
    <rPh sb="4" eb="6">
      <t>ケッサン</t>
    </rPh>
    <rPh sb="6" eb="8">
      <t>ガイヨウ</t>
    </rPh>
    <phoneticPr fontId="3"/>
  </si>
  <si>
    <t>繰入率</t>
    <rPh sb="0" eb="2">
      <t>クリイレ</t>
    </rPh>
    <rPh sb="2" eb="3">
      <t>リツ</t>
    </rPh>
    <phoneticPr fontId="3"/>
  </si>
  <si>
    <t>（単位：千円）</t>
    <rPh sb="1" eb="3">
      <t>タンイ</t>
    </rPh>
    <rPh sb="4" eb="6">
      <t>センエン</t>
    </rPh>
    <phoneticPr fontId="3"/>
  </si>
  <si>
    <t>建設改良費の
財源内訳</t>
    <rPh sb="0" eb="2">
      <t>ケンセツ</t>
    </rPh>
    <rPh sb="2" eb="5">
      <t>カイリョウヒ</t>
    </rPh>
    <rPh sb="7" eb="9">
      <t>ザイゲン</t>
    </rPh>
    <rPh sb="9" eb="11">
      <t>ウチワケ</t>
    </rPh>
    <phoneticPr fontId="3"/>
  </si>
  <si>
    <t>経　営　分　析</t>
    <rPh sb="0" eb="3">
      <t>ケイエイ</t>
    </rPh>
    <rPh sb="4" eb="7">
      <t>ブンセキ</t>
    </rPh>
    <phoneticPr fontId="3"/>
  </si>
  <si>
    <t>負荷率　　　    (G)/(F)   (%)</t>
    <rPh sb="0" eb="2">
      <t>フカ</t>
    </rPh>
    <rPh sb="2" eb="3">
      <t>リツ</t>
    </rPh>
    <phoneticPr fontId="3"/>
  </si>
  <si>
    <t>施設利用率      (G)/(D)   (%)</t>
    <rPh sb="0" eb="2">
      <t>シセツ</t>
    </rPh>
    <rPh sb="2" eb="5">
      <t>リヨウリツ</t>
    </rPh>
    <phoneticPr fontId="3"/>
  </si>
  <si>
    <t>最大稼働率      (F)/(D)   (%)</t>
    <rPh sb="0" eb="2">
      <t>サイダイ</t>
    </rPh>
    <rPh sb="2" eb="5">
      <t>カドウリツ</t>
    </rPh>
    <phoneticPr fontId="3"/>
  </si>
  <si>
    <t>給水原価回収率  (K)/(J)   (%)</t>
    <rPh sb="0" eb="2">
      <t>キュウスイゲン</t>
    </rPh>
    <rPh sb="2" eb="4">
      <t>ゲンカ</t>
    </rPh>
    <rPh sb="4" eb="7">
      <t>カイシュウリツ</t>
    </rPh>
    <phoneticPr fontId="3"/>
  </si>
  <si>
    <t>資本費対給水原価(I)/(J)   (%)</t>
    <rPh sb="0" eb="3">
      <t>シホンヒ</t>
    </rPh>
    <rPh sb="3" eb="4">
      <t>タイ</t>
    </rPh>
    <rPh sb="4" eb="6">
      <t>キュウスイゲン</t>
    </rPh>
    <rPh sb="6" eb="8">
      <t>ゲンカ</t>
    </rPh>
    <phoneticPr fontId="3"/>
  </si>
  <si>
    <t>うち</t>
    <phoneticPr fontId="3"/>
  </si>
  <si>
    <t>5.</t>
    <phoneticPr fontId="3"/>
  </si>
  <si>
    <t>6.</t>
    <phoneticPr fontId="3"/>
  </si>
  <si>
    <t>収益的支出に充てた地方債　　　　　　　　(X)</t>
    <phoneticPr fontId="3"/>
  </si>
  <si>
    <t>収益的支出に充てた他会計借入金　　　(Y)</t>
    <phoneticPr fontId="3"/>
  </si>
  <si>
    <r>
      <t>1ヶ月10m</t>
    </r>
    <r>
      <rPr>
        <vertAlign val="superscript"/>
        <sz val="12"/>
        <rFont val="ＭＳ Ｐ明朝"/>
        <family val="1"/>
        <charset val="128"/>
      </rPr>
      <t>3</t>
    </r>
    <r>
      <rPr>
        <sz val="12"/>
        <rFont val="ＭＳ Ｐ明朝"/>
        <family val="1"/>
        <charset val="128"/>
      </rPr>
      <t>当たり料金   (円)</t>
    </r>
    <phoneticPr fontId="3"/>
  </si>
  <si>
    <r>
      <t>1ヶ月20m</t>
    </r>
    <r>
      <rPr>
        <vertAlign val="superscript"/>
        <sz val="12"/>
        <rFont val="ＭＳ Ｐ明朝"/>
        <family val="1"/>
        <charset val="128"/>
      </rPr>
      <t>3</t>
    </r>
    <r>
      <rPr>
        <sz val="12"/>
        <rFont val="ＭＳ Ｐ明朝"/>
        <family val="1"/>
        <charset val="128"/>
      </rPr>
      <t>当たり料金   (円)</t>
    </r>
    <phoneticPr fontId="3"/>
  </si>
  <si>
    <r>
      <t>導送配水管使用効率(m</t>
    </r>
    <r>
      <rPr>
        <vertAlign val="superscript"/>
        <sz val="12"/>
        <rFont val="ＭＳ Ｐ明朝"/>
        <family val="1"/>
        <charset val="128"/>
      </rPr>
      <t>3</t>
    </r>
    <r>
      <rPr>
        <sz val="12"/>
        <rFont val="ＭＳ Ｐ明朝"/>
        <family val="1"/>
        <charset val="128"/>
      </rPr>
      <t xml:space="preserve">/m) </t>
    </r>
    <rPh sb="0" eb="1">
      <t>ドウカン</t>
    </rPh>
    <rPh sb="1" eb="2">
      <t>オク</t>
    </rPh>
    <rPh sb="2" eb="5">
      <t>ハイスイカン</t>
    </rPh>
    <rPh sb="5" eb="7">
      <t>シヨウ</t>
    </rPh>
    <rPh sb="7" eb="9">
      <t>コウリツ</t>
    </rPh>
    <phoneticPr fontId="3"/>
  </si>
  <si>
    <r>
      <t>供給単価        (円/m</t>
    </r>
    <r>
      <rPr>
        <vertAlign val="superscript"/>
        <sz val="12"/>
        <rFont val="ＭＳ Ｐ明朝"/>
        <family val="1"/>
        <charset val="128"/>
      </rPr>
      <t>3</t>
    </r>
    <r>
      <rPr>
        <sz val="12"/>
        <rFont val="ＭＳ Ｐ明朝"/>
        <family val="1"/>
        <charset val="128"/>
      </rPr>
      <t>) (K)</t>
    </r>
    <rPh sb="0" eb="2">
      <t>キョウキュウ</t>
    </rPh>
    <rPh sb="2" eb="4">
      <t>タンカ</t>
    </rPh>
    <rPh sb="13" eb="14">
      <t>エン</t>
    </rPh>
    <phoneticPr fontId="3"/>
  </si>
  <si>
    <r>
      <t>給水原価        (円/m</t>
    </r>
    <r>
      <rPr>
        <vertAlign val="superscript"/>
        <sz val="12"/>
        <rFont val="ＭＳ Ｐ明朝"/>
        <family val="1"/>
        <charset val="128"/>
      </rPr>
      <t>3</t>
    </r>
    <r>
      <rPr>
        <sz val="12"/>
        <rFont val="ＭＳ Ｐ明朝"/>
        <family val="1"/>
        <charset val="128"/>
      </rPr>
      <t>) (J)</t>
    </r>
    <rPh sb="0" eb="2">
      <t>キュウスイゲン</t>
    </rPh>
    <rPh sb="2" eb="3">
      <t>ハラ</t>
    </rPh>
    <rPh sb="3" eb="4">
      <t>カ</t>
    </rPh>
    <rPh sb="13" eb="14">
      <t>エン</t>
    </rPh>
    <phoneticPr fontId="3"/>
  </si>
  <si>
    <r>
      <t>資本費　　　　　(円/m</t>
    </r>
    <r>
      <rPr>
        <vertAlign val="superscript"/>
        <sz val="12"/>
        <rFont val="ＭＳ Ｐ明朝"/>
        <family val="1"/>
        <charset val="128"/>
      </rPr>
      <t>3</t>
    </r>
    <r>
      <rPr>
        <sz val="12"/>
        <rFont val="ＭＳ Ｐ明朝"/>
        <family val="1"/>
        <charset val="128"/>
      </rPr>
      <t>) (I)</t>
    </r>
    <rPh sb="0" eb="3">
      <t>シホンヒ</t>
    </rPh>
    <rPh sb="9" eb="10">
      <t>エン</t>
    </rPh>
    <phoneticPr fontId="3"/>
  </si>
  <si>
    <t>一日一人最大配水量 (F)/(C)*1000         (㍑)</t>
    <rPh sb="0" eb="2">
      <t>イチニチ</t>
    </rPh>
    <rPh sb="2" eb="3">
      <t>イチニン</t>
    </rPh>
    <rPh sb="3" eb="4">
      <t>ニン</t>
    </rPh>
    <rPh sb="4" eb="6">
      <t>サイダイ</t>
    </rPh>
    <rPh sb="6" eb="9">
      <t>ハイスイリョウ</t>
    </rPh>
    <phoneticPr fontId="3"/>
  </si>
  <si>
    <t>京丹後市</t>
    <rPh sb="0" eb="1">
      <t>キョウ</t>
    </rPh>
    <rPh sb="1" eb="3">
      <t>タンゴ</t>
    </rPh>
    <rPh sb="3" eb="4">
      <t>シ</t>
    </rPh>
    <phoneticPr fontId="3"/>
  </si>
  <si>
    <t>形式収支　 (L)-(M)+(N)-(O)+(X)+(Y)   (P)</t>
    <phoneticPr fontId="3"/>
  </si>
  <si>
    <t>決算年度</t>
  </si>
  <si>
    <t>業務コード</t>
  </si>
  <si>
    <t>業種コード</t>
  </si>
  <si>
    <t>事業コード</t>
  </si>
  <si>
    <t>団体コード</t>
  </si>
  <si>
    <t>施設コード</t>
  </si>
  <si>
    <t>施設名</t>
  </si>
  <si>
    <t>行番号</t>
  </si>
  <si>
    <t>47</t>
  </si>
  <si>
    <t>08</t>
  </si>
  <si>
    <t>0</t>
  </si>
  <si>
    <t>000</t>
  </si>
  <si>
    <t>12</t>
  </si>
  <si>
    <t>01</t>
  </si>
  <si>
    <t>21</t>
  </si>
  <si>
    <t>02</t>
  </si>
  <si>
    <t>04</t>
  </si>
  <si>
    <t>07</t>
  </si>
  <si>
    <t>10</t>
  </si>
  <si>
    <t>26</t>
  </si>
  <si>
    <t>14</t>
  </si>
  <si>
    <t>16</t>
  </si>
  <si>
    <t>17</t>
  </si>
  <si>
    <t>18</t>
  </si>
  <si>
    <t>19</t>
  </si>
  <si>
    <t>40</t>
  </si>
  <si>
    <t>29</t>
  </si>
  <si>
    <t>262013</t>
  </si>
  <si>
    <t>262021</t>
  </si>
  <si>
    <t>262030</t>
  </si>
  <si>
    <t>262048</t>
  </si>
  <si>
    <t>262056</t>
  </si>
  <si>
    <t>262129</t>
  </si>
  <si>
    <t>京丹後市</t>
  </si>
  <si>
    <t>263435</t>
  </si>
  <si>
    <t>263648</t>
  </si>
  <si>
    <t>263656</t>
  </si>
  <si>
    <t>263672</t>
  </si>
  <si>
    <t>264075</t>
  </si>
  <si>
    <t>京丹波町</t>
  </si>
  <si>
    <t>264636</t>
  </si>
  <si>
    <t>264652</t>
  </si>
  <si>
    <t>与謝野町</t>
  </si>
  <si>
    <t>京丹波町</t>
    <rPh sb="0" eb="1">
      <t>キョウ</t>
    </rPh>
    <rPh sb="1" eb="3">
      <t>タンバ</t>
    </rPh>
    <phoneticPr fontId="3"/>
  </si>
  <si>
    <t>伊根町</t>
    <rPh sb="0" eb="2">
      <t>イネ</t>
    </rPh>
    <rPh sb="2" eb="3">
      <t>マチ</t>
    </rPh>
    <phoneticPr fontId="3"/>
  </si>
  <si>
    <t>与謝野町</t>
    <rPh sb="0" eb="3">
      <t>ヨサノ</t>
    </rPh>
    <rPh sb="3" eb="4">
      <t>マチ</t>
    </rPh>
    <phoneticPr fontId="3"/>
  </si>
  <si>
    <t>元金償還金分に対して繰り入れたもの</t>
    <rPh sb="0" eb="2">
      <t>ガンキン</t>
    </rPh>
    <rPh sb="2" eb="4">
      <t>ショウカン</t>
    </rPh>
    <rPh sb="4" eb="5">
      <t>キン</t>
    </rPh>
    <rPh sb="5" eb="6">
      <t>ブン</t>
    </rPh>
    <rPh sb="7" eb="8">
      <t>タイ</t>
    </rPh>
    <rPh sb="10" eb="11">
      <t>ク</t>
    </rPh>
    <rPh sb="12" eb="13">
      <t>イ</t>
    </rPh>
    <phoneticPr fontId="3"/>
  </si>
  <si>
    <t>利息支払い分に対して繰り入れたもの</t>
    <rPh sb="0" eb="2">
      <t>リソク</t>
    </rPh>
    <rPh sb="2" eb="4">
      <t>シハラ</t>
    </rPh>
    <rPh sb="5" eb="6">
      <t>ブン</t>
    </rPh>
    <rPh sb="7" eb="8">
      <t>タイ</t>
    </rPh>
    <rPh sb="10" eb="11">
      <t>ク</t>
    </rPh>
    <rPh sb="12" eb="13">
      <t>イ</t>
    </rPh>
    <phoneticPr fontId="3"/>
  </si>
  <si>
    <t>基準額</t>
    <rPh sb="0" eb="3">
      <t>キジュンガク</t>
    </rPh>
    <phoneticPr fontId="3"/>
  </si>
  <si>
    <t>実繰入額</t>
    <rPh sb="0" eb="1">
      <t>ジツ</t>
    </rPh>
    <rPh sb="1" eb="3">
      <t>クリイレ</t>
    </rPh>
    <rPh sb="3" eb="4">
      <t>ガク</t>
    </rPh>
    <phoneticPr fontId="3"/>
  </si>
  <si>
    <t>繰入再掲</t>
    <rPh sb="0" eb="2">
      <t>クリイレ</t>
    </rPh>
    <rPh sb="2" eb="4">
      <t>サイケイ</t>
    </rPh>
    <phoneticPr fontId="3"/>
  </si>
  <si>
    <t>元利償還金に対して繰り入れたもの</t>
    <rPh sb="0" eb="2">
      <t>ガンリ</t>
    </rPh>
    <rPh sb="2" eb="5">
      <t>ショウカンキン</t>
    </rPh>
    <rPh sb="6" eb="7">
      <t>タイ</t>
    </rPh>
    <rPh sb="9" eb="10">
      <t>ク</t>
    </rPh>
    <rPh sb="11" eb="12">
      <t>イ</t>
    </rPh>
    <phoneticPr fontId="3"/>
  </si>
  <si>
    <t>合　計</t>
    <rPh sb="0" eb="1">
      <t>ゴウ</t>
    </rPh>
    <rPh sb="2" eb="3">
      <t>ケイ</t>
    </rPh>
    <phoneticPr fontId="3"/>
  </si>
  <si>
    <t>収益的収支に関する繰入金のうち</t>
    <phoneticPr fontId="3"/>
  </si>
  <si>
    <t>資本的収支に関する繰入金のうち</t>
    <phoneticPr fontId="3"/>
  </si>
  <si>
    <t>列061</t>
  </si>
  <si>
    <t>列062</t>
  </si>
  <si>
    <t>列063</t>
  </si>
  <si>
    <t>列064</t>
  </si>
  <si>
    <t>列065</t>
  </si>
  <si>
    <t>列066</t>
  </si>
  <si>
    <t>列067</t>
  </si>
  <si>
    <t>列068</t>
  </si>
  <si>
    <t>列069</t>
  </si>
  <si>
    <t>列070</t>
  </si>
  <si>
    <t>列071</t>
  </si>
  <si>
    <t>列072</t>
  </si>
  <si>
    <t>列073</t>
  </si>
  <si>
    <t>列074</t>
  </si>
  <si>
    <t>列075</t>
  </si>
  <si>
    <t>列076</t>
  </si>
  <si>
    <t>列077</t>
  </si>
  <si>
    <t>列078</t>
  </si>
  <si>
    <t>列079</t>
  </si>
  <si>
    <t>列080</t>
  </si>
  <si>
    <t>浄水場　（箇所）</t>
    <rPh sb="0" eb="3">
      <t>ジョウスイジョウ</t>
    </rPh>
    <rPh sb="5" eb="7">
      <t>カショ</t>
    </rPh>
    <phoneticPr fontId="3"/>
  </si>
  <si>
    <t>行政区域内現在人口(人)  (A)</t>
    <phoneticPr fontId="3"/>
  </si>
  <si>
    <t>現在給水人口(人)  (C)</t>
    <phoneticPr fontId="3"/>
  </si>
  <si>
    <t>計画給水人口(人)  (B)</t>
    <phoneticPr fontId="3"/>
  </si>
  <si>
    <t>導水管延長  (m)</t>
    <phoneticPr fontId="3"/>
  </si>
  <si>
    <t>送水管延長  (〃)</t>
    <phoneticPr fontId="3"/>
  </si>
  <si>
    <t>　　計</t>
    <phoneticPr fontId="3"/>
  </si>
  <si>
    <r>
      <t>配水能力(m</t>
    </r>
    <r>
      <rPr>
        <vertAlign val="superscript"/>
        <sz val="12"/>
        <rFont val="ＭＳ Ｐ明朝"/>
        <family val="1"/>
        <charset val="128"/>
      </rPr>
      <t>3</t>
    </r>
    <r>
      <rPr>
        <sz val="12"/>
        <rFont val="ＭＳ Ｐ明朝"/>
        <family val="1"/>
        <charset val="128"/>
      </rPr>
      <t>/日)   (D)</t>
    </r>
    <phoneticPr fontId="3"/>
  </si>
  <si>
    <r>
      <t>年間総配水量(m</t>
    </r>
    <r>
      <rPr>
        <vertAlign val="superscript"/>
        <sz val="12"/>
        <rFont val="ＭＳ Ｐ明朝"/>
        <family val="1"/>
        <charset val="128"/>
      </rPr>
      <t>3</t>
    </r>
    <r>
      <rPr>
        <sz val="12"/>
        <rFont val="ＭＳ Ｐ明朝"/>
        <family val="1"/>
        <charset val="128"/>
      </rPr>
      <t>)   (E)</t>
    </r>
    <phoneticPr fontId="3"/>
  </si>
  <si>
    <r>
      <t>一日最大配水量(m</t>
    </r>
    <r>
      <rPr>
        <vertAlign val="superscript"/>
        <sz val="12"/>
        <rFont val="ＭＳ Ｐ明朝"/>
        <family val="1"/>
        <charset val="128"/>
      </rPr>
      <t>3</t>
    </r>
    <r>
      <rPr>
        <sz val="12"/>
        <rFont val="ＭＳ Ｐ明朝"/>
        <family val="1"/>
        <charset val="128"/>
      </rPr>
      <t>/日)    (F)</t>
    </r>
    <phoneticPr fontId="3"/>
  </si>
  <si>
    <r>
      <t>年間総有収水量(m</t>
    </r>
    <r>
      <rPr>
        <vertAlign val="superscript"/>
        <sz val="12"/>
        <rFont val="ＭＳ Ｐ明朝"/>
        <family val="1"/>
        <charset val="128"/>
      </rPr>
      <t>3</t>
    </r>
    <r>
      <rPr>
        <sz val="12"/>
        <rFont val="ＭＳ Ｐ明朝"/>
        <family val="1"/>
        <charset val="128"/>
      </rPr>
      <t>)   (H)</t>
    </r>
    <phoneticPr fontId="3"/>
  </si>
  <si>
    <r>
      <t>基本水量(m</t>
    </r>
    <r>
      <rPr>
        <vertAlign val="superscript"/>
        <sz val="12"/>
        <rFont val="ＭＳ Ｐ明朝"/>
        <family val="1"/>
        <charset val="128"/>
      </rPr>
      <t>3</t>
    </r>
    <r>
      <rPr>
        <sz val="12"/>
        <rFont val="ＭＳ Ｐ明朝"/>
        <family val="1"/>
        <charset val="128"/>
      </rPr>
      <t xml:space="preserve">)  </t>
    </r>
    <phoneticPr fontId="3"/>
  </si>
  <si>
    <t>基本料金(円)</t>
    <phoneticPr fontId="3"/>
  </si>
  <si>
    <r>
      <t>超過料金(円/m</t>
    </r>
    <r>
      <rPr>
        <vertAlign val="superscript"/>
        <sz val="12"/>
        <rFont val="ＭＳ Ｐ明朝"/>
        <family val="1"/>
        <charset val="128"/>
      </rPr>
      <t>3</t>
    </r>
    <r>
      <rPr>
        <sz val="12"/>
        <rFont val="ＭＳ Ｐ明朝"/>
        <family val="1"/>
        <charset val="128"/>
      </rPr>
      <t>)</t>
    </r>
    <phoneticPr fontId="3"/>
  </si>
  <si>
    <t>損益勘定所属職員</t>
    <phoneticPr fontId="3"/>
  </si>
  <si>
    <t>うち</t>
    <phoneticPr fontId="3"/>
  </si>
  <si>
    <t>内訳</t>
    <rPh sb="0" eb="2">
      <t>ウチワケ</t>
    </rPh>
    <phoneticPr fontId="3"/>
  </si>
  <si>
    <t>原水関係職員</t>
    <phoneticPr fontId="3"/>
  </si>
  <si>
    <t>浄水関係職員</t>
    <phoneticPr fontId="3"/>
  </si>
  <si>
    <t>配水関係職員</t>
    <phoneticPr fontId="3"/>
  </si>
  <si>
    <t>資本勘定所属職員</t>
    <phoneticPr fontId="3"/>
  </si>
  <si>
    <t>簡易水道の数</t>
    <phoneticPr fontId="3"/>
  </si>
  <si>
    <t>実質料金改定率(%)</t>
    <phoneticPr fontId="3"/>
  </si>
  <si>
    <t>給水区域面積（ha）</t>
    <rPh sb="0" eb="2">
      <t>キュウスイ</t>
    </rPh>
    <rPh sb="2" eb="4">
      <t>クイキ</t>
    </rPh>
    <rPh sb="4" eb="6">
      <t>メンセキ</t>
    </rPh>
    <phoneticPr fontId="3"/>
  </si>
  <si>
    <r>
      <t>計画年間給水量(m</t>
    </r>
    <r>
      <rPr>
        <vertAlign val="superscript"/>
        <sz val="12"/>
        <rFont val="ＭＳ Ｐ明朝"/>
        <family val="1"/>
        <charset val="128"/>
      </rPr>
      <t>3</t>
    </r>
    <r>
      <rPr>
        <sz val="12"/>
        <rFont val="ＭＳ Ｐ明朝"/>
        <family val="1"/>
        <charset val="128"/>
      </rPr>
      <t>)</t>
    </r>
    <phoneticPr fontId="3"/>
  </si>
  <si>
    <t>料金改定年数 （上2桁年数、下2桁月数）</t>
    <rPh sb="8" eb="9">
      <t>カミ</t>
    </rPh>
    <rPh sb="10" eb="11">
      <t>ケタ</t>
    </rPh>
    <rPh sb="11" eb="13">
      <t>ネンスウ</t>
    </rPh>
    <rPh sb="14" eb="15">
      <t>シモ</t>
    </rPh>
    <rPh sb="16" eb="17">
      <t>ケタ</t>
    </rPh>
    <rPh sb="17" eb="19">
      <t>ツキスウ</t>
    </rPh>
    <phoneticPr fontId="3"/>
  </si>
  <si>
    <t>職員1人当たり給水人口　　(人)</t>
    <rPh sb="0" eb="2">
      <t>ショクイン</t>
    </rPh>
    <rPh sb="3" eb="4">
      <t>ニン</t>
    </rPh>
    <rPh sb="4" eb="5">
      <t>ア</t>
    </rPh>
    <rPh sb="7" eb="9">
      <t>キュウスイ</t>
    </rPh>
    <rPh sb="9" eb="11">
      <t>ジンコウ</t>
    </rPh>
    <rPh sb="14" eb="15">
      <t>ニン</t>
    </rPh>
    <phoneticPr fontId="3"/>
  </si>
  <si>
    <r>
      <t>職員1人当たり給水量　　(ｍ</t>
    </r>
    <r>
      <rPr>
        <vertAlign val="superscript"/>
        <sz val="12"/>
        <rFont val="ＭＳ Ｐ明朝"/>
        <family val="1"/>
        <charset val="128"/>
      </rPr>
      <t>3</t>
    </r>
    <r>
      <rPr>
        <sz val="12"/>
        <rFont val="ＭＳ Ｐ明朝"/>
        <family val="1"/>
        <charset val="128"/>
      </rPr>
      <t>)</t>
    </r>
    <rPh sb="0" eb="2">
      <t>ショクイン</t>
    </rPh>
    <rPh sb="3" eb="4">
      <t>ニン</t>
    </rPh>
    <rPh sb="4" eb="5">
      <t>ア</t>
    </rPh>
    <rPh sb="7" eb="10">
      <t>キュウスイリョウ</t>
    </rPh>
    <phoneticPr fontId="3"/>
  </si>
  <si>
    <t>職員1人当たり営業収益　(千円)</t>
    <rPh sb="0" eb="2">
      <t>ショクイン</t>
    </rPh>
    <rPh sb="3" eb="4">
      <t>ニン</t>
    </rPh>
    <rPh sb="4" eb="5">
      <t>ア</t>
    </rPh>
    <rPh sb="7" eb="9">
      <t>エイギョウ</t>
    </rPh>
    <rPh sb="9" eb="11">
      <t>シュウエキ</t>
    </rPh>
    <rPh sb="13" eb="15">
      <t>センエン</t>
    </rPh>
    <phoneticPr fontId="3"/>
  </si>
  <si>
    <t>　　計</t>
    <phoneticPr fontId="3"/>
  </si>
  <si>
    <t>総収益　　　　   (B)  ＋  (C)  (A)</t>
    <phoneticPr fontId="3"/>
  </si>
  <si>
    <t>ア．営業収益　　　　    (B)</t>
    <phoneticPr fontId="3"/>
  </si>
  <si>
    <t>(ア)料金収入</t>
    <phoneticPr fontId="3"/>
  </si>
  <si>
    <t>(イ)受託工事収益</t>
    <phoneticPr fontId="3"/>
  </si>
  <si>
    <t>(ウ)その他</t>
    <phoneticPr fontId="3"/>
  </si>
  <si>
    <t>イ．営業外収益   　　　(C)</t>
    <phoneticPr fontId="3"/>
  </si>
  <si>
    <t>(ア)国庫補助金</t>
    <phoneticPr fontId="3"/>
  </si>
  <si>
    <t>(イ)府補助金</t>
    <phoneticPr fontId="3"/>
  </si>
  <si>
    <t>(ウ)他会計繰入金</t>
    <phoneticPr fontId="3"/>
  </si>
  <si>
    <t>(エ)その他</t>
    <phoneticPr fontId="3"/>
  </si>
  <si>
    <t>総費用  　　　　 (E)  ＋  (F)  (D)</t>
    <phoneticPr fontId="3"/>
  </si>
  <si>
    <t>ア．営業費用    　　　　(E)</t>
    <phoneticPr fontId="3"/>
  </si>
  <si>
    <t>(ア)職員給与費</t>
    <phoneticPr fontId="3"/>
  </si>
  <si>
    <t>(イ)受託工事費</t>
    <phoneticPr fontId="3"/>
  </si>
  <si>
    <t>イ．営業外費用   　　　　(F)</t>
    <phoneticPr fontId="3"/>
  </si>
  <si>
    <t>(ア)支払利息</t>
    <phoneticPr fontId="3"/>
  </si>
  <si>
    <t>i　地方債利息</t>
    <rPh sb="2" eb="5">
      <t>チホウサイ</t>
    </rPh>
    <rPh sb="5" eb="7">
      <t>リソク</t>
    </rPh>
    <phoneticPr fontId="3"/>
  </si>
  <si>
    <t>(イ)その他</t>
    <phoneticPr fontId="3"/>
  </si>
  <si>
    <t>収支差引 　　　(A)  －  (D)  (G)</t>
    <phoneticPr fontId="3"/>
  </si>
  <si>
    <t>資本的収入 　　　　   (H)</t>
    <phoneticPr fontId="3"/>
  </si>
  <si>
    <t>ア．地方債</t>
    <phoneticPr fontId="3"/>
  </si>
  <si>
    <t>イ．他会計出資金</t>
    <phoneticPr fontId="3"/>
  </si>
  <si>
    <t>ウ．他会計補助金</t>
    <phoneticPr fontId="3"/>
  </si>
  <si>
    <t>エ．他会計借入金</t>
    <phoneticPr fontId="3"/>
  </si>
  <si>
    <t>オ．固定資産売却代金</t>
    <phoneticPr fontId="3"/>
  </si>
  <si>
    <t>カ．国庫補助金</t>
    <phoneticPr fontId="3"/>
  </si>
  <si>
    <t>キ．府補助金</t>
    <phoneticPr fontId="3"/>
  </si>
  <si>
    <t>ク．工事負担金</t>
    <phoneticPr fontId="3"/>
  </si>
  <si>
    <t>ケ．その他</t>
    <phoneticPr fontId="3"/>
  </si>
  <si>
    <t>資本的支出 　　　　  (I)</t>
    <phoneticPr fontId="3"/>
  </si>
  <si>
    <t>ア．建設改良費</t>
    <phoneticPr fontId="3"/>
  </si>
  <si>
    <t>職員給与費</t>
    <phoneticPr fontId="3"/>
  </si>
  <si>
    <t>建設利息</t>
    <phoneticPr fontId="3"/>
  </si>
  <si>
    <t>補助対象事業費</t>
    <phoneticPr fontId="3"/>
  </si>
  <si>
    <t>単独事業費</t>
    <phoneticPr fontId="3"/>
  </si>
  <si>
    <t>その他</t>
    <phoneticPr fontId="3"/>
  </si>
  <si>
    <t>国庫補助金</t>
    <phoneticPr fontId="3"/>
  </si>
  <si>
    <t>府補助金</t>
    <phoneticPr fontId="3"/>
  </si>
  <si>
    <t>工事負担金</t>
    <phoneticPr fontId="3"/>
  </si>
  <si>
    <t>他会計繰入金</t>
    <phoneticPr fontId="3"/>
  </si>
  <si>
    <t>イ．地方債償還金  　　　 　　(J)</t>
    <phoneticPr fontId="3"/>
  </si>
  <si>
    <t>うち</t>
    <phoneticPr fontId="3"/>
  </si>
  <si>
    <t>ウ．他会計長期借入金返還金</t>
    <phoneticPr fontId="3"/>
  </si>
  <si>
    <t>エ．他会計への繰出金</t>
    <phoneticPr fontId="3"/>
  </si>
  <si>
    <t>オ．その他</t>
    <phoneticPr fontId="3"/>
  </si>
  <si>
    <t>収支差引 　　　　(H)  －  (I)   (K)</t>
    <phoneticPr fontId="3"/>
  </si>
  <si>
    <t>収支再差引  (G)  ＋  (K) (L)</t>
    <phoneticPr fontId="3"/>
  </si>
  <si>
    <t>積立金 (M)</t>
    <phoneticPr fontId="3"/>
  </si>
  <si>
    <t>前年度からの繰越金(N)</t>
    <phoneticPr fontId="3"/>
  </si>
  <si>
    <t>うち地方債</t>
    <phoneticPr fontId="3"/>
  </si>
  <si>
    <t>前年度繰上充用金  　　　　　　　(O)</t>
    <phoneticPr fontId="3"/>
  </si>
  <si>
    <t>未収入特定財源</t>
    <phoneticPr fontId="3"/>
  </si>
  <si>
    <t>国庫（府）支出金</t>
    <rPh sb="3" eb="4">
      <t>フ</t>
    </rPh>
    <phoneticPr fontId="3"/>
  </si>
  <si>
    <t>地方債</t>
    <phoneticPr fontId="3"/>
  </si>
  <si>
    <t>翌年度に繰越すべき財源(Q)</t>
    <phoneticPr fontId="3"/>
  </si>
  <si>
    <t>黒字</t>
    <phoneticPr fontId="3"/>
  </si>
  <si>
    <t>赤字　(Δ)</t>
    <phoneticPr fontId="3"/>
  </si>
  <si>
    <t>繰出基準に基づく繰入金</t>
    <phoneticPr fontId="3"/>
  </si>
  <si>
    <t>繰出基準以外の繰入金</t>
    <phoneticPr fontId="3"/>
  </si>
  <si>
    <t>1収益的収支</t>
    <phoneticPr fontId="3"/>
  </si>
  <si>
    <t>2資本的収支</t>
    <rPh sb="1" eb="2">
      <t>シ</t>
    </rPh>
    <rPh sb="2" eb="3">
      <t>ホン</t>
    </rPh>
    <rPh sb="3" eb="4">
      <t>マト</t>
    </rPh>
    <rPh sb="4" eb="5">
      <t>オサム</t>
    </rPh>
    <rPh sb="5" eb="6">
      <t>ササ</t>
    </rPh>
    <phoneticPr fontId="3"/>
  </si>
  <si>
    <t>配水管延長  (〃)</t>
    <phoneticPr fontId="3"/>
  </si>
  <si>
    <t>配水池　（〃）</t>
    <rPh sb="0" eb="3">
      <t>ハイスイチ</t>
    </rPh>
    <phoneticPr fontId="3"/>
  </si>
  <si>
    <t>内訳</t>
    <rPh sb="1" eb="2">
      <t>ワケ</t>
    </rPh>
    <phoneticPr fontId="3"/>
  </si>
  <si>
    <t>繰上充用金</t>
    <rPh sb="0" eb="2">
      <t>クリアゲ</t>
    </rPh>
    <rPh sb="2" eb="4">
      <t>ジュウヨウ</t>
    </rPh>
    <rPh sb="4" eb="5">
      <t>キン</t>
    </rPh>
    <phoneticPr fontId="3"/>
  </si>
  <si>
    <t>事業繰越額・支払繰延額に係る未収入特定財源</t>
    <rPh sb="0" eb="2">
      <t>ジギョウ</t>
    </rPh>
    <rPh sb="2" eb="4">
      <t>クリコシ</t>
    </rPh>
    <rPh sb="4" eb="5">
      <t>ガク</t>
    </rPh>
    <rPh sb="6" eb="8">
      <t>シハラ</t>
    </rPh>
    <rPh sb="8" eb="10">
      <t>クリノベ</t>
    </rPh>
    <rPh sb="10" eb="11">
      <t>ガク</t>
    </rPh>
    <rPh sb="12" eb="13">
      <t>カカ</t>
    </rPh>
    <rPh sb="14" eb="17">
      <t>ミシュウニュウ</t>
    </rPh>
    <rPh sb="17" eb="19">
      <t>トクテイ</t>
    </rPh>
    <rPh sb="19" eb="21">
      <t>ザイゲン</t>
    </rPh>
    <phoneticPr fontId="3"/>
  </si>
  <si>
    <t>地方債の
うち</t>
    <rPh sb="0" eb="3">
      <t>チホウサイ</t>
    </rPh>
    <phoneticPr fontId="3"/>
  </si>
  <si>
    <t>公営企業借換債にかかるもの</t>
    <rPh sb="0" eb="2">
      <t>コウエイ</t>
    </rPh>
    <rPh sb="2" eb="4">
      <t>キギョウ</t>
    </rPh>
    <rPh sb="4" eb="7">
      <t>カリカエサイ</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</si>
  <si>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</si>
  <si>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</si>
  <si>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</si>
  <si>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</si>
  <si>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4">
      <t>コウボ</t>
    </rPh>
    <rPh sb="4" eb="5">
      <t>サイ</t>
    </rPh>
    <phoneticPr fontId="3"/>
  </si>
  <si>
    <t>その他</t>
    <rPh sb="2" eb="3">
      <t>タ</t>
    </rPh>
    <phoneticPr fontId="3"/>
  </si>
  <si>
    <t>3</t>
  </si>
  <si>
    <t>1</t>
  </si>
  <si>
    <t>2</t>
  </si>
  <si>
    <t>7</t>
  </si>
  <si>
    <t>6</t>
  </si>
  <si>
    <t>5</t>
  </si>
  <si>
    <t>4</t>
  </si>
  <si>
    <t>52</t>
  </si>
  <si>
    <t>51</t>
  </si>
  <si>
    <t>34</t>
  </si>
  <si>
    <t>33</t>
  </si>
  <si>
    <t>32</t>
  </si>
  <si>
    <t>003</t>
  </si>
  <si>
    <t>002</t>
  </si>
  <si>
    <t>001</t>
  </si>
  <si>
    <t>8</t>
  </si>
  <si>
    <t>伊根町訪問看護ステーション</t>
  </si>
  <si>
    <t>9</t>
  </si>
  <si>
    <t>網野・弥栄デイ</t>
  </si>
  <si>
    <t>ふくじゅ</t>
  </si>
  <si>
    <t>森本工業団地</t>
  </si>
  <si>
    <t>005</t>
  </si>
  <si>
    <t>004</t>
  </si>
  <si>
    <t>長岡分譲宅地</t>
  </si>
  <si>
    <t>八幡市</t>
  </si>
  <si>
    <t>262102</t>
  </si>
  <si>
    <t>八幡市営駐車場</t>
  </si>
  <si>
    <t>長岡京市</t>
  </si>
  <si>
    <t>262099</t>
  </si>
  <si>
    <t>長岡京市営長岡京駅西駐車場</t>
  </si>
  <si>
    <t>つつじヶ丘団地</t>
  </si>
  <si>
    <t>008</t>
  </si>
  <si>
    <t>006</t>
  </si>
  <si>
    <t>綾部市営綾部駅北駐車場</t>
  </si>
  <si>
    <t>綾部市営綾部駅南駐車場</t>
  </si>
  <si>
    <t>綾部市営天神町駐車場</t>
  </si>
  <si>
    <t>綾部市住宅・工業団地</t>
  </si>
  <si>
    <t>南田辺駐車場</t>
  </si>
  <si>
    <t>七条海岸駐車場</t>
  </si>
  <si>
    <t>東舞鶴駅駐車場</t>
  </si>
  <si>
    <t>西舞鶴駅駐車場</t>
  </si>
  <si>
    <t>石原地区</t>
  </si>
  <si>
    <t>西中筋地区</t>
  </si>
  <si>
    <t>事業</t>
    <rPh sb="0" eb="2">
      <t>ジギョウ</t>
    </rPh>
    <phoneticPr fontId="3"/>
  </si>
  <si>
    <t>表</t>
    <rPh sb="0" eb="1">
      <t>ヒョウ</t>
    </rPh>
    <phoneticPr fontId="3"/>
  </si>
  <si>
    <t>行</t>
    <rPh sb="0" eb="1">
      <t>ギョウ</t>
    </rPh>
    <phoneticPr fontId="3"/>
  </si>
  <si>
    <t>列</t>
    <rPh sb="0" eb="1">
      <t>レツ</t>
    </rPh>
    <phoneticPr fontId="3"/>
  </si>
  <si>
    <t>01</t>
    <phoneticPr fontId="3"/>
  </si>
  <si>
    <t>1</t>
    <phoneticPr fontId="3"/>
  </si>
  <si>
    <t>2</t>
    <phoneticPr fontId="3"/>
  </si>
  <si>
    <t>25</t>
    <phoneticPr fontId="3"/>
  </si>
  <si>
    <t>43</t>
    <phoneticPr fontId="3"/>
  </si>
  <si>
    <r>
      <t>事業創設認可</t>
    </r>
    <r>
      <rPr>
        <sz val="10"/>
        <rFont val="ＭＳ Ｐ明朝"/>
        <family val="1"/>
        <charset val="128"/>
      </rPr>
      <t xml:space="preserve"> (例3270822→S27.8.22)</t>
    </r>
    <rPh sb="8" eb="9">
      <t>レイ</t>
    </rPh>
    <phoneticPr fontId="3"/>
  </si>
  <si>
    <t>02</t>
    <phoneticPr fontId="3"/>
  </si>
  <si>
    <t>010</t>
    <phoneticPr fontId="3"/>
  </si>
  <si>
    <t>010</t>
    <phoneticPr fontId="3"/>
  </si>
  <si>
    <t>　　計</t>
    <rPh sb="2" eb="3">
      <t>ケイ</t>
    </rPh>
    <phoneticPr fontId="3"/>
  </si>
  <si>
    <t>資本勘定所属職員</t>
    <rPh sb="0" eb="2">
      <t>シホン</t>
    </rPh>
    <rPh sb="2" eb="4">
      <t>カンジョウ</t>
    </rPh>
    <rPh sb="4" eb="6">
      <t>ショゾク</t>
    </rPh>
    <rPh sb="6" eb="8">
      <t>ショクイン</t>
    </rPh>
    <phoneticPr fontId="3"/>
  </si>
  <si>
    <t>損益勘定所属職員</t>
    <rPh sb="0" eb="2">
      <t>ソンエキ</t>
    </rPh>
    <rPh sb="2" eb="4">
      <t>カンジョウ</t>
    </rPh>
    <rPh sb="4" eb="6">
      <t>ショゾク</t>
    </rPh>
    <rPh sb="6" eb="8">
      <t>ショクイン</t>
    </rPh>
    <phoneticPr fontId="3"/>
  </si>
  <si>
    <t>職員数（人）</t>
    <rPh sb="0" eb="3">
      <t>ショクインスウ</t>
    </rPh>
    <rPh sb="4" eb="5">
      <t>ニン</t>
    </rPh>
    <phoneticPr fontId="3"/>
  </si>
  <si>
    <t>年間使用料収入額　計</t>
    <rPh sb="0" eb="2">
      <t>ネンカン</t>
    </rPh>
    <rPh sb="2" eb="5">
      <t>シヨウリョウ</t>
    </rPh>
    <rPh sb="5" eb="8">
      <t>シュウニュウガク</t>
    </rPh>
    <rPh sb="9" eb="10">
      <t>ケイ</t>
    </rPh>
    <phoneticPr fontId="3"/>
  </si>
  <si>
    <t>隻数（隻）</t>
    <rPh sb="0" eb="2">
      <t>セキスウ</t>
    </rPh>
    <rPh sb="3" eb="4">
      <t>セキ</t>
    </rPh>
    <phoneticPr fontId="3"/>
  </si>
  <si>
    <t>その他船舶</t>
    <rPh sb="2" eb="3">
      <t>タ</t>
    </rPh>
    <rPh sb="3" eb="5">
      <t>センパク</t>
    </rPh>
    <phoneticPr fontId="3"/>
  </si>
  <si>
    <t>しゅんせつ船</t>
    <rPh sb="5" eb="6">
      <t>フネ</t>
    </rPh>
    <phoneticPr fontId="3"/>
  </si>
  <si>
    <t>年間取扱件数（件）</t>
    <rPh sb="0" eb="2">
      <t>ネンカン</t>
    </rPh>
    <rPh sb="2" eb="4">
      <t>トリアツカ</t>
    </rPh>
    <rPh sb="4" eb="6">
      <t>ケンスウ</t>
    </rPh>
    <rPh sb="7" eb="8">
      <t>ケン</t>
    </rPh>
    <phoneticPr fontId="3"/>
  </si>
  <si>
    <t>船舶の離着岸を補助する船舶</t>
    <rPh sb="0" eb="2">
      <t>センパク</t>
    </rPh>
    <rPh sb="3" eb="6">
      <t>リチャクガン</t>
    </rPh>
    <rPh sb="7" eb="9">
      <t>ホジョ</t>
    </rPh>
    <rPh sb="11" eb="13">
      <t>センパク</t>
    </rPh>
    <phoneticPr fontId="3"/>
  </si>
  <si>
    <t>面積（㎡）</t>
    <rPh sb="0" eb="2">
      <t>メンセキ</t>
    </rPh>
    <phoneticPr fontId="3"/>
  </si>
  <si>
    <t>ふ頭用地</t>
    <rPh sb="1" eb="2">
      <t>トウ</t>
    </rPh>
    <rPh sb="2" eb="4">
      <t>ヨウチ</t>
    </rPh>
    <phoneticPr fontId="3"/>
  </si>
  <si>
    <t>年間取扱荷物量（ｔ）</t>
    <rPh sb="0" eb="2">
      <t>ネンカン</t>
    </rPh>
    <rPh sb="2" eb="4">
      <t>トリアツカ</t>
    </rPh>
    <rPh sb="4" eb="6">
      <t>ニモツ</t>
    </rPh>
    <rPh sb="6" eb="7">
      <t>リョウ</t>
    </rPh>
    <phoneticPr fontId="3"/>
  </si>
  <si>
    <t>施設数</t>
    <rPh sb="0" eb="3">
      <t>シセツスウ</t>
    </rPh>
    <phoneticPr fontId="3"/>
  </si>
  <si>
    <t>貯木場</t>
    <rPh sb="0" eb="2">
      <t>チョボク</t>
    </rPh>
    <rPh sb="2" eb="3">
      <t>ジョウ</t>
    </rPh>
    <phoneticPr fontId="3"/>
  </si>
  <si>
    <t>棟数（棟）</t>
    <rPh sb="0" eb="1">
      <t>トウ</t>
    </rPh>
    <rPh sb="1" eb="2">
      <t>スウ</t>
    </rPh>
    <rPh sb="3" eb="4">
      <t>トウ</t>
    </rPh>
    <phoneticPr fontId="3"/>
  </si>
  <si>
    <t>倉庫</t>
    <rPh sb="0" eb="2">
      <t>ソウコ</t>
    </rPh>
    <phoneticPr fontId="3"/>
  </si>
  <si>
    <t>その他上屋</t>
    <rPh sb="2" eb="3">
      <t>タ</t>
    </rPh>
    <rPh sb="3" eb="5">
      <t>ウワヤ</t>
    </rPh>
    <phoneticPr fontId="3"/>
  </si>
  <si>
    <t>年間利用者数（人）</t>
    <rPh sb="0" eb="2">
      <t>ネンカン</t>
    </rPh>
    <rPh sb="2" eb="5">
      <t>リヨウシャ</t>
    </rPh>
    <rPh sb="5" eb="6">
      <t>スウ</t>
    </rPh>
    <rPh sb="7" eb="8">
      <t>ニン</t>
    </rPh>
    <phoneticPr fontId="3"/>
  </si>
  <si>
    <t>旅客上屋</t>
    <rPh sb="0" eb="2">
      <t>リョカク</t>
    </rPh>
    <rPh sb="2" eb="4">
      <t>ウワヤ</t>
    </rPh>
    <phoneticPr fontId="3"/>
  </si>
  <si>
    <t>機械数（基）</t>
    <rPh sb="0" eb="2">
      <t>キカイ</t>
    </rPh>
    <rPh sb="2" eb="3">
      <t>スウ</t>
    </rPh>
    <rPh sb="4" eb="5">
      <t>キ</t>
    </rPh>
    <phoneticPr fontId="3"/>
  </si>
  <si>
    <t>荷役機械</t>
    <rPh sb="0" eb="1">
      <t>ニ</t>
    </rPh>
    <rPh sb="1" eb="2">
      <t>ヤク</t>
    </rPh>
    <rPh sb="2" eb="4">
      <t>キカイ</t>
    </rPh>
    <phoneticPr fontId="3"/>
  </si>
  <si>
    <t>○</t>
    <phoneticPr fontId="3"/>
  </si>
  <si>
    <t>港湾区分</t>
    <rPh sb="0" eb="2">
      <t>コウワン</t>
    </rPh>
    <rPh sb="2" eb="4">
      <t>クブン</t>
    </rPh>
    <phoneticPr fontId="3"/>
  </si>
  <si>
    <t>（３） 港湾整備事業</t>
    <rPh sb="4" eb="6">
      <t>コウワン</t>
    </rPh>
    <rPh sb="6" eb="8">
      <t>セイビ</t>
    </rPh>
    <rPh sb="8" eb="10">
      <t>ジギョウ</t>
    </rPh>
    <phoneticPr fontId="3"/>
  </si>
  <si>
    <t>実繰入額</t>
    <rPh sb="0" eb="1">
      <t>ジツ</t>
    </rPh>
    <rPh sb="1" eb="4">
      <t>クリイレガク</t>
    </rPh>
    <phoneticPr fontId="3"/>
  </si>
  <si>
    <t>元金償還金分に対して繰り入れたもの</t>
    <rPh sb="0" eb="2">
      <t>ガンキン</t>
    </rPh>
    <rPh sb="2" eb="5">
      <t>ショウカンキン</t>
    </rPh>
    <rPh sb="5" eb="6">
      <t>ブン</t>
    </rPh>
    <rPh sb="7" eb="8">
      <t>タイ</t>
    </rPh>
    <rPh sb="10" eb="11">
      <t>ク</t>
    </rPh>
    <rPh sb="12" eb="13">
      <t>イ</t>
    </rPh>
    <phoneticPr fontId="3"/>
  </si>
  <si>
    <t>　(2)繰出基準以外の繰入金</t>
    <rPh sb="4" eb="5">
      <t>ク</t>
    </rPh>
    <rPh sb="5" eb="6">
      <t>ダ</t>
    </rPh>
    <rPh sb="6" eb="8">
      <t>キジュン</t>
    </rPh>
    <rPh sb="8" eb="10">
      <t>イガイ</t>
    </rPh>
    <rPh sb="11" eb="14">
      <t>クリイレキン</t>
    </rPh>
    <phoneticPr fontId="3"/>
  </si>
  <si>
    <t>　(1)繰出基準に基づく繰入金</t>
    <rPh sb="4" eb="5">
      <t>ク</t>
    </rPh>
    <rPh sb="5" eb="6">
      <t>ダ</t>
    </rPh>
    <rPh sb="6" eb="8">
      <t>キジュン</t>
    </rPh>
    <rPh sb="9" eb="10">
      <t>モト</t>
    </rPh>
    <rPh sb="12" eb="15">
      <t>クリイレキン</t>
    </rPh>
    <phoneticPr fontId="3"/>
  </si>
  <si>
    <t>資本的収支に関する繰入金のうち</t>
    <rPh sb="0" eb="3">
      <t>シホンテキ</t>
    </rPh>
    <rPh sb="3" eb="5">
      <t>シュウシ</t>
    </rPh>
    <rPh sb="6" eb="7">
      <t>カン</t>
    </rPh>
    <rPh sb="9" eb="12">
      <t>クリイレキン</t>
    </rPh>
    <phoneticPr fontId="3"/>
  </si>
  <si>
    <t>収益的収支に関する繰入金のうち</t>
    <rPh sb="0" eb="3">
      <t>シュウエキテキ</t>
    </rPh>
    <rPh sb="3" eb="5">
      <t>シュウシ</t>
    </rPh>
    <rPh sb="6" eb="7">
      <t>カン</t>
    </rPh>
    <rPh sb="9" eb="12">
      <t>クリイレキン</t>
    </rPh>
    <phoneticPr fontId="3"/>
  </si>
  <si>
    <t>収益的支出に充てた他会計借入金　　　　　(Y)</t>
    <rPh sb="0" eb="3">
      <t>シュウエキテキ</t>
    </rPh>
    <rPh sb="3" eb="5">
      <t>シシュツ</t>
    </rPh>
    <rPh sb="6" eb="7">
      <t>ア</t>
    </rPh>
    <rPh sb="9" eb="12">
      <t>タカイケイ</t>
    </rPh>
    <rPh sb="12" eb="15">
      <t>カリイレキン</t>
    </rPh>
    <phoneticPr fontId="3"/>
  </si>
  <si>
    <t>収益的支出に充てた地方債　　　　　　　　(X)</t>
    <rPh sb="0" eb="3">
      <t>シュウエキテキ</t>
    </rPh>
    <rPh sb="3" eb="5">
      <t>シシュツ</t>
    </rPh>
    <rPh sb="6" eb="7">
      <t>ア</t>
    </rPh>
    <rPh sb="9" eb="12">
      <t>チホウサイ</t>
    </rPh>
    <phoneticPr fontId="3"/>
  </si>
  <si>
    <r>
      <t>赤字(</t>
    </r>
    <r>
      <rPr>
        <sz val="9"/>
        <rFont val="ＭＳ Ｐ明朝"/>
        <family val="1"/>
        <charset val="128"/>
      </rPr>
      <t>△</t>
    </r>
    <r>
      <rPr>
        <sz val="12"/>
        <rFont val="ＭＳ Ｐ明朝"/>
        <family val="1"/>
        <charset val="128"/>
      </rPr>
      <t>)</t>
    </r>
    <rPh sb="0" eb="2">
      <t>アカジ</t>
    </rPh>
    <phoneticPr fontId="3"/>
  </si>
  <si>
    <t>黒字</t>
    <rPh sb="0" eb="2">
      <t>クロジ</t>
    </rPh>
    <phoneticPr fontId="3"/>
  </si>
  <si>
    <t>実質収支　　(P)-(Q)</t>
    <rPh sb="0" eb="2">
      <t>ジッシツ</t>
    </rPh>
    <rPh sb="2" eb="4">
      <t>シュウシ</t>
    </rPh>
    <phoneticPr fontId="3"/>
  </si>
  <si>
    <t>翌年度に繰越すべき財源　(Q)</t>
    <rPh sb="0" eb="3">
      <t>ヨクネンド</t>
    </rPh>
    <rPh sb="4" eb="6">
      <t>クリコシ</t>
    </rPh>
    <rPh sb="9" eb="11">
      <t>ザイゲン</t>
    </rPh>
    <phoneticPr fontId="3"/>
  </si>
  <si>
    <t>地方債</t>
    <rPh sb="0" eb="3">
      <t>チホウサイ</t>
    </rPh>
    <phoneticPr fontId="3"/>
  </si>
  <si>
    <t>国庫(府)支出金</t>
    <rPh sb="0" eb="2">
      <t>コッコ</t>
    </rPh>
    <rPh sb="3" eb="4">
      <t>フ</t>
    </rPh>
    <rPh sb="5" eb="8">
      <t>シシュツキン</t>
    </rPh>
    <phoneticPr fontId="3"/>
  </si>
  <si>
    <t>未収入特定財源</t>
    <rPh sb="0" eb="1">
      <t>ミ</t>
    </rPh>
    <rPh sb="1" eb="3">
      <t>シュウニュウ</t>
    </rPh>
    <rPh sb="3" eb="5">
      <t>トクテイ</t>
    </rPh>
    <rPh sb="5" eb="7">
      <t>ザイゲン</t>
    </rPh>
    <phoneticPr fontId="3"/>
  </si>
  <si>
    <t>形式収支　　　(L)-(M)+(N)-(O)+(X)+(Y)　 (P)</t>
    <rPh sb="0" eb="2">
      <t>ケイシキ</t>
    </rPh>
    <rPh sb="2" eb="4">
      <t>シュウシ</t>
    </rPh>
    <phoneticPr fontId="3"/>
  </si>
  <si>
    <t>前年度繰上充用金　　　　　　　　　　　　(O)</t>
    <rPh sb="0" eb="3">
      <t>ゼンネンド</t>
    </rPh>
    <rPh sb="3" eb="5">
      <t>クリアゲ</t>
    </rPh>
    <rPh sb="5" eb="7">
      <t>ジュウヨウ</t>
    </rPh>
    <rPh sb="7" eb="8">
      <t>キン</t>
    </rPh>
    <phoneticPr fontId="3"/>
  </si>
  <si>
    <t>うち地方債</t>
    <rPh sb="2" eb="5">
      <t>チホウサイ</t>
    </rPh>
    <phoneticPr fontId="3"/>
  </si>
  <si>
    <t>前年度からの繰越金　　　　　　　　 　   (N)</t>
    <rPh sb="0" eb="3">
      <t>ゼンネンド</t>
    </rPh>
    <rPh sb="6" eb="9">
      <t>クリコシキン</t>
    </rPh>
    <phoneticPr fontId="3"/>
  </si>
  <si>
    <t>積立金　　　　　　　　　　　　　　　　　(M)</t>
    <rPh sb="0" eb="3">
      <t>ツミタテキン</t>
    </rPh>
    <phoneticPr fontId="3"/>
  </si>
  <si>
    <t>収支再差引　　　　　　　　　 (G)+(K)　　(L)</t>
    <rPh sb="0" eb="2">
      <t>シュウシ</t>
    </rPh>
    <rPh sb="2" eb="3">
      <t>サイ</t>
    </rPh>
    <rPh sb="3" eb="5">
      <t>サシヒキ</t>
    </rPh>
    <phoneticPr fontId="3"/>
  </si>
  <si>
    <t>（３）収　支　差　引　　　(H)-(I)　　(K)</t>
    <rPh sb="3" eb="4">
      <t>シュウエキ</t>
    </rPh>
    <rPh sb="5" eb="6">
      <t>シ</t>
    </rPh>
    <rPh sb="7" eb="10">
      <t>サシヒキ</t>
    </rPh>
    <phoneticPr fontId="3"/>
  </si>
  <si>
    <t>　　オ．その他</t>
    <rPh sb="6" eb="7">
      <t>タ</t>
    </rPh>
    <phoneticPr fontId="3"/>
  </si>
  <si>
    <t>　　エ．他会計への繰出金</t>
    <rPh sb="4" eb="7">
      <t>タカイケイ</t>
    </rPh>
    <rPh sb="9" eb="10">
      <t>ク</t>
    </rPh>
    <rPh sb="10" eb="11">
      <t>ダ</t>
    </rPh>
    <rPh sb="11" eb="12">
      <t>キン</t>
    </rPh>
    <phoneticPr fontId="3"/>
  </si>
  <si>
    <t>　　ウ．他会計長期借入金返還金　</t>
    <rPh sb="4" eb="7">
      <t>タカイケイ</t>
    </rPh>
    <rPh sb="7" eb="9">
      <t>チョウキ</t>
    </rPh>
    <rPh sb="9" eb="12">
      <t>カリイレキン</t>
    </rPh>
    <rPh sb="12" eb="14">
      <t>ヘンカン</t>
    </rPh>
    <rPh sb="14" eb="15">
      <t>キン</t>
    </rPh>
    <phoneticPr fontId="3"/>
  </si>
  <si>
    <t>その他資金に係る繰上償還金分</t>
    <rPh sb="2" eb="3">
      <t>タ</t>
    </rPh>
    <rPh sb="3" eb="5">
      <t>シキン</t>
    </rPh>
    <rPh sb="6" eb="7">
      <t>カカ</t>
    </rPh>
    <rPh sb="8" eb="10">
      <t>クリアゲ</t>
    </rPh>
    <rPh sb="10" eb="13">
      <t>ショウカンキン</t>
    </rPh>
    <rPh sb="13" eb="14">
      <t>ブン</t>
    </rPh>
    <phoneticPr fontId="3"/>
  </si>
  <si>
    <t>政府資金に係る繰上償還金分</t>
    <rPh sb="0" eb="2">
      <t>セイフ</t>
    </rPh>
    <rPh sb="2" eb="4">
      <t>シキン</t>
    </rPh>
    <rPh sb="5" eb="6">
      <t>カカ</t>
    </rPh>
    <rPh sb="7" eb="9">
      <t>クリアゲ</t>
    </rPh>
    <rPh sb="9" eb="12">
      <t>ショウカンキン</t>
    </rPh>
    <rPh sb="12" eb="13">
      <t>ブン</t>
    </rPh>
    <phoneticPr fontId="3"/>
  </si>
  <si>
    <t>うち</t>
    <phoneticPr fontId="3"/>
  </si>
  <si>
    <t>　　イ．地方債償還金　　　　　　　 　(J)</t>
    <rPh sb="4" eb="7">
      <t>チホウサイ</t>
    </rPh>
    <rPh sb="7" eb="10">
      <t>ショウカンキン</t>
    </rPh>
    <phoneticPr fontId="3"/>
  </si>
  <si>
    <t>他会計繰入金</t>
    <rPh sb="0" eb="1">
      <t>タ</t>
    </rPh>
    <rPh sb="1" eb="3">
      <t>カイケイ</t>
    </rPh>
    <rPh sb="3" eb="6">
      <t>クリイレキン</t>
    </rPh>
    <phoneticPr fontId="3"/>
  </si>
  <si>
    <t>工事負担金</t>
    <rPh sb="0" eb="2">
      <t>コウジ</t>
    </rPh>
    <rPh sb="2" eb="5">
      <t>フタンキン</t>
    </rPh>
    <phoneticPr fontId="3"/>
  </si>
  <si>
    <t>都道府県補助金</t>
    <rPh sb="0" eb="4">
      <t>トドウフケン</t>
    </rPh>
    <rPh sb="4" eb="7">
      <t>ホジョキン</t>
    </rPh>
    <phoneticPr fontId="3"/>
  </si>
  <si>
    <t>国庫補助金</t>
    <rPh sb="0" eb="2">
      <t>コッコ</t>
    </rPh>
    <rPh sb="2" eb="5">
      <t>ホジョキン</t>
    </rPh>
    <phoneticPr fontId="3"/>
  </si>
  <si>
    <t>建設改良費の財源内訳</t>
    <rPh sb="0" eb="2">
      <t>ケンセツ</t>
    </rPh>
    <rPh sb="2" eb="5">
      <t>カイリョウヒ</t>
    </rPh>
    <rPh sb="6" eb="8">
      <t>ザイゲン</t>
    </rPh>
    <rPh sb="8" eb="10">
      <t>ウチワケ</t>
    </rPh>
    <phoneticPr fontId="3"/>
  </si>
  <si>
    <t>上記に対する財源としての地方債</t>
    <rPh sb="0" eb="2">
      <t>ジョウキ</t>
    </rPh>
    <rPh sb="3" eb="4">
      <t>タイ</t>
    </rPh>
    <rPh sb="6" eb="8">
      <t>ザイゲン</t>
    </rPh>
    <rPh sb="12" eb="15">
      <t>チホウサイ</t>
    </rPh>
    <phoneticPr fontId="3"/>
  </si>
  <si>
    <t>単独事業費</t>
    <rPh sb="0" eb="2">
      <t>タンドク</t>
    </rPh>
    <rPh sb="2" eb="5">
      <t>ジギョウヒ</t>
    </rPh>
    <phoneticPr fontId="3"/>
  </si>
  <si>
    <t>補助対象事業費</t>
    <rPh sb="0" eb="2">
      <t>ホジョ</t>
    </rPh>
    <rPh sb="2" eb="4">
      <t>タイショウ</t>
    </rPh>
    <rPh sb="4" eb="7">
      <t>ジギョウヒ</t>
    </rPh>
    <phoneticPr fontId="3"/>
  </si>
  <si>
    <t>建設利息</t>
    <rPh sb="0" eb="2">
      <t>ケンセツ</t>
    </rPh>
    <rPh sb="2" eb="4">
      <t>リソク</t>
    </rPh>
    <phoneticPr fontId="3"/>
  </si>
  <si>
    <t>職員給与費</t>
    <rPh sb="0" eb="2">
      <t>ショクイン</t>
    </rPh>
    <rPh sb="2" eb="5">
      <t>キュウヨヒ</t>
    </rPh>
    <phoneticPr fontId="3"/>
  </si>
  <si>
    <t>　　ア．建設改良費</t>
    <rPh sb="4" eb="6">
      <t>ケンセツ</t>
    </rPh>
    <rPh sb="6" eb="9">
      <t>カイリョウヒ</t>
    </rPh>
    <phoneticPr fontId="3"/>
  </si>
  <si>
    <t>（２）資　本　的　支　出　　　　　 　(I)</t>
    <rPh sb="3" eb="8">
      <t>シホンテキ</t>
    </rPh>
    <rPh sb="9" eb="12">
      <t>シシュツ</t>
    </rPh>
    <phoneticPr fontId="3"/>
  </si>
  <si>
    <t>　　ケ．その他</t>
    <rPh sb="6" eb="7">
      <t>タ</t>
    </rPh>
    <phoneticPr fontId="3"/>
  </si>
  <si>
    <t>　　ク．工事負担金</t>
    <rPh sb="4" eb="6">
      <t>コウジ</t>
    </rPh>
    <rPh sb="6" eb="9">
      <t>フタンキン</t>
    </rPh>
    <phoneticPr fontId="3"/>
  </si>
  <si>
    <t>　　キ．都道府県補助金</t>
    <rPh sb="4" eb="8">
      <t>トドウフケン</t>
    </rPh>
    <rPh sb="8" eb="11">
      <t>ホジョキン</t>
    </rPh>
    <phoneticPr fontId="3"/>
  </si>
  <si>
    <t>　　カ．国庫補助金</t>
    <rPh sb="4" eb="6">
      <t>コッコ</t>
    </rPh>
    <rPh sb="6" eb="9">
      <t>ホジョキン</t>
    </rPh>
    <phoneticPr fontId="3"/>
  </si>
  <si>
    <t>　　オ．固定資産売却代金</t>
    <rPh sb="4" eb="8">
      <t>コテイシサン</t>
    </rPh>
    <rPh sb="8" eb="10">
      <t>バイキャク</t>
    </rPh>
    <rPh sb="10" eb="12">
      <t>ダイキン</t>
    </rPh>
    <phoneticPr fontId="3"/>
  </si>
  <si>
    <t>　　エ．他会計借入金</t>
    <rPh sb="4" eb="7">
      <t>タカイケイ</t>
    </rPh>
    <rPh sb="7" eb="10">
      <t>カリイレキン</t>
    </rPh>
    <phoneticPr fontId="3"/>
  </si>
  <si>
    <t>　　ウ．他会計補助金</t>
    <rPh sb="4" eb="7">
      <t>タカイケイ</t>
    </rPh>
    <rPh sb="7" eb="10">
      <t>ホジョキン</t>
    </rPh>
    <phoneticPr fontId="3"/>
  </si>
  <si>
    <t>　　イ．他会計出資金</t>
    <rPh sb="4" eb="5">
      <t>タ</t>
    </rPh>
    <rPh sb="5" eb="7">
      <t>カイケイ</t>
    </rPh>
    <rPh sb="7" eb="10">
      <t>シュッシキン</t>
    </rPh>
    <phoneticPr fontId="3"/>
  </si>
  <si>
    <t>　　ア．地方債</t>
    <rPh sb="4" eb="7">
      <t>チホウサイ</t>
    </rPh>
    <phoneticPr fontId="3"/>
  </si>
  <si>
    <t>（１）資　本　的　収　入　　　　　　 (H)</t>
    <rPh sb="3" eb="8">
      <t>シホンテキ</t>
    </rPh>
    <rPh sb="9" eb="10">
      <t>シュウシ</t>
    </rPh>
    <rPh sb="11" eb="12">
      <t>ニュウ</t>
    </rPh>
    <phoneticPr fontId="3"/>
  </si>
  <si>
    <t>資　　本　　的　　収　　支</t>
    <rPh sb="0" eb="1">
      <t>シ</t>
    </rPh>
    <rPh sb="3" eb="4">
      <t>ホン</t>
    </rPh>
    <rPh sb="6" eb="7">
      <t>マト</t>
    </rPh>
    <rPh sb="9" eb="10">
      <t>オサム</t>
    </rPh>
    <rPh sb="12" eb="13">
      <t>ササ</t>
    </rPh>
    <phoneticPr fontId="3"/>
  </si>
  <si>
    <t>（３）収　支　差　引　　　(A)-(D)　　(G)</t>
    <rPh sb="3" eb="4">
      <t>シュウエキ</t>
    </rPh>
    <rPh sb="5" eb="6">
      <t>シ</t>
    </rPh>
    <rPh sb="7" eb="10">
      <t>サシヒキ</t>
    </rPh>
    <phoneticPr fontId="3"/>
  </si>
  <si>
    <t>　　（イ）その他</t>
    <rPh sb="7" eb="8">
      <t>タ</t>
    </rPh>
    <phoneticPr fontId="3"/>
  </si>
  <si>
    <t>　　　ⅱ一時借入金利息</t>
    <rPh sb="4" eb="6">
      <t>イチジ</t>
    </rPh>
    <rPh sb="6" eb="9">
      <t>カリイレキン</t>
    </rPh>
    <rPh sb="9" eb="11">
      <t>リソク</t>
    </rPh>
    <phoneticPr fontId="3"/>
  </si>
  <si>
    <t>　　　ⅰ地方債利息</t>
    <rPh sb="4" eb="7">
      <t>チホウサイ</t>
    </rPh>
    <rPh sb="7" eb="9">
      <t>リソク</t>
    </rPh>
    <phoneticPr fontId="3"/>
  </si>
  <si>
    <t>　　（ア）支払利息</t>
    <rPh sb="5" eb="7">
      <t>シハライ</t>
    </rPh>
    <rPh sb="7" eb="9">
      <t>リソク</t>
    </rPh>
    <phoneticPr fontId="3"/>
  </si>
  <si>
    <t>　　イ．営業外費用　　　　　　　　　 (F)</t>
    <rPh sb="4" eb="7">
      <t>エイギョウガイ</t>
    </rPh>
    <rPh sb="7" eb="9">
      <t>ヒヨウ</t>
    </rPh>
    <phoneticPr fontId="3"/>
  </si>
  <si>
    <t>　　（ウ）その他</t>
    <rPh sb="7" eb="8">
      <t>タ</t>
    </rPh>
    <phoneticPr fontId="3"/>
  </si>
  <si>
    <t>　　（イ）受託工事費</t>
    <rPh sb="5" eb="7">
      <t>ジュタク</t>
    </rPh>
    <rPh sb="7" eb="10">
      <t>コウジヒ</t>
    </rPh>
    <phoneticPr fontId="3"/>
  </si>
  <si>
    <t>　　（ア）職員給与費</t>
    <rPh sb="5" eb="7">
      <t>ショクイン</t>
    </rPh>
    <rPh sb="7" eb="10">
      <t>キュウヨヒ</t>
    </rPh>
    <phoneticPr fontId="3"/>
  </si>
  <si>
    <t>　　ア．営業費用　　　　　　　　　　 (E)</t>
    <rPh sb="4" eb="6">
      <t>エイギョウ</t>
    </rPh>
    <rPh sb="6" eb="8">
      <t>ヒヨウ</t>
    </rPh>
    <phoneticPr fontId="3"/>
  </si>
  <si>
    <t>（２）総　費　用　　　　　(E)+(F)    (D)</t>
    <rPh sb="3" eb="4">
      <t>ソウ</t>
    </rPh>
    <rPh sb="5" eb="8">
      <t>ヒヨウ</t>
    </rPh>
    <phoneticPr fontId="3"/>
  </si>
  <si>
    <t>　　（ア）他会計繰入金</t>
    <rPh sb="5" eb="6">
      <t>タ</t>
    </rPh>
    <rPh sb="6" eb="8">
      <t>カイケイ</t>
    </rPh>
    <rPh sb="8" eb="11">
      <t>クリイレキン</t>
    </rPh>
    <phoneticPr fontId="3"/>
  </si>
  <si>
    <t>　　（イ）都道府県補助金</t>
    <rPh sb="5" eb="9">
      <t>トドウフケン</t>
    </rPh>
    <rPh sb="9" eb="12">
      <t>ホジョキン</t>
    </rPh>
    <phoneticPr fontId="3"/>
  </si>
  <si>
    <t>　　（ア）国庫補助金</t>
    <rPh sb="5" eb="7">
      <t>コッコ</t>
    </rPh>
    <rPh sb="7" eb="10">
      <t>ホジョキン</t>
    </rPh>
    <phoneticPr fontId="3"/>
  </si>
  <si>
    <t>　　イ．営業外収益　　　　　　　　　（C）</t>
    <rPh sb="4" eb="7">
      <t>エイギョウガイ</t>
    </rPh>
    <rPh sb="7" eb="9">
      <t>シュウエキ</t>
    </rPh>
    <phoneticPr fontId="3"/>
  </si>
  <si>
    <t>　　（イ）受託工事収益</t>
    <rPh sb="5" eb="7">
      <t>ジュタク</t>
    </rPh>
    <rPh sb="7" eb="9">
      <t>コウジ</t>
    </rPh>
    <rPh sb="9" eb="11">
      <t>シュウエキ</t>
    </rPh>
    <phoneticPr fontId="3"/>
  </si>
  <si>
    <t>　　（ア）料金収入</t>
    <rPh sb="5" eb="7">
      <t>リョウキン</t>
    </rPh>
    <rPh sb="7" eb="9">
      <t>シュウニュウ</t>
    </rPh>
    <phoneticPr fontId="3"/>
  </si>
  <si>
    <t>　　ア．営業収益　　　　　　　　　　（B)</t>
    <rPh sb="4" eb="6">
      <t>エイギョウ</t>
    </rPh>
    <rPh sb="6" eb="8">
      <t>シュウエキ</t>
    </rPh>
    <phoneticPr fontId="3"/>
  </si>
  <si>
    <t>（１）総　収　益　　　　　(B)+(C)　　(A)</t>
    <rPh sb="3" eb="8">
      <t>ソウシュウエキ</t>
    </rPh>
    <phoneticPr fontId="3"/>
  </si>
  <si>
    <t>収　　益　　的　　収　　支</t>
    <rPh sb="0" eb="1">
      <t>オサム</t>
    </rPh>
    <rPh sb="3" eb="4">
      <t>エキ</t>
    </rPh>
    <rPh sb="6" eb="7">
      <t>マト</t>
    </rPh>
    <rPh sb="9" eb="10">
      <t>オサム</t>
    </rPh>
    <rPh sb="12" eb="13">
      <t>ササ</t>
    </rPh>
    <phoneticPr fontId="3"/>
  </si>
  <si>
    <t>その２　決算概況</t>
    <rPh sb="4" eb="6">
      <t>ケッサン</t>
    </rPh>
    <rPh sb="6" eb="8">
      <t>ガイキョウ</t>
    </rPh>
    <phoneticPr fontId="3"/>
  </si>
  <si>
    <t>080</t>
    <phoneticPr fontId="3"/>
  </si>
  <si>
    <t>02</t>
    <phoneticPr fontId="3"/>
  </si>
  <si>
    <t>その他 （円)(税込み)</t>
    <rPh sb="2" eb="3">
      <t>タ</t>
    </rPh>
    <rPh sb="5" eb="6">
      <t>エン</t>
    </rPh>
    <phoneticPr fontId="3"/>
  </si>
  <si>
    <t xml:space="preserve"> 仔牛    （円)(税込み)　　　</t>
    <rPh sb="1" eb="3">
      <t>コウシ</t>
    </rPh>
    <rPh sb="8" eb="9">
      <t>エン</t>
    </rPh>
    <phoneticPr fontId="3"/>
  </si>
  <si>
    <t xml:space="preserve"> 豚    （円)(税込み)</t>
    <rPh sb="1" eb="2">
      <t>ブタ</t>
    </rPh>
    <rPh sb="7" eb="8">
      <t>エン</t>
    </rPh>
    <phoneticPr fontId="3"/>
  </si>
  <si>
    <t xml:space="preserve"> 馬　　（円)(税込み)　　　</t>
    <rPh sb="1" eb="2">
      <t>ウマ</t>
    </rPh>
    <rPh sb="5" eb="6">
      <t>エン</t>
    </rPh>
    <phoneticPr fontId="3"/>
  </si>
  <si>
    <t xml:space="preserve"> 牛　　（円)(税込み）</t>
    <rPh sb="1" eb="2">
      <t>ウシ</t>
    </rPh>
    <rPh sb="5" eb="6">
      <t>エン</t>
    </rPh>
    <rPh sb="8" eb="10">
      <t>ゼイコ</t>
    </rPh>
    <phoneticPr fontId="3"/>
  </si>
  <si>
    <t>冷蔵室使用料</t>
    <rPh sb="0" eb="3">
      <t>レイゾウシツ</t>
    </rPh>
    <rPh sb="3" eb="6">
      <t>シヨウリョウ</t>
    </rPh>
    <phoneticPr fontId="3"/>
  </si>
  <si>
    <t>と殺解体料</t>
    <rPh sb="1" eb="2">
      <t>サツ</t>
    </rPh>
    <rPh sb="2" eb="4">
      <t>カイタイ</t>
    </rPh>
    <rPh sb="4" eb="5">
      <t>リョウ</t>
    </rPh>
    <phoneticPr fontId="3"/>
  </si>
  <si>
    <t>と畜場使用料</t>
    <rPh sb="1" eb="2">
      <t>チク</t>
    </rPh>
    <rPh sb="2" eb="3">
      <t>ジョウ</t>
    </rPh>
    <rPh sb="3" eb="6">
      <t>シヨウリョウ</t>
    </rPh>
    <phoneticPr fontId="3"/>
  </si>
  <si>
    <t>料金（一頭当たり）</t>
    <rPh sb="0" eb="2">
      <t>リョウキン</t>
    </rPh>
    <rPh sb="3" eb="5">
      <t>イットウ</t>
    </rPh>
    <rPh sb="5" eb="6">
      <t>ア</t>
    </rPh>
    <phoneticPr fontId="3"/>
  </si>
  <si>
    <t>１日平均処理数（頭）</t>
    <rPh sb="1" eb="2">
      <t>ニチ</t>
    </rPh>
    <rPh sb="2" eb="4">
      <t>ヘイキン</t>
    </rPh>
    <rPh sb="4" eb="6">
      <t>ショリ</t>
    </rPh>
    <rPh sb="6" eb="7">
      <t>スウ</t>
    </rPh>
    <rPh sb="8" eb="9">
      <t>アタマ</t>
    </rPh>
    <phoneticPr fontId="3"/>
  </si>
  <si>
    <t xml:space="preserve"> 計    （頭）</t>
    <rPh sb="1" eb="2">
      <t>ケイ</t>
    </rPh>
    <rPh sb="7" eb="8">
      <t>アタマ</t>
    </rPh>
    <phoneticPr fontId="3"/>
  </si>
  <si>
    <t>その他 （頭)</t>
    <rPh sb="2" eb="3">
      <t>タ</t>
    </rPh>
    <rPh sb="5" eb="6">
      <t>トウ</t>
    </rPh>
    <phoneticPr fontId="3"/>
  </si>
  <si>
    <t xml:space="preserve"> 仔牛    （頭)　　　</t>
    <rPh sb="1" eb="3">
      <t>コウシ</t>
    </rPh>
    <rPh sb="8" eb="9">
      <t>トウ</t>
    </rPh>
    <phoneticPr fontId="3"/>
  </si>
  <si>
    <t xml:space="preserve"> 豚    （頭)</t>
    <rPh sb="1" eb="2">
      <t>ブタ</t>
    </rPh>
    <rPh sb="7" eb="8">
      <t>トウ</t>
    </rPh>
    <phoneticPr fontId="3"/>
  </si>
  <si>
    <t xml:space="preserve"> 馬　　（頭)　　　</t>
    <rPh sb="1" eb="2">
      <t>ウマ</t>
    </rPh>
    <rPh sb="5" eb="6">
      <t>トウ</t>
    </rPh>
    <phoneticPr fontId="3"/>
  </si>
  <si>
    <t xml:space="preserve"> 牛　　（頭)</t>
    <rPh sb="1" eb="2">
      <t>ウシ</t>
    </rPh>
    <rPh sb="5" eb="6">
      <t>トウ</t>
    </rPh>
    <phoneticPr fontId="3"/>
  </si>
  <si>
    <t>年間処理実績</t>
    <rPh sb="0" eb="2">
      <t>ネンカン</t>
    </rPh>
    <rPh sb="2" eb="4">
      <t>ショリ</t>
    </rPh>
    <rPh sb="4" eb="6">
      <t>ジッセキ</t>
    </rPh>
    <phoneticPr fontId="3"/>
  </si>
  <si>
    <r>
      <t>施設面積（ｍ</t>
    </r>
    <r>
      <rPr>
        <vertAlign val="superscript"/>
        <sz val="12"/>
        <rFont val="ＭＳ Ｐ明朝"/>
        <family val="1"/>
        <charset val="128"/>
      </rPr>
      <t>２</t>
    </r>
    <r>
      <rPr>
        <sz val="12"/>
        <rFont val="ＭＳ Ｐ明朝"/>
        <family val="1"/>
        <charset val="128"/>
      </rPr>
      <t>）</t>
    </r>
    <rPh sb="0" eb="2">
      <t>シセツ</t>
    </rPh>
    <rPh sb="2" eb="4">
      <t>メンセキ</t>
    </rPh>
    <phoneticPr fontId="3"/>
  </si>
  <si>
    <t>事業規模</t>
    <rPh sb="0" eb="2">
      <t>ジギョウ</t>
    </rPh>
    <rPh sb="2" eb="4">
      <t>キボ</t>
    </rPh>
    <phoneticPr fontId="3"/>
  </si>
  <si>
    <t>前年度からの繰越金　　　　　　　　 　(N)</t>
    <rPh sb="0" eb="3">
      <t>ゼンネンド</t>
    </rPh>
    <rPh sb="6" eb="9">
      <t>クリコシキン</t>
    </rPh>
    <phoneticPr fontId="3"/>
  </si>
  <si>
    <t>府補助金</t>
    <rPh sb="0" eb="1">
      <t>トドウフケン</t>
    </rPh>
    <rPh sb="1" eb="4">
      <t>ホジョキン</t>
    </rPh>
    <phoneticPr fontId="3"/>
  </si>
  <si>
    <t>建設改良費の内訳</t>
    <rPh sb="0" eb="2">
      <t>ケンセツ</t>
    </rPh>
    <rPh sb="2" eb="4">
      <t>カイリョウ</t>
    </rPh>
    <rPh sb="4" eb="5">
      <t>ヒ</t>
    </rPh>
    <rPh sb="6" eb="8">
      <t>ウチワケ</t>
    </rPh>
    <phoneticPr fontId="3"/>
  </si>
  <si>
    <t>　　キ．府補助金</t>
    <rPh sb="4" eb="5">
      <t>トドウフケン</t>
    </rPh>
    <rPh sb="5" eb="8">
      <t>ホジョキン</t>
    </rPh>
    <phoneticPr fontId="3"/>
  </si>
  <si>
    <t>　　（エ）その他</t>
    <rPh sb="7" eb="8">
      <t>タ</t>
    </rPh>
    <phoneticPr fontId="3"/>
  </si>
  <si>
    <t>　　（ウ）他会計繰入金</t>
    <rPh sb="5" eb="6">
      <t>タ</t>
    </rPh>
    <rPh sb="6" eb="8">
      <t>カイケイ</t>
    </rPh>
    <rPh sb="8" eb="11">
      <t>クリイレキン</t>
    </rPh>
    <phoneticPr fontId="3"/>
  </si>
  <si>
    <t>　　（イ）府補助金</t>
    <rPh sb="5" eb="6">
      <t>トドウフケン</t>
    </rPh>
    <rPh sb="6" eb="9">
      <t>ホジョキン</t>
    </rPh>
    <phoneticPr fontId="3"/>
  </si>
  <si>
    <t>100</t>
    <phoneticPr fontId="3"/>
  </si>
  <si>
    <t>事業開始年月日 (2140506→T14.5.6)</t>
    <rPh sb="0" eb="2">
      <t>ジギョウ</t>
    </rPh>
    <rPh sb="2" eb="4">
      <t>カイシ</t>
    </rPh>
    <rPh sb="4" eb="7">
      <t>ネンガッピ</t>
    </rPh>
    <phoneticPr fontId="3"/>
  </si>
  <si>
    <t>02</t>
    <phoneticPr fontId="3"/>
  </si>
  <si>
    <t>現行料金実施年月日</t>
    <rPh sb="0" eb="2">
      <t>ゲンコウ</t>
    </rPh>
    <rPh sb="2" eb="4">
      <t>リョウキン</t>
    </rPh>
    <rPh sb="4" eb="6">
      <t>ジッシ</t>
    </rPh>
    <rPh sb="6" eb="9">
      <t>ネンガッピ</t>
    </rPh>
    <phoneticPr fontId="3"/>
  </si>
  <si>
    <t>繰出基準等に基づくもの</t>
    <rPh sb="0" eb="2">
      <t>クリダシ</t>
    </rPh>
    <rPh sb="2" eb="4">
      <t>キジュン</t>
    </rPh>
    <rPh sb="4" eb="5">
      <t>トウ</t>
    </rPh>
    <rPh sb="6" eb="7">
      <t>モト</t>
    </rPh>
    <phoneticPr fontId="3"/>
  </si>
  <si>
    <t>他会計補助金</t>
    <rPh sb="0" eb="3">
      <t>タカイケイ</t>
    </rPh>
    <rPh sb="3" eb="6">
      <t>ホジョキン</t>
    </rPh>
    <phoneticPr fontId="3"/>
  </si>
  <si>
    <t>資本勘定繰入金</t>
    <rPh sb="0" eb="2">
      <t>シホン</t>
    </rPh>
    <rPh sb="2" eb="4">
      <t>カンジョウ</t>
    </rPh>
    <rPh sb="4" eb="7">
      <t>クリイレキン</t>
    </rPh>
    <phoneticPr fontId="3"/>
  </si>
  <si>
    <t>他会計繰入金</t>
    <rPh sb="0" eb="3">
      <t>タカイケイ</t>
    </rPh>
    <rPh sb="3" eb="6">
      <t>クリイレキン</t>
    </rPh>
    <phoneticPr fontId="3"/>
  </si>
  <si>
    <t>収益勘定繰入金</t>
    <rPh sb="0" eb="2">
      <t>シュウエキ</t>
    </rPh>
    <rPh sb="2" eb="4">
      <t>カンジョウ</t>
    </rPh>
    <rPh sb="4" eb="7">
      <t>クリイレキン</t>
    </rPh>
    <phoneticPr fontId="3"/>
  </si>
  <si>
    <t>実繰入額が基準額を超える部分及び「その他」実繰入額</t>
    <rPh sb="0" eb="1">
      <t>ジツ</t>
    </rPh>
    <rPh sb="1" eb="4">
      <t>クリイレガク</t>
    </rPh>
    <rPh sb="5" eb="8">
      <t>キジュンガク</t>
    </rPh>
    <rPh sb="9" eb="10">
      <t>コ</t>
    </rPh>
    <rPh sb="12" eb="14">
      <t>ブブン</t>
    </rPh>
    <rPh sb="14" eb="15">
      <t>オヨ</t>
    </rPh>
    <rPh sb="19" eb="20">
      <t>タ</t>
    </rPh>
    <rPh sb="21" eb="22">
      <t>ジツ</t>
    </rPh>
    <rPh sb="22" eb="25">
      <t>クリイレガク</t>
    </rPh>
    <phoneticPr fontId="3"/>
  </si>
  <si>
    <t>災害復旧費</t>
    <rPh sb="0" eb="2">
      <t>サイガイ</t>
    </rPh>
    <rPh sb="2" eb="4">
      <t>フッキュウ</t>
    </rPh>
    <rPh sb="4" eb="5">
      <t>ヒ</t>
    </rPh>
    <phoneticPr fontId="3"/>
  </si>
  <si>
    <t>営業外収益</t>
    <rPh sb="0" eb="3">
      <t>エイギョウガイ</t>
    </rPh>
    <rPh sb="3" eb="5">
      <t>シュウエキ</t>
    </rPh>
    <phoneticPr fontId="3"/>
  </si>
  <si>
    <t>周辺の地価(主たる用途)(円／㎡)</t>
    <rPh sb="0" eb="2">
      <t>シュウヘン</t>
    </rPh>
    <rPh sb="3" eb="5">
      <t>チカ</t>
    </rPh>
    <rPh sb="6" eb="7">
      <t>シュ</t>
    </rPh>
    <rPh sb="9" eb="11">
      <t>ヨウト</t>
    </rPh>
    <rPh sb="13" eb="14">
      <t>エン</t>
    </rPh>
    <phoneticPr fontId="3"/>
  </si>
  <si>
    <t>予納金等納付累計額（千円）</t>
    <rPh sb="0" eb="2">
      <t>ヨノウ</t>
    </rPh>
    <rPh sb="2" eb="3">
      <t>キン</t>
    </rPh>
    <rPh sb="3" eb="4">
      <t>トウ</t>
    </rPh>
    <rPh sb="4" eb="6">
      <t>ノウフ</t>
    </rPh>
    <rPh sb="6" eb="9">
      <t>ルイケイガク</t>
    </rPh>
    <rPh sb="10" eb="12">
      <t>センエン</t>
    </rPh>
    <phoneticPr fontId="3"/>
  </si>
  <si>
    <t>分納代金未収金残高（千円）</t>
    <rPh sb="0" eb="2">
      <t>ブンノウ</t>
    </rPh>
    <rPh sb="2" eb="4">
      <t>ダイキン</t>
    </rPh>
    <rPh sb="4" eb="7">
      <t>ミシュウキン</t>
    </rPh>
    <rPh sb="7" eb="9">
      <t>ザンダカ</t>
    </rPh>
    <rPh sb="10" eb="12">
      <t>センエン</t>
    </rPh>
    <phoneticPr fontId="3"/>
  </si>
  <si>
    <t>他会計繰入金累計額（千円）</t>
    <rPh sb="0" eb="3">
      <t>タカイケイ</t>
    </rPh>
    <rPh sb="3" eb="6">
      <t>クリイレキン</t>
    </rPh>
    <rPh sb="6" eb="9">
      <t>ルイケイガク</t>
    </rPh>
    <rPh sb="10" eb="12">
      <t>センエン</t>
    </rPh>
    <phoneticPr fontId="3"/>
  </si>
  <si>
    <t>他会計借入金残高（千円）</t>
    <rPh sb="0" eb="3">
      <t>タカイケイ</t>
    </rPh>
    <rPh sb="3" eb="6">
      <t>カリイレキン</t>
    </rPh>
    <rPh sb="6" eb="8">
      <t>ザンダカ</t>
    </rPh>
    <rPh sb="9" eb="11">
      <t>センエン</t>
    </rPh>
    <phoneticPr fontId="3"/>
  </si>
  <si>
    <t>地方債残高（千円）</t>
    <rPh sb="0" eb="3">
      <t>チホウサイ</t>
    </rPh>
    <rPh sb="3" eb="5">
      <t>ザンダカ</t>
    </rPh>
    <rPh sb="6" eb="8">
      <t>センエン</t>
    </rPh>
    <phoneticPr fontId="3"/>
  </si>
  <si>
    <t>未売却分（㎡）</t>
    <rPh sb="0" eb="1">
      <t>ミ</t>
    </rPh>
    <rPh sb="1" eb="4">
      <t>バイキャクブン</t>
    </rPh>
    <phoneticPr fontId="3"/>
  </si>
  <si>
    <t>売却済分（㎡）</t>
    <rPh sb="0" eb="2">
      <t>バイキャク</t>
    </rPh>
    <rPh sb="2" eb="3">
      <t>ス</t>
    </rPh>
    <rPh sb="3" eb="4">
      <t>ブン</t>
    </rPh>
    <phoneticPr fontId="3"/>
  </si>
  <si>
    <t>非売却分（㎡）</t>
    <rPh sb="0" eb="1">
      <t>ヒ</t>
    </rPh>
    <rPh sb="1" eb="4">
      <t>バイキャクブン</t>
    </rPh>
    <phoneticPr fontId="3"/>
  </si>
  <si>
    <t>完成地の内訳</t>
    <rPh sb="0" eb="3">
      <t>カンセイチ</t>
    </rPh>
    <rPh sb="4" eb="6">
      <t>ウチワケ</t>
    </rPh>
    <phoneticPr fontId="3"/>
  </si>
  <si>
    <t>分納</t>
    <rPh sb="0" eb="2">
      <t>ブンノウ</t>
    </rPh>
    <phoneticPr fontId="3"/>
  </si>
  <si>
    <t>即納</t>
    <rPh sb="0" eb="2">
      <t>ソクノウ</t>
    </rPh>
    <phoneticPr fontId="3"/>
  </si>
  <si>
    <t>予納</t>
    <rPh sb="0" eb="1">
      <t>ヨボウ</t>
    </rPh>
    <rPh sb="1" eb="2">
      <t>ノウ</t>
    </rPh>
    <phoneticPr fontId="3"/>
  </si>
  <si>
    <t>代金収納方法</t>
    <rPh sb="0" eb="2">
      <t>ダイキン</t>
    </rPh>
    <rPh sb="2" eb="4">
      <t>シュウノウ</t>
    </rPh>
    <rPh sb="4" eb="6">
      <t>ホウホウ</t>
    </rPh>
    <phoneticPr fontId="3"/>
  </si>
  <si>
    <t>㎡当たり売却単価（円）</t>
    <rPh sb="1" eb="2">
      <t>ア</t>
    </rPh>
    <rPh sb="4" eb="6">
      <t>バイキャク</t>
    </rPh>
    <rPh sb="6" eb="8">
      <t>タンカ</t>
    </rPh>
    <rPh sb="9" eb="10">
      <t>エン</t>
    </rPh>
    <phoneticPr fontId="3"/>
  </si>
  <si>
    <t>売却代金（千円）</t>
    <rPh sb="0" eb="2">
      <t>バイキャク</t>
    </rPh>
    <rPh sb="2" eb="4">
      <t>ダイキン</t>
    </rPh>
    <rPh sb="5" eb="7">
      <t>センエン</t>
    </rPh>
    <phoneticPr fontId="3"/>
  </si>
  <si>
    <t>売却面積（㎡）</t>
    <rPh sb="0" eb="2">
      <t>バイキャク</t>
    </rPh>
    <rPh sb="2" eb="4">
      <t>メンセキ</t>
    </rPh>
    <phoneticPr fontId="3"/>
  </si>
  <si>
    <t>当年度状況</t>
    <rPh sb="0" eb="3">
      <t>トウネンド</t>
    </rPh>
    <rPh sb="3" eb="5">
      <t>ジョウキョウ</t>
    </rPh>
    <phoneticPr fontId="3"/>
  </si>
  <si>
    <t>未売却分事業費（千円）</t>
    <rPh sb="0" eb="1">
      <t>ミ</t>
    </rPh>
    <rPh sb="1" eb="4">
      <t>バイキャクブン</t>
    </rPh>
    <rPh sb="4" eb="7">
      <t>ジギョウヒ</t>
    </rPh>
    <rPh sb="8" eb="10">
      <t>センエン</t>
    </rPh>
    <phoneticPr fontId="3"/>
  </si>
  <si>
    <t>当年度までの累計事業費（千円）</t>
    <rPh sb="0" eb="3">
      <t>トウネンド</t>
    </rPh>
    <rPh sb="6" eb="8">
      <t>ルイケイ</t>
    </rPh>
    <rPh sb="8" eb="11">
      <t>ジギョウヒ</t>
    </rPh>
    <rPh sb="12" eb="14">
      <t>センエン</t>
    </rPh>
    <phoneticPr fontId="3"/>
  </si>
  <si>
    <t>事業費（千円）</t>
    <rPh sb="0" eb="3">
      <t>ジギョウヒ</t>
    </rPh>
    <rPh sb="4" eb="6">
      <t>センエン</t>
    </rPh>
    <phoneticPr fontId="3"/>
  </si>
  <si>
    <t>うち当年度完成分</t>
    <rPh sb="2" eb="5">
      <t>トウネンド</t>
    </rPh>
    <rPh sb="5" eb="7">
      <t>カンセイ</t>
    </rPh>
    <rPh sb="7" eb="8">
      <t>ブン</t>
    </rPh>
    <phoneticPr fontId="3"/>
  </si>
  <si>
    <t>完成分</t>
    <rPh sb="0" eb="2">
      <t>カンセイ</t>
    </rPh>
    <rPh sb="2" eb="3">
      <t>ブン</t>
    </rPh>
    <phoneticPr fontId="3"/>
  </si>
  <si>
    <t>㎡当たり売却予定単価（円）</t>
    <rPh sb="1" eb="2">
      <t>ア</t>
    </rPh>
    <rPh sb="4" eb="6">
      <t>バイキャク</t>
    </rPh>
    <rPh sb="6" eb="8">
      <t>ヨテイ</t>
    </rPh>
    <rPh sb="8" eb="10">
      <t>タンカ</t>
    </rPh>
    <rPh sb="11" eb="12">
      <t>エン</t>
    </rPh>
    <phoneticPr fontId="3"/>
  </si>
  <si>
    <t>売却予定面積（㎡）</t>
    <rPh sb="0" eb="2">
      <t>バイキャク</t>
    </rPh>
    <rPh sb="2" eb="4">
      <t>ヨテイ</t>
    </rPh>
    <rPh sb="4" eb="6">
      <t>メンセキ</t>
    </rPh>
    <phoneticPr fontId="3"/>
  </si>
  <si>
    <t>㎡当たり造成予定単価（円）</t>
    <rPh sb="1" eb="2">
      <t>ア</t>
    </rPh>
    <rPh sb="4" eb="6">
      <t>ゾウセイ</t>
    </rPh>
    <rPh sb="6" eb="8">
      <t>ヨテイ</t>
    </rPh>
    <rPh sb="8" eb="10">
      <t>タンカ</t>
    </rPh>
    <rPh sb="11" eb="12">
      <t>エン</t>
    </rPh>
    <phoneticPr fontId="3"/>
  </si>
  <si>
    <t>総面積（㎡）</t>
    <rPh sb="0" eb="3">
      <t>ソウメンセキ</t>
    </rPh>
    <phoneticPr fontId="3"/>
  </si>
  <si>
    <t>総事業費（千円）</t>
    <rPh sb="0" eb="1">
      <t>ソウ</t>
    </rPh>
    <rPh sb="1" eb="4">
      <t>ジギョウヒ</t>
    </rPh>
    <rPh sb="5" eb="7">
      <t>センエン</t>
    </rPh>
    <phoneticPr fontId="3"/>
  </si>
  <si>
    <t>土地造成状況</t>
    <rPh sb="0" eb="2">
      <t>トチ</t>
    </rPh>
    <rPh sb="2" eb="4">
      <t>ゾウセイ</t>
    </rPh>
    <rPh sb="4" eb="6">
      <t>ジョウキョウ</t>
    </rPh>
    <phoneticPr fontId="3"/>
  </si>
  <si>
    <t>造成地区の建設着手年月日</t>
    <rPh sb="0" eb="2">
      <t>ゾウセイ</t>
    </rPh>
    <rPh sb="2" eb="4">
      <t>チク</t>
    </rPh>
    <rPh sb="5" eb="7">
      <t>ケンセツ</t>
    </rPh>
    <rPh sb="7" eb="9">
      <t>チャクシュ</t>
    </rPh>
    <rPh sb="9" eb="12">
      <t>ネンガッピ</t>
    </rPh>
    <phoneticPr fontId="3"/>
  </si>
  <si>
    <t>宮津市</t>
    <rPh sb="0" eb="3">
      <t>ミヤヅシ</t>
    </rPh>
    <phoneticPr fontId="3"/>
  </si>
  <si>
    <t>その２　施設・業務概況（付表）</t>
    <rPh sb="4" eb="6">
      <t>シセツ</t>
    </rPh>
    <rPh sb="7" eb="9">
      <t>ギョウム</t>
    </rPh>
    <rPh sb="9" eb="11">
      <t>ガイキョウ</t>
    </rPh>
    <rPh sb="12" eb="14">
      <t>フヒョウ</t>
    </rPh>
    <phoneticPr fontId="3"/>
  </si>
  <si>
    <t>職員数
（人）</t>
    <rPh sb="0" eb="3">
      <t>ショクインスウ</t>
    </rPh>
    <rPh sb="5" eb="6">
      <t>ニン</t>
    </rPh>
    <phoneticPr fontId="3"/>
  </si>
  <si>
    <t>売却済分（㎡）</t>
    <rPh sb="0" eb="2">
      <t>バイキャク</t>
    </rPh>
    <rPh sb="2" eb="3">
      <t>ズ</t>
    </rPh>
    <rPh sb="3" eb="4">
      <t>ブン</t>
    </rPh>
    <phoneticPr fontId="3"/>
  </si>
  <si>
    <t>非売却分（㎡）</t>
    <rPh sb="0" eb="1">
      <t>ヒ</t>
    </rPh>
    <rPh sb="1" eb="3">
      <t>バイキャク</t>
    </rPh>
    <rPh sb="3" eb="4">
      <t>ブン</t>
    </rPh>
    <phoneticPr fontId="3"/>
  </si>
  <si>
    <t>完成地の内訳</t>
    <rPh sb="0" eb="2">
      <t>カンセイ</t>
    </rPh>
    <rPh sb="2" eb="3">
      <t>チ</t>
    </rPh>
    <rPh sb="4" eb="6">
      <t>ウチワケ</t>
    </rPh>
    <phoneticPr fontId="3"/>
  </si>
  <si>
    <t>予納</t>
    <rPh sb="0" eb="2">
      <t>ヨノウ</t>
    </rPh>
    <phoneticPr fontId="3"/>
  </si>
  <si>
    <t>翌年度以降分</t>
    <rPh sb="0" eb="3">
      <t>ヨクネンド</t>
    </rPh>
    <rPh sb="3" eb="6">
      <t>イコウブン</t>
    </rPh>
    <phoneticPr fontId="3"/>
  </si>
  <si>
    <t>前年度からの繰越金　　　　　　　　 　　 (N)</t>
    <rPh sb="0" eb="3">
      <t>ゼンネンド</t>
    </rPh>
    <rPh sb="6" eb="9">
      <t>クリコシキン</t>
    </rPh>
    <phoneticPr fontId="3"/>
  </si>
  <si>
    <t>　　ア．営業費用                     (E)</t>
    <rPh sb="4" eb="6">
      <t>エイギョウ</t>
    </rPh>
    <rPh sb="6" eb="8">
      <t>ヒヨウ</t>
    </rPh>
    <phoneticPr fontId="3"/>
  </si>
  <si>
    <t>その３　決算概況</t>
    <rPh sb="4" eb="6">
      <t>ケッサン</t>
    </rPh>
    <rPh sb="6" eb="8">
      <t>ガイキョウ</t>
    </rPh>
    <phoneticPr fontId="3"/>
  </si>
  <si>
    <t>事務費</t>
  </si>
  <si>
    <t>その他</t>
  </si>
  <si>
    <t>(ウ)</t>
  </si>
  <si>
    <t>用地及び補償費</t>
    <phoneticPr fontId="3"/>
  </si>
  <si>
    <t>(イ)</t>
  </si>
  <si>
    <t>工費</t>
    <rPh sb="0" eb="2">
      <t>コウヒ</t>
    </rPh>
    <phoneticPr fontId="3"/>
  </si>
  <si>
    <t>(ア)</t>
  </si>
  <si>
    <t>工
事
費</t>
    <phoneticPr fontId="3"/>
  </si>
  <si>
    <t>合併施行の状況</t>
    <rPh sb="0" eb="2">
      <t>ガッペイ</t>
    </rPh>
    <rPh sb="2" eb="4">
      <t>セコウ</t>
    </rPh>
    <rPh sb="5" eb="7">
      <t>ジョウキョウ</t>
    </rPh>
    <phoneticPr fontId="3"/>
  </si>
  <si>
    <t>　　計</t>
    <phoneticPr fontId="3"/>
  </si>
  <si>
    <t>資本勘定所属職員</t>
  </si>
  <si>
    <t>損益勘定所属職員</t>
  </si>
  <si>
    <t>委託料(千円)</t>
  </si>
  <si>
    <t>4.　その他</t>
    <phoneticPr fontId="3"/>
  </si>
  <si>
    <t>3.　他の地方公共団体</t>
    <phoneticPr fontId="3"/>
  </si>
  <si>
    <t>2.　その他公社</t>
    <phoneticPr fontId="3"/>
  </si>
  <si>
    <t>1.　駐車場公社</t>
    <phoneticPr fontId="3"/>
  </si>
  <si>
    <t>委託先</t>
    <rPh sb="0" eb="3">
      <t>イタクサキ</t>
    </rPh>
    <phoneticPr fontId="3"/>
  </si>
  <si>
    <t>委託年月日</t>
    <rPh sb="0" eb="2">
      <t>イタク</t>
    </rPh>
    <rPh sb="2" eb="5">
      <t>ネンガッピ</t>
    </rPh>
    <phoneticPr fontId="3"/>
  </si>
  <si>
    <t>料金の徴収委託の状況</t>
    <rPh sb="0" eb="2">
      <t>リョウキン</t>
    </rPh>
    <rPh sb="3" eb="5">
      <t>チョウシュウ</t>
    </rPh>
    <rPh sb="5" eb="7">
      <t>イタク</t>
    </rPh>
    <rPh sb="8" eb="10">
      <t>ジョウキョウ</t>
    </rPh>
    <phoneticPr fontId="3"/>
  </si>
  <si>
    <t>供用開始以降
累    計(千台)</t>
    <phoneticPr fontId="3"/>
  </si>
  <si>
    <t>イ</t>
  </si>
  <si>
    <t>一日平均(台)</t>
  </si>
  <si>
    <t>ア</t>
  </si>
  <si>
    <t>駐　車
台　数</t>
    <phoneticPr fontId="3"/>
  </si>
  <si>
    <t>収支差(ア－イ)</t>
    <phoneticPr fontId="3"/>
  </si>
  <si>
    <t>ウ</t>
  </si>
  <si>
    <t>職員給与費</t>
  </si>
  <si>
    <t>うち</t>
  </si>
  <si>
    <t>イ　支出</t>
    <rPh sb="2" eb="4">
      <t>シシュツ</t>
    </rPh>
    <phoneticPr fontId="3"/>
  </si>
  <si>
    <t>ア　収入</t>
    <rPh sb="2" eb="4">
      <t>シュウニュウ</t>
    </rPh>
    <phoneticPr fontId="3"/>
  </si>
  <si>
    <t>供用開
始以降
累　計
(千円)</t>
    <phoneticPr fontId="3"/>
  </si>
  <si>
    <t>当年度
(千円)</t>
    <phoneticPr fontId="3"/>
  </si>
  <si>
    <t>実　　　績</t>
    <rPh sb="0" eb="5">
      <t>ジッセキ</t>
    </rPh>
    <phoneticPr fontId="3"/>
  </si>
  <si>
    <t>供用開始以降
累   計（千台）</t>
    <rPh sb="7" eb="12">
      <t>ルイケイ</t>
    </rPh>
    <rPh sb="13" eb="14">
      <t>セン</t>
    </rPh>
    <rPh sb="14" eb="15">
      <t>ダイ</t>
    </rPh>
    <phoneticPr fontId="3"/>
  </si>
  <si>
    <t>当年度
（千円）</t>
    <rPh sb="0" eb="3">
      <t>トウネンド</t>
    </rPh>
    <rPh sb="5" eb="7">
      <t>センエン</t>
    </rPh>
    <phoneticPr fontId="3"/>
  </si>
  <si>
    <t>事業計画上の数値</t>
  </si>
  <si>
    <t>夜間</t>
    <rPh sb="0" eb="2">
      <t>ヤカン</t>
    </rPh>
    <phoneticPr fontId="3"/>
  </si>
  <si>
    <t>昼間</t>
    <rPh sb="0" eb="2">
      <t>ヒルマ</t>
    </rPh>
    <phoneticPr fontId="3"/>
  </si>
  <si>
    <t>料金（円）</t>
    <rPh sb="0" eb="2">
      <t>リョウキン</t>
    </rPh>
    <rPh sb="3" eb="4">
      <t>エン</t>
    </rPh>
    <phoneticPr fontId="3"/>
  </si>
  <si>
    <t>竣工</t>
    <rPh sb="0" eb="2">
      <t>シュンコウ</t>
    </rPh>
    <phoneticPr fontId="3"/>
  </si>
  <si>
    <t>着工</t>
    <rPh sb="0" eb="2">
      <t>チャッコウ</t>
    </rPh>
    <phoneticPr fontId="3"/>
  </si>
  <si>
    <t>都市計画事業認可</t>
    <rPh sb="0" eb="2">
      <t>トシ</t>
    </rPh>
    <rPh sb="2" eb="4">
      <t>ケイカク</t>
    </rPh>
    <rPh sb="4" eb="6">
      <t>ジギョウ</t>
    </rPh>
    <rPh sb="6" eb="8">
      <t>ニンカ</t>
    </rPh>
    <phoneticPr fontId="3"/>
  </si>
  <si>
    <t>都市計画決定</t>
    <rPh sb="0" eb="2">
      <t>トシ</t>
    </rPh>
    <rPh sb="2" eb="4">
      <t>ケイカク</t>
    </rPh>
    <rPh sb="4" eb="6">
      <t>ケッテイ</t>
    </rPh>
    <phoneticPr fontId="3"/>
  </si>
  <si>
    <t>許認可等年月日</t>
    <rPh sb="0" eb="3">
      <t>キョニンカ</t>
    </rPh>
    <rPh sb="3" eb="4">
      <t>トウ</t>
    </rPh>
    <rPh sb="4" eb="7">
      <t>ネンガッピ</t>
    </rPh>
    <phoneticPr fontId="3"/>
  </si>
  <si>
    <t>料金の徴収期間(年)</t>
  </si>
  <si>
    <t>縁故資金</t>
    <rPh sb="0" eb="2">
      <t>エンコ</t>
    </rPh>
    <rPh sb="2" eb="4">
      <t>シキン</t>
    </rPh>
    <phoneticPr fontId="3"/>
  </si>
  <si>
    <t>無利子貸付金</t>
    <rPh sb="0" eb="3">
      <t>ムリシ</t>
    </rPh>
    <rPh sb="3" eb="6">
      <t>カシツケキン</t>
    </rPh>
    <phoneticPr fontId="3"/>
  </si>
  <si>
    <t>財源内訳（千円）</t>
    <rPh sb="0" eb="2">
      <t>ザイゲン</t>
    </rPh>
    <rPh sb="2" eb="4">
      <t>ウチワケ</t>
    </rPh>
    <rPh sb="5" eb="7">
      <t>センエン</t>
    </rPh>
    <phoneticPr fontId="3"/>
  </si>
  <si>
    <t>事務費</t>
    <rPh sb="0" eb="3">
      <t>ジムヒ</t>
    </rPh>
    <phoneticPr fontId="3"/>
  </si>
  <si>
    <t>用地及び補償費</t>
    <rPh sb="0" eb="2">
      <t>ヨウチ</t>
    </rPh>
    <rPh sb="2" eb="3">
      <t>オヨ</t>
    </rPh>
    <rPh sb="4" eb="7">
      <t>ホショウヒ</t>
    </rPh>
    <phoneticPr fontId="3"/>
  </si>
  <si>
    <t>工事費</t>
    <rPh sb="0" eb="3">
      <t>コウジヒ</t>
    </rPh>
    <phoneticPr fontId="3"/>
  </si>
  <si>
    <t>総事業費</t>
    <rPh sb="0" eb="1">
      <t>ソウ</t>
    </rPh>
    <rPh sb="1" eb="4">
      <t>ジギョウヒ</t>
    </rPh>
    <phoneticPr fontId="3"/>
  </si>
  <si>
    <t xml:space="preserve"> 終      了</t>
    <phoneticPr fontId="3"/>
  </si>
  <si>
    <t xml:space="preserve"> 開      始</t>
    <phoneticPr fontId="3"/>
  </si>
  <si>
    <r>
      <t xml:space="preserve">営業時間
</t>
    </r>
    <r>
      <rPr>
        <sz val="9"/>
        <rFont val="ＭＳ Ｐ明朝"/>
        <family val="1"/>
        <charset val="128"/>
      </rPr>
      <t>（24時間表記）</t>
    </r>
    <rPh sb="0" eb="2">
      <t>エイギョウ</t>
    </rPh>
    <rPh sb="2" eb="4">
      <t>ジカン</t>
    </rPh>
    <rPh sb="8" eb="10">
      <t>ジカン</t>
    </rPh>
    <rPh sb="10" eb="12">
      <t>ヒョウキ</t>
    </rPh>
    <phoneticPr fontId="3"/>
  </si>
  <si>
    <t>階層（階）</t>
    <rPh sb="0" eb="2">
      <t>カイソウ</t>
    </rPh>
    <rPh sb="3" eb="4">
      <t>カイ</t>
    </rPh>
    <phoneticPr fontId="3"/>
  </si>
  <si>
    <t>○</t>
    <phoneticPr fontId="3"/>
  </si>
  <si>
    <t>構造</t>
    <rPh sb="0" eb="2">
      <t>コウゾウ</t>
    </rPh>
    <phoneticPr fontId="3"/>
  </si>
  <si>
    <t>施　　設</t>
    <rPh sb="0" eb="4">
      <t>シセツ</t>
    </rPh>
    <phoneticPr fontId="3"/>
  </si>
  <si>
    <t>供用開始年月日</t>
    <phoneticPr fontId="3"/>
  </si>
  <si>
    <t xml:space="preserve">八幡市営
駐車場                                              </t>
    <phoneticPr fontId="3"/>
  </si>
  <si>
    <t>長岡京市営
長岡京駅西
駐車場</t>
    <rPh sb="0" eb="4">
      <t>ナガオカキョウシ</t>
    </rPh>
    <rPh sb="4" eb="5">
      <t>エイ</t>
    </rPh>
    <rPh sb="6" eb="9">
      <t>ナガオカキョウ</t>
    </rPh>
    <rPh sb="9" eb="10">
      <t>エキ</t>
    </rPh>
    <rPh sb="10" eb="11">
      <t>ニシ</t>
    </rPh>
    <rPh sb="12" eb="15">
      <t>チュウシャジョウ</t>
    </rPh>
    <phoneticPr fontId="3"/>
  </si>
  <si>
    <t xml:space="preserve">綾部市営
綾部駅北
駐車場                                      </t>
    <phoneticPr fontId="3"/>
  </si>
  <si>
    <t xml:space="preserve">綾部市営
綾部駅南
駐車場                                      </t>
    <phoneticPr fontId="3"/>
  </si>
  <si>
    <t xml:space="preserve">綾部市営
天神町
駐車場                                        </t>
    <phoneticPr fontId="3"/>
  </si>
  <si>
    <t>南田辺
駐車場</t>
    <phoneticPr fontId="3"/>
  </si>
  <si>
    <t>七条海岸
駐車場</t>
    <phoneticPr fontId="3"/>
  </si>
  <si>
    <t>東舞鶴駅
駐車場</t>
    <phoneticPr fontId="3"/>
  </si>
  <si>
    <t>西舞鶴駅
駐車場</t>
    <phoneticPr fontId="3"/>
  </si>
  <si>
    <t>駐車場名</t>
    <rPh sb="0" eb="3">
      <t>チュウシャジョウ</t>
    </rPh>
    <rPh sb="3" eb="4">
      <t>メイ</t>
    </rPh>
    <phoneticPr fontId="3"/>
  </si>
  <si>
    <t>長岡京市</t>
    <rPh sb="0" eb="4">
      <t>ナガオカキョウシ</t>
    </rPh>
    <phoneticPr fontId="3"/>
  </si>
  <si>
    <t>前年度からの繰越金　　　 　　　　　　 　(N)</t>
    <rPh sb="0" eb="3">
      <t>ゼンネンド</t>
    </rPh>
    <rPh sb="6" eb="9">
      <t>クリコシキン</t>
    </rPh>
    <phoneticPr fontId="3"/>
  </si>
  <si>
    <t>（３）収　益　差　引　　　(H)-(I)　　(K)</t>
    <rPh sb="3" eb="6">
      <t>シュウエキ</t>
    </rPh>
    <rPh sb="7" eb="10">
      <t>サシヒキ</t>
    </rPh>
    <phoneticPr fontId="3"/>
  </si>
  <si>
    <t>うち</t>
    <phoneticPr fontId="3"/>
  </si>
  <si>
    <t>　　ア．営業費用　　　　　　　　　   (E)</t>
    <rPh sb="4" eb="6">
      <t>エイギョウ</t>
    </rPh>
    <rPh sb="6" eb="8">
      <t>ヒヨウ</t>
    </rPh>
    <phoneticPr fontId="3"/>
  </si>
  <si>
    <t>140</t>
    <phoneticPr fontId="3"/>
  </si>
  <si>
    <t>28</t>
    <phoneticPr fontId="3"/>
  </si>
  <si>
    <t>一般会計との合併施行実施の有無 (1有 2無)</t>
    <rPh sb="0" eb="2">
      <t>イッパン</t>
    </rPh>
    <rPh sb="2" eb="4">
      <t>カイケイ</t>
    </rPh>
    <rPh sb="6" eb="8">
      <t>ガッペイ</t>
    </rPh>
    <rPh sb="8" eb="10">
      <t>セコウ</t>
    </rPh>
    <rPh sb="10" eb="12">
      <t>ジッシ</t>
    </rPh>
    <rPh sb="13" eb="15">
      <t>ウム</t>
    </rPh>
    <rPh sb="18" eb="19">
      <t>ア</t>
    </rPh>
    <rPh sb="21" eb="22">
      <t>ナ</t>
    </rPh>
    <phoneticPr fontId="3"/>
  </si>
  <si>
    <t>資本勘定職員数</t>
    <rPh sb="0" eb="2">
      <t>シホン</t>
    </rPh>
    <rPh sb="2" eb="4">
      <t>カンジョウ</t>
    </rPh>
    <rPh sb="4" eb="7">
      <t>ショクインスウ</t>
    </rPh>
    <phoneticPr fontId="3"/>
  </si>
  <si>
    <t>損益勘定職員数</t>
    <rPh sb="0" eb="2">
      <t>ソンエキ</t>
    </rPh>
    <rPh sb="2" eb="4">
      <t>カンジョウ</t>
    </rPh>
    <rPh sb="4" eb="7">
      <t>ショクインスウ</t>
    </rPh>
    <phoneticPr fontId="3"/>
  </si>
  <si>
    <t>職員数</t>
    <rPh sb="0" eb="3">
      <t>ショクインスウ</t>
    </rPh>
    <phoneticPr fontId="3"/>
  </si>
  <si>
    <t>その他職員</t>
    <rPh sb="2" eb="3">
      <t>タ</t>
    </rPh>
    <rPh sb="3" eb="5">
      <t>ショクイン</t>
    </rPh>
    <phoneticPr fontId="3"/>
  </si>
  <si>
    <t>事務職員</t>
    <rPh sb="0" eb="2">
      <t>ジム</t>
    </rPh>
    <rPh sb="2" eb="4">
      <t>ショクイン</t>
    </rPh>
    <phoneticPr fontId="3"/>
  </si>
  <si>
    <t>理学療法士又は作業療法士</t>
    <rPh sb="0" eb="2">
      <t>リガク</t>
    </rPh>
    <rPh sb="2" eb="5">
      <t>リョウホウシ</t>
    </rPh>
    <rPh sb="5" eb="6">
      <t>マタ</t>
    </rPh>
    <rPh sb="7" eb="9">
      <t>サギョウ</t>
    </rPh>
    <rPh sb="9" eb="12">
      <t>リョウホウシ</t>
    </rPh>
    <phoneticPr fontId="3"/>
  </si>
  <si>
    <t>介護支援専門員</t>
    <rPh sb="0" eb="2">
      <t>カイゴ</t>
    </rPh>
    <rPh sb="2" eb="4">
      <t>シエン</t>
    </rPh>
    <rPh sb="4" eb="7">
      <t>センモンイン</t>
    </rPh>
    <phoneticPr fontId="3"/>
  </si>
  <si>
    <t>介護職員</t>
    <rPh sb="0" eb="2">
      <t>カイゴ</t>
    </rPh>
    <rPh sb="2" eb="4">
      <t>ショクイン</t>
    </rPh>
    <phoneticPr fontId="3"/>
  </si>
  <si>
    <t>看護職員</t>
    <rPh sb="0" eb="2">
      <t>カンゴ</t>
    </rPh>
    <rPh sb="2" eb="4">
      <t>ショクイン</t>
    </rPh>
    <phoneticPr fontId="3"/>
  </si>
  <si>
    <t>医師</t>
    <rPh sb="0" eb="2">
      <t>イシ</t>
    </rPh>
    <phoneticPr fontId="3"/>
  </si>
  <si>
    <t>職種別職員数</t>
    <rPh sb="0" eb="3">
      <t>ショクシュベツ</t>
    </rPh>
    <rPh sb="3" eb="6">
      <t>ショクインスウ</t>
    </rPh>
    <phoneticPr fontId="3"/>
  </si>
  <si>
    <t>職　　　員</t>
    <rPh sb="0" eb="5">
      <t>ショクイン</t>
    </rPh>
    <phoneticPr fontId="3"/>
  </si>
  <si>
    <t>年延外来患者数</t>
    <rPh sb="0" eb="1">
      <t>ネン</t>
    </rPh>
    <rPh sb="1" eb="2">
      <t>ノ</t>
    </rPh>
    <rPh sb="2" eb="4">
      <t>ガイライ</t>
    </rPh>
    <rPh sb="4" eb="7">
      <t>カンジャスウ</t>
    </rPh>
    <phoneticPr fontId="3"/>
  </si>
  <si>
    <t>居宅療養管理指導</t>
    <rPh sb="0" eb="2">
      <t>キョタク</t>
    </rPh>
    <rPh sb="2" eb="4">
      <t>リョウヨウ</t>
    </rPh>
    <rPh sb="4" eb="6">
      <t>カンリ</t>
    </rPh>
    <rPh sb="6" eb="8">
      <t>シドウ</t>
    </rPh>
    <phoneticPr fontId="3"/>
  </si>
  <si>
    <t>訪問リハビリテーション</t>
    <rPh sb="0" eb="2">
      <t>ホウモン</t>
    </rPh>
    <phoneticPr fontId="3"/>
  </si>
  <si>
    <t>訪問看護</t>
    <rPh sb="0" eb="2">
      <t>ホウモン</t>
    </rPh>
    <rPh sb="2" eb="4">
      <t>カンゴ</t>
    </rPh>
    <phoneticPr fontId="3"/>
  </si>
  <si>
    <t>うち医療分</t>
    <rPh sb="2" eb="4">
      <t>イリョウ</t>
    </rPh>
    <rPh sb="4" eb="5">
      <t>ブン</t>
    </rPh>
    <phoneticPr fontId="3"/>
  </si>
  <si>
    <t>年延介護サービス利用者数</t>
    <rPh sb="0" eb="1">
      <t>ネン</t>
    </rPh>
    <rPh sb="1" eb="2">
      <t>ノ</t>
    </rPh>
    <rPh sb="2" eb="4">
      <t>カイゴ</t>
    </rPh>
    <rPh sb="8" eb="11">
      <t>リヨウシャ</t>
    </rPh>
    <rPh sb="11" eb="12">
      <t>スウ</t>
    </rPh>
    <phoneticPr fontId="3"/>
  </si>
  <si>
    <t>介護サービス日数</t>
    <rPh sb="0" eb="2">
      <t>カイゴ</t>
    </rPh>
    <rPh sb="6" eb="8">
      <t>ニッスウ</t>
    </rPh>
    <phoneticPr fontId="3"/>
  </si>
  <si>
    <t>年延居宅介護支援利用者数</t>
    <rPh sb="0" eb="1">
      <t>ネン</t>
    </rPh>
    <rPh sb="1" eb="2">
      <t>ノ</t>
    </rPh>
    <rPh sb="2" eb="4">
      <t>キョタク</t>
    </rPh>
    <rPh sb="4" eb="6">
      <t>カイゴ</t>
    </rPh>
    <rPh sb="6" eb="8">
      <t>シエン</t>
    </rPh>
    <rPh sb="8" eb="11">
      <t>リヨウシャ</t>
    </rPh>
    <rPh sb="11" eb="12">
      <t>スウ</t>
    </rPh>
    <phoneticPr fontId="3"/>
  </si>
  <si>
    <t>居宅介護支援</t>
    <rPh sb="0" eb="2">
      <t>キョタク</t>
    </rPh>
    <rPh sb="2" eb="4">
      <t>カイゴ</t>
    </rPh>
    <rPh sb="4" eb="6">
      <t>シエン</t>
    </rPh>
    <phoneticPr fontId="3"/>
  </si>
  <si>
    <t>年延居宅サービス利用者数</t>
    <rPh sb="0" eb="1">
      <t>ネン</t>
    </rPh>
    <rPh sb="1" eb="2">
      <t>ノ</t>
    </rPh>
    <rPh sb="2" eb="4">
      <t>キョタク</t>
    </rPh>
    <rPh sb="8" eb="11">
      <t>リヨウシャ</t>
    </rPh>
    <rPh sb="11" eb="12">
      <t>スウ</t>
    </rPh>
    <phoneticPr fontId="3"/>
  </si>
  <si>
    <t>福祉用具貸与</t>
    <rPh sb="0" eb="2">
      <t>フクシ</t>
    </rPh>
    <rPh sb="2" eb="4">
      <t>ヨウグ</t>
    </rPh>
    <rPh sb="4" eb="6">
      <t>タイヨ</t>
    </rPh>
    <phoneticPr fontId="3"/>
  </si>
  <si>
    <t>居宅サービス日数</t>
    <rPh sb="0" eb="2">
      <t>キョタク</t>
    </rPh>
    <rPh sb="6" eb="8">
      <t>ニッスウ</t>
    </rPh>
    <phoneticPr fontId="3"/>
  </si>
  <si>
    <t>短期入所療養介護</t>
    <rPh sb="0" eb="2">
      <t>タンキ</t>
    </rPh>
    <rPh sb="2" eb="4">
      <t>ニュウショ</t>
    </rPh>
    <rPh sb="4" eb="6">
      <t>リョウヨウ</t>
    </rPh>
    <rPh sb="6" eb="8">
      <t>カイゴ</t>
    </rPh>
    <phoneticPr fontId="3"/>
  </si>
  <si>
    <t>年延入所定員</t>
    <rPh sb="0" eb="1">
      <t>ネン</t>
    </rPh>
    <rPh sb="1" eb="2">
      <t>ノ</t>
    </rPh>
    <rPh sb="2" eb="4">
      <t>ニュウショ</t>
    </rPh>
    <rPh sb="4" eb="6">
      <t>テイイン</t>
    </rPh>
    <phoneticPr fontId="3"/>
  </si>
  <si>
    <t>短期入所生活介護</t>
    <rPh sb="0" eb="2">
      <t>タンキ</t>
    </rPh>
    <rPh sb="2" eb="4">
      <t>ニュウショ</t>
    </rPh>
    <rPh sb="4" eb="6">
      <t>セイカツ</t>
    </rPh>
    <rPh sb="6" eb="8">
      <t>カイゴ</t>
    </rPh>
    <phoneticPr fontId="3"/>
  </si>
  <si>
    <t>通所リハビリテーション</t>
    <rPh sb="0" eb="2">
      <t>ツウショ</t>
    </rPh>
    <phoneticPr fontId="3"/>
  </si>
  <si>
    <t>通所介護</t>
    <rPh sb="0" eb="2">
      <t>ツウショ</t>
    </rPh>
    <rPh sb="2" eb="4">
      <t>カイゴ</t>
    </rPh>
    <phoneticPr fontId="3"/>
  </si>
  <si>
    <t>訪問入浴介護</t>
    <rPh sb="0" eb="2">
      <t>ホウモン</t>
    </rPh>
    <rPh sb="2" eb="4">
      <t>ニュウヨク</t>
    </rPh>
    <rPh sb="4" eb="6">
      <t>カイゴ</t>
    </rPh>
    <phoneticPr fontId="3"/>
  </si>
  <si>
    <t>訪問介護</t>
    <rPh sb="0" eb="2">
      <t>ホウモン</t>
    </rPh>
    <rPh sb="2" eb="4">
      <t>カイゴ</t>
    </rPh>
    <phoneticPr fontId="3"/>
  </si>
  <si>
    <t>居宅サービス</t>
    <rPh sb="0" eb="2">
      <t>キョタク</t>
    </rPh>
    <phoneticPr fontId="3"/>
  </si>
  <si>
    <t>年延施設サービス利用者数</t>
    <rPh sb="0" eb="1">
      <t>ネン</t>
    </rPh>
    <rPh sb="1" eb="2">
      <t>ノ</t>
    </rPh>
    <rPh sb="2" eb="4">
      <t>シセツ</t>
    </rPh>
    <rPh sb="8" eb="10">
      <t>リヨウ</t>
    </rPh>
    <rPh sb="10" eb="11">
      <t>シャ</t>
    </rPh>
    <rPh sb="11" eb="12">
      <t>スウ</t>
    </rPh>
    <phoneticPr fontId="3"/>
  </si>
  <si>
    <t>施設サービス日数</t>
    <rPh sb="0" eb="2">
      <t>シセツ</t>
    </rPh>
    <rPh sb="6" eb="8">
      <t>ニッスウ</t>
    </rPh>
    <phoneticPr fontId="3"/>
  </si>
  <si>
    <t>施設サービス</t>
    <rPh sb="0" eb="2">
      <t>シセツ</t>
    </rPh>
    <phoneticPr fontId="3"/>
  </si>
  <si>
    <t>業　　　　　　　務</t>
    <rPh sb="0" eb="9">
      <t>ギョウム</t>
    </rPh>
    <phoneticPr fontId="3"/>
  </si>
  <si>
    <t>居室床面積（㎡）</t>
    <rPh sb="0" eb="2">
      <t>キョシツ</t>
    </rPh>
    <rPh sb="2" eb="3">
      <t>ユカ</t>
    </rPh>
    <rPh sb="3" eb="5">
      <t>メンセキ</t>
    </rPh>
    <phoneticPr fontId="3"/>
  </si>
  <si>
    <t>延床面積（㎡）</t>
    <rPh sb="0" eb="1">
      <t>ノ</t>
    </rPh>
    <rPh sb="1" eb="2">
      <t>ユカ</t>
    </rPh>
    <rPh sb="2" eb="4">
      <t>メンセキ</t>
    </rPh>
    <phoneticPr fontId="3"/>
  </si>
  <si>
    <t>介護老人保健施設</t>
    <rPh sb="0" eb="2">
      <t>カイゴ</t>
    </rPh>
    <rPh sb="2" eb="4">
      <t>ロウジン</t>
    </rPh>
    <rPh sb="4" eb="6">
      <t>ホケン</t>
    </rPh>
    <rPh sb="6" eb="8">
      <t>シセツ</t>
    </rPh>
    <phoneticPr fontId="3"/>
  </si>
  <si>
    <t>指定介護老人福祉施設</t>
    <rPh sb="0" eb="2">
      <t>シテイ</t>
    </rPh>
    <rPh sb="2" eb="4">
      <t>カイゴ</t>
    </rPh>
    <rPh sb="4" eb="6">
      <t>ロウジン</t>
    </rPh>
    <rPh sb="6" eb="8">
      <t>フクシ</t>
    </rPh>
    <rPh sb="8" eb="10">
      <t>シセツ</t>
    </rPh>
    <phoneticPr fontId="3"/>
  </si>
  <si>
    <t>定員</t>
    <rPh sb="0" eb="2">
      <t>テイイン</t>
    </rPh>
    <phoneticPr fontId="3"/>
  </si>
  <si>
    <t>事業開始年月日</t>
    <rPh sb="0" eb="2">
      <t>ジギョウ</t>
    </rPh>
    <rPh sb="2" eb="4">
      <t>カイシ</t>
    </rPh>
    <rPh sb="4" eb="5">
      <t>ネン</t>
    </rPh>
    <rPh sb="5" eb="7">
      <t>ツキヒ</t>
    </rPh>
    <phoneticPr fontId="3"/>
  </si>
  <si>
    <t xml:space="preserve">伊根町訪問看護ステーション                                  </t>
  </si>
  <si>
    <t>ふくじゅ
老人保健施設</t>
    <rPh sb="5" eb="7">
      <t>ロウジン</t>
    </rPh>
    <rPh sb="7" eb="9">
      <t>ホケン</t>
    </rPh>
    <rPh sb="9" eb="11">
      <t>シセツ</t>
    </rPh>
    <phoneticPr fontId="3"/>
  </si>
  <si>
    <t>事業名</t>
    <rPh sb="0" eb="2">
      <t>ジギョウ</t>
    </rPh>
    <rPh sb="2" eb="3">
      <t>メイ</t>
    </rPh>
    <phoneticPr fontId="3"/>
  </si>
  <si>
    <t>資本的収支に関する他会計繰入金合計</t>
    <rPh sb="0" eb="3">
      <t>シホンテキ</t>
    </rPh>
    <rPh sb="3" eb="5">
      <t>シュウシ</t>
    </rPh>
    <rPh sb="6" eb="7">
      <t>カン</t>
    </rPh>
    <rPh sb="9" eb="10">
      <t>タ</t>
    </rPh>
    <rPh sb="10" eb="12">
      <t>カイケイ</t>
    </rPh>
    <rPh sb="12" eb="15">
      <t>クリイレキン</t>
    </rPh>
    <rPh sb="15" eb="17">
      <t>ゴウケイ</t>
    </rPh>
    <phoneticPr fontId="3"/>
  </si>
  <si>
    <t>収益的収支に関する他会計繰入金合計</t>
    <rPh sb="0" eb="3">
      <t>シュウエキテキ</t>
    </rPh>
    <rPh sb="3" eb="5">
      <t>シュウシ</t>
    </rPh>
    <rPh sb="6" eb="7">
      <t>カン</t>
    </rPh>
    <rPh sb="9" eb="12">
      <t>タカイケイ</t>
    </rPh>
    <rPh sb="12" eb="15">
      <t>クリイレキン</t>
    </rPh>
    <rPh sb="15" eb="17">
      <t>ゴウケイ</t>
    </rPh>
    <phoneticPr fontId="3"/>
  </si>
  <si>
    <t>その他収益</t>
    <rPh sb="2" eb="3">
      <t>タ</t>
    </rPh>
    <rPh sb="3" eb="5">
      <t>シュウエキ</t>
    </rPh>
    <phoneticPr fontId="3"/>
  </si>
  <si>
    <t>居宅介護支援等収益</t>
    <rPh sb="0" eb="2">
      <t>キョタク</t>
    </rPh>
    <rPh sb="2" eb="4">
      <t>カイゴ</t>
    </rPh>
    <rPh sb="4" eb="6">
      <t>シエン</t>
    </rPh>
    <rPh sb="6" eb="7">
      <t>トウ</t>
    </rPh>
    <rPh sb="7" eb="9">
      <t>シュウエキ</t>
    </rPh>
    <phoneticPr fontId="3"/>
  </si>
  <si>
    <t>施設サービス収益</t>
    <rPh sb="0" eb="2">
      <t>シセツ</t>
    </rPh>
    <rPh sb="6" eb="8">
      <t>シュウエキ</t>
    </rPh>
    <phoneticPr fontId="3"/>
  </si>
  <si>
    <t>居宅サービス収益</t>
    <rPh sb="0" eb="2">
      <t>キョタク</t>
    </rPh>
    <rPh sb="6" eb="8">
      <t>シュウエキ</t>
    </rPh>
    <phoneticPr fontId="3"/>
  </si>
  <si>
    <t>料金収入内訳</t>
    <rPh sb="0" eb="2">
      <t>リョウキン</t>
    </rPh>
    <rPh sb="2" eb="4">
      <t>シュウニュウ</t>
    </rPh>
    <rPh sb="4" eb="6">
      <t>ウチワケ</t>
    </rPh>
    <phoneticPr fontId="3"/>
  </si>
  <si>
    <t>前年度からの繰越金　　　　　　　　 　 　(N)</t>
    <rPh sb="0" eb="3">
      <t>ゼンネンド</t>
    </rPh>
    <rPh sb="6" eb="9">
      <t>クリコシキン</t>
    </rPh>
    <phoneticPr fontId="3"/>
  </si>
  <si>
    <t>　　イ．介護サービス外費用　　　　　 (F)</t>
    <rPh sb="4" eb="6">
      <t>カイゴ</t>
    </rPh>
    <rPh sb="10" eb="11">
      <t>エイギョウガイ</t>
    </rPh>
    <rPh sb="11" eb="13">
      <t>ヒヨウ</t>
    </rPh>
    <phoneticPr fontId="3"/>
  </si>
  <si>
    <t>　　（イ）材料費</t>
    <rPh sb="5" eb="8">
      <t>ザイリョウヒ</t>
    </rPh>
    <phoneticPr fontId="3"/>
  </si>
  <si>
    <t>　　ア．介護サービス費用　　　　　　 (E)</t>
    <rPh sb="4" eb="6">
      <t>カイゴ</t>
    </rPh>
    <rPh sb="10" eb="12">
      <t>ヒヨウ</t>
    </rPh>
    <phoneticPr fontId="3"/>
  </si>
  <si>
    <t>　　イ．介護サービス外収益　　　　　（C）</t>
    <rPh sb="4" eb="6">
      <t>カイゴ</t>
    </rPh>
    <rPh sb="10" eb="11">
      <t>エイギョウガイ</t>
    </rPh>
    <rPh sb="11" eb="13">
      <t>シュウエキ</t>
    </rPh>
    <phoneticPr fontId="3"/>
  </si>
  <si>
    <t>　　ア．介護サービス収益　　　　　　（B)</t>
    <rPh sb="4" eb="6">
      <t>カイゴ</t>
    </rPh>
    <rPh sb="10" eb="12">
      <t>シュウエキ</t>
    </rPh>
    <phoneticPr fontId="3"/>
  </si>
  <si>
    <t>費用合計</t>
    <rPh sb="0" eb="2">
      <t>ヒヨウ</t>
    </rPh>
    <rPh sb="2" eb="4">
      <t>ゴウケイ</t>
    </rPh>
    <phoneticPr fontId="3"/>
  </si>
  <si>
    <t>附帯事業費</t>
    <rPh sb="0" eb="2">
      <t>フタイ</t>
    </rPh>
    <rPh sb="2" eb="5">
      <t>ジギョウヒ</t>
    </rPh>
    <phoneticPr fontId="3"/>
  </si>
  <si>
    <t>給食材料費</t>
    <rPh sb="0" eb="2">
      <t>キュウショク</t>
    </rPh>
    <rPh sb="2" eb="5">
      <t>ザイリョウヒ</t>
    </rPh>
    <phoneticPr fontId="3"/>
  </si>
  <si>
    <t>医療材料費</t>
    <rPh sb="0" eb="2">
      <t>イリョウ</t>
    </rPh>
    <rPh sb="2" eb="5">
      <t>ザイリョウヒ</t>
    </rPh>
    <phoneticPr fontId="3"/>
  </si>
  <si>
    <t>介護材料費</t>
    <rPh sb="0" eb="2">
      <t>カイゴ</t>
    </rPh>
    <rPh sb="2" eb="5">
      <t>ザイリョウヒ</t>
    </rPh>
    <phoneticPr fontId="3"/>
  </si>
  <si>
    <t>材料費</t>
    <rPh sb="0" eb="3">
      <t>ザイリョウヒ</t>
    </rPh>
    <phoneticPr fontId="3"/>
  </si>
  <si>
    <t>委託料</t>
    <rPh sb="0" eb="3">
      <t>イタクリョウ</t>
    </rPh>
    <phoneticPr fontId="3"/>
  </si>
  <si>
    <t>研究研修費</t>
    <rPh sb="0" eb="2">
      <t>ケンキュウ</t>
    </rPh>
    <rPh sb="2" eb="5">
      <t>ケンシュウヒ</t>
    </rPh>
    <phoneticPr fontId="3"/>
  </si>
  <si>
    <t>修繕費</t>
    <rPh sb="0" eb="3">
      <t>シュウゼンヒ</t>
    </rPh>
    <phoneticPr fontId="3"/>
  </si>
  <si>
    <t>通信運搬費</t>
    <rPh sb="0" eb="2">
      <t>ツウシン</t>
    </rPh>
    <rPh sb="2" eb="5">
      <t>ウンパンヒ</t>
    </rPh>
    <phoneticPr fontId="3"/>
  </si>
  <si>
    <t>光熱水費</t>
    <rPh sb="0" eb="2">
      <t>コウネツ</t>
    </rPh>
    <rPh sb="2" eb="3">
      <t>スイ</t>
    </rPh>
    <rPh sb="3" eb="4">
      <t>ヒ</t>
    </rPh>
    <phoneticPr fontId="3"/>
  </si>
  <si>
    <t>その他借入金利息</t>
    <rPh sb="2" eb="3">
      <t>タ</t>
    </rPh>
    <rPh sb="3" eb="6">
      <t>カリイレキン</t>
    </rPh>
    <rPh sb="6" eb="8">
      <t>リソク</t>
    </rPh>
    <phoneticPr fontId="3"/>
  </si>
  <si>
    <t>地方債利息</t>
    <rPh sb="0" eb="3">
      <t>チホウサイ</t>
    </rPh>
    <rPh sb="3" eb="5">
      <t>リソク</t>
    </rPh>
    <phoneticPr fontId="3"/>
  </si>
  <si>
    <t>一時借入金利息</t>
    <rPh sb="0" eb="2">
      <t>イチジ</t>
    </rPh>
    <rPh sb="2" eb="5">
      <t>カリイレキン</t>
    </rPh>
    <rPh sb="5" eb="7">
      <t>リソク</t>
    </rPh>
    <phoneticPr fontId="3"/>
  </si>
  <si>
    <t>支払利息</t>
    <rPh sb="0" eb="2">
      <t>シハライ</t>
    </rPh>
    <rPh sb="2" eb="4">
      <t>リソク</t>
    </rPh>
    <phoneticPr fontId="3"/>
  </si>
  <si>
    <t>法定福利費</t>
    <rPh sb="0" eb="2">
      <t>ホウテイ</t>
    </rPh>
    <rPh sb="2" eb="4">
      <t>フクリ</t>
    </rPh>
    <rPh sb="4" eb="5">
      <t>ヒ</t>
    </rPh>
    <phoneticPr fontId="3"/>
  </si>
  <si>
    <t>退職給与金</t>
    <rPh sb="0" eb="2">
      <t>タイショク</t>
    </rPh>
    <rPh sb="2" eb="4">
      <t>キュウヨ</t>
    </rPh>
    <rPh sb="4" eb="5">
      <t>キン</t>
    </rPh>
    <phoneticPr fontId="3"/>
  </si>
  <si>
    <t>賃金</t>
    <rPh sb="0" eb="2">
      <t>チンギン</t>
    </rPh>
    <phoneticPr fontId="3"/>
  </si>
  <si>
    <t>手当</t>
    <rPh sb="0" eb="2">
      <t>テアテ</t>
    </rPh>
    <phoneticPr fontId="3"/>
  </si>
  <si>
    <t>基本給</t>
    <rPh sb="0" eb="3">
      <t>キホンキュウ</t>
    </rPh>
    <phoneticPr fontId="3"/>
  </si>
  <si>
    <t>構成比率（％）</t>
    <rPh sb="0" eb="3">
      <t>コウセイヒ</t>
    </rPh>
    <rPh sb="3" eb="4">
      <t>リツ</t>
    </rPh>
    <phoneticPr fontId="3"/>
  </si>
  <si>
    <t>延経験年数</t>
    <rPh sb="0" eb="1">
      <t>ノ</t>
    </rPh>
    <rPh sb="1" eb="3">
      <t>ケイケン</t>
    </rPh>
    <rPh sb="3" eb="5">
      <t>ネンスウ</t>
    </rPh>
    <phoneticPr fontId="3"/>
  </si>
  <si>
    <t>年度末職員数</t>
    <rPh sb="0" eb="3">
      <t>ネンドマツ</t>
    </rPh>
    <rPh sb="3" eb="6">
      <t>ショクインスウ</t>
    </rPh>
    <phoneticPr fontId="3"/>
  </si>
  <si>
    <t>年間延職員数</t>
    <rPh sb="0" eb="2">
      <t>ネンカン</t>
    </rPh>
    <rPh sb="2" eb="3">
      <t>ノ</t>
    </rPh>
    <rPh sb="3" eb="6">
      <t>ショクインスウ</t>
    </rPh>
    <phoneticPr fontId="3"/>
  </si>
  <si>
    <t>職員数等</t>
    <rPh sb="0" eb="3">
      <t>ショクインスウ</t>
    </rPh>
    <rPh sb="3" eb="4">
      <t>トウ</t>
    </rPh>
    <phoneticPr fontId="3"/>
  </si>
  <si>
    <t>退職給与金</t>
    <rPh sb="0" eb="2">
      <t>タイショク</t>
    </rPh>
    <rPh sb="2" eb="4">
      <t>キュウヨガク</t>
    </rPh>
    <rPh sb="4" eb="5">
      <t>キン</t>
    </rPh>
    <phoneticPr fontId="3"/>
  </si>
  <si>
    <t>金額（千円）</t>
    <rPh sb="0" eb="2">
      <t>キンガク</t>
    </rPh>
    <rPh sb="3" eb="5">
      <t>センエン</t>
    </rPh>
    <phoneticPr fontId="3"/>
  </si>
  <si>
    <t>その３　費用構成表</t>
    <rPh sb="4" eb="6">
      <t>ヒヨウ</t>
    </rPh>
    <rPh sb="6" eb="8">
      <t>コウセイ</t>
    </rPh>
    <rPh sb="8" eb="9">
      <t>ヒョウ</t>
    </rPh>
    <phoneticPr fontId="3"/>
  </si>
  <si>
    <t>162</t>
    <phoneticPr fontId="3"/>
  </si>
  <si>
    <t>指定管理者制度 (1代行制 2利用料金制 3無)</t>
    <rPh sb="0" eb="2">
      <t>シテイ</t>
    </rPh>
    <rPh sb="2" eb="5">
      <t>カンリシャ</t>
    </rPh>
    <rPh sb="5" eb="7">
      <t>セイド</t>
    </rPh>
    <rPh sb="10" eb="13">
      <t>ダイコウセイ</t>
    </rPh>
    <rPh sb="15" eb="17">
      <t>リヨウ</t>
    </rPh>
    <rPh sb="17" eb="19">
      <t>リョウキン</t>
    </rPh>
    <rPh sb="19" eb="20">
      <t>セイ</t>
    </rPh>
    <rPh sb="22" eb="23">
      <t>ナ</t>
    </rPh>
    <phoneticPr fontId="3"/>
  </si>
  <si>
    <t>※汚水処理原価、汚水処理原価回収率、維持管理費回収率の算出に際しては、汚水処理費から借換債収入分及び資本費平準化債収入分を控除している。</t>
    <rPh sb="1" eb="3">
      <t>オスイ</t>
    </rPh>
    <rPh sb="3" eb="5">
      <t>ショリ</t>
    </rPh>
    <rPh sb="5" eb="7">
      <t>ゲンカ</t>
    </rPh>
    <rPh sb="8" eb="10">
      <t>オスイ</t>
    </rPh>
    <rPh sb="10" eb="12">
      <t>ショリ</t>
    </rPh>
    <rPh sb="12" eb="14">
      <t>ゲンカ</t>
    </rPh>
    <rPh sb="14" eb="17">
      <t>カイシュウリツ</t>
    </rPh>
    <rPh sb="18" eb="20">
      <t>イジ</t>
    </rPh>
    <rPh sb="20" eb="23">
      <t>カンリヒ</t>
    </rPh>
    <rPh sb="23" eb="26">
      <t>カイシュウリツ</t>
    </rPh>
    <rPh sb="27" eb="29">
      <t>サンシュツ</t>
    </rPh>
    <rPh sb="30" eb="31">
      <t>サイ</t>
    </rPh>
    <rPh sb="35" eb="37">
      <t>オスイ</t>
    </rPh>
    <rPh sb="37" eb="40">
      <t>ショリヒ</t>
    </rPh>
    <rPh sb="42" eb="45">
      <t>カリカエサイ</t>
    </rPh>
    <rPh sb="45" eb="48">
      <t>シュウニュウブン</t>
    </rPh>
    <rPh sb="48" eb="49">
      <t>オヨ</t>
    </rPh>
    <rPh sb="50" eb="53">
      <t>シホンヒ</t>
    </rPh>
    <rPh sb="53" eb="56">
      <t>ヘイジュンカ</t>
    </rPh>
    <rPh sb="56" eb="57">
      <t>サイ</t>
    </rPh>
    <rPh sb="57" eb="59">
      <t>シュウニュウ</t>
    </rPh>
    <rPh sb="59" eb="60">
      <t>ブン</t>
    </rPh>
    <rPh sb="61" eb="63">
      <t>コウジョ</t>
    </rPh>
    <phoneticPr fontId="3"/>
  </si>
  <si>
    <t>・うち維持管理費回収率＝処理原価回収率×維持管理費分汚水処理費／汚水処理費</t>
    <rPh sb="3" eb="5">
      <t>イジ</t>
    </rPh>
    <rPh sb="5" eb="8">
      <t>カンリヒ</t>
    </rPh>
    <rPh sb="8" eb="11">
      <t>カイシュウリツ</t>
    </rPh>
    <rPh sb="12" eb="14">
      <t>ショリ</t>
    </rPh>
    <rPh sb="14" eb="16">
      <t>ゲンカ</t>
    </rPh>
    <rPh sb="16" eb="19">
      <t>カイシュウリツ</t>
    </rPh>
    <rPh sb="20" eb="22">
      <t>イジ</t>
    </rPh>
    <rPh sb="22" eb="25">
      <t>カンリヒ</t>
    </rPh>
    <rPh sb="25" eb="26">
      <t>ブン</t>
    </rPh>
    <rPh sb="26" eb="28">
      <t>オスイ</t>
    </rPh>
    <rPh sb="28" eb="31">
      <t>ショリヒ</t>
    </rPh>
    <rPh sb="32" eb="34">
      <t>オスイ</t>
    </rPh>
    <rPh sb="34" eb="37">
      <t>ショリヒ</t>
    </rPh>
    <phoneticPr fontId="3"/>
  </si>
  <si>
    <t>・処理原価回収率：使用料／汚水処理費</t>
    <rPh sb="1" eb="3">
      <t>ショリ</t>
    </rPh>
    <rPh sb="3" eb="5">
      <t>ゲンカ</t>
    </rPh>
    <rPh sb="5" eb="8">
      <t>カイシュウリツ</t>
    </rPh>
    <rPh sb="9" eb="11">
      <t>シヨウ</t>
    </rPh>
    <rPh sb="11" eb="12">
      <t>シヨウリョウ</t>
    </rPh>
    <rPh sb="13" eb="15">
      <t>オスイ</t>
    </rPh>
    <rPh sb="15" eb="18">
      <t>ショリヒ</t>
    </rPh>
    <phoneticPr fontId="3"/>
  </si>
  <si>
    <t>・処理原価：汚水処理費／年間有収水量</t>
    <rPh sb="1" eb="3">
      <t>ショリ</t>
    </rPh>
    <rPh sb="3" eb="5">
      <t>ゲンカ</t>
    </rPh>
    <rPh sb="6" eb="8">
      <t>オスイ</t>
    </rPh>
    <rPh sb="8" eb="10">
      <t>ショリリョウ</t>
    </rPh>
    <rPh sb="10" eb="11">
      <t>ヒ</t>
    </rPh>
    <rPh sb="12" eb="14">
      <t>ネンカン</t>
    </rPh>
    <rPh sb="14" eb="16">
      <t>ユウシュウ</t>
    </rPh>
    <rPh sb="16" eb="18">
      <t>スイリョウ</t>
    </rPh>
    <phoneticPr fontId="3"/>
  </si>
  <si>
    <t>・料金単価：下水道使用料／年間有収水量</t>
    <rPh sb="1" eb="3">
      <t>リョウキン</t>
    </rPh>
    <rPh sb="3" eb="5">
      <t>タンカ</t>
    </rPh>
    <rPh sb="6" eb="9">
      <t>ゲスイドウ</t>
    </rPh>
    <rPh sb="9" eb="12">
      <t>シヨウリョウ</t>
    </rPh>
    <rPh sb="13" eb="15">
      <t>ネンカン</t>
    </rPh>
    <rPh sb="15" eb="17">
      <t>ユウシュウ</t>
    </rPh>
    <rPh sb="17" eb="19">
      <t>スイリョウ</t>
    </rPh>
    <phoneticPr fontId="3"/>
  </si>
  <si>
    <t>維持管理費回収率 (%)</t>
    <rPh sb="0" eb="2">
      <t>イジ</t>
    </rPh>
    <rPh sb="2" eb="5">
      <t>カンリヒ</t>
    </rPh>
    <rPh sb="5" eb="8">
      <t>カイシュウリツ</t>
    </rPh>
    <phoneticPr fontId="3"/>
  </si>
  <si>
    <t>うち</t>
    <phoneticPr fontId="3"/>
  </si>
  <si>
    <r>
      <t>処理原価回収率　</t>
    </r>
    <r>
      <rPr>
        <sz val="10"/>
        <rFont val="ＭＳ Ｐ明朝"/>
        <family val="1"/>
        <charset val="128"/>
      </rPr>
      <t>料金収入/汚水処理費（%)</t>
    </r>
    <rPh sb="0" eb="2">
      <t>ショリ</t>
    </rPh>
    <rPh sb="2" eb="3">
      <t>ゲン</t>
    </rPh>
    <rPh sb="3" eb="4">
      <t>カ</t>
    </rPh>
    <rPh sb="4" eb="7">
      <t>カイシュウリツ</t>
    </rPh>
    <rPh sb="8" eb="10">
      <t>リョウキン</t>
    </rPh>
    <rPh sb="10" eb="12">
      <t>シュウニュウ</t>
    </rPh>
    <rPh sb="13" eb="15">
      <t>オスイ</t>
    </rPh>
    <rPh sb="15" eb="17">
      <t>ショリ</t>
    </rPh>
    <rPh sb="17" eb="18">
      <t>ヒ</t>
    </rPh>
    <phoneticPr fontId="3"/>
  </si>
  <si>
    <r>
      <t>資本費分　　 (円/m</t>
    </r>
    <r>
      <rPr>
        <vertAlign val="superscript"/>
        <sz val="9"/>
        <rFont val="ＭＳ Ｐ明朝"/>
        <family val="1"/>
        <charset val="128"/>
      </rPr>
      <t>3</t>
    </r>
    <r>
      <rPr>
        <sz val="12"/>
        <rFont val="ＭＳ Ｐ明朝"/>
        <family val="1"/>
        <charset val="128"/>
      </rPr>
      <t>)</t>
    </r>
    <rPh sb="0" eb="2">
      <t>シホン</t>
    </rPh>
    <rPh sb="2" eb="3">
      <t>ヒ</t>
    </rPh>
    <rPh sb="3" eb="4">
      <t>ブン</t>
    </rPh>
    <rPh sb="8" eb="9">
      <t>エン</t>
    </rPh>
    <phoneticPr fontId="3"/>
  </si>
  <si>
    <r>
      <t>維持管理費分（円/m</t>
    </r>
    <r>
      <rPr>
        <vertAlign val="superscript"/>
        <sz val="9"/>
        <rFont val="ＭＳ Ｐ明朝"/>
        <family val="1"/>
        <charset val="128"/>
      </rPr>
      <t>3</t>
    </r>
    <r>
      <rPr>
        <sz val="12"/>
        <rFont val="ＭＳ Ｐ明朝"/>
        <family val="1"/>
        <charset val="128"/>
      </rPr>
      <t>)</t>
    </r>
    <rPh sb="0" eb="2">
      <t>イジ</t>
    </rPh>
    <rPh sb="2" eb="5">
      <t>カンリヒ</t>
    </rPh>
    <rPh sb="5" eb="6">
      <t>ブン</t>
    </rPh>
    <rPh sb="7" eb="8">
      <t>エン</t>
    </rPh>
    <phoneticPr fontId="3"/>
  </si>
  <si>
    <r>
      <t>処理原価　</t>
    </r>
    <r>
      <rPr>
        <sz val="10"/>
        <rFont val="ＭＳ Ｐ明朝"/>
        <family val="1"/>
        <charset val="128"/>
      </rPr>
      <t>汚水処理費/(N)　（円/m</t>
    </r>
    <r>
      <rPr>
        <vertAlign val="superscript"/>
        <sz val="10"/>
        <rFont val="ＭＳ Ｐ明朝"/>
        <family val="1"/>
        <charset val="128"/>
      </rPr>
      <t>3</t>
    </r>
    <r>
      <rPr>
        <sz val="10"/>
        <rFont val="ＭＳ Ｐ明朝"/>
        <family val="1"/>
        <charset val="128"/>
      </rPr>
      <t>)</t>
    </r>
    <rPh sb="0" eb="2">
      <t>ショリ</t>
    </rPh>
    <rPh sb="2" eb="4">
      <t>ゲンカ</t>
    </rPh>
    <rPh sb="5" eb="7">
      <t>オスイ</t>
    </rPh>
    <rPh sb="7" eb="9">
      <t>ショリ</t>
    </rPh>
    <rPh sb="9" eb="10">
      <t>ヒ</t>
    </rPh>
    <phoneticPr fontId="3"/>
  </si>
  <si>
    <r>
      <t>料金単価　</t>
    </r>
    <r>
      <rPr>
        <sz val="10"/>
        <rFont val="ＭＳ Ｐ明朝"/>
        <family val="1"/>
        <charset val="128"/>
      </rPr>
      <t>料金収入/(N)　（円/m</t>
    </r>
    <r>
      <rPr>
        <vertAlign val="superscript"/>
        <sz val="10"/>
        <rFont val="ＭＳ Ｐ明朝"/>
        <family val="1"/>
        <charset val="128"/>
      </rPr>
      <t>3</t>
    </r>
    <r>
      <rPr>
        <sz val="10"/>
        <rFont val="ＭＳ Ｐ明朝"/>
        <family val="1"/>
        <charset val="128"/>
      </rPr>
      <t>)</t>
    </r>
    <rPh sb="0" eb="2">
      <t>リョウキン</t>
    </rPh>
    <rPh sb="2" eb="4">
      <t>タンカ</t>
    </rPh>
    <rPh sb="5" eb="7">
      <t>リョウキン</t>
    </rPh>
    <rPh sb="7" eb="9">
      <t>シュウニュウ</t>
    </rPh>
    <rPh sb="15" eb="16">
      <t>エン</t>
    </rPh>
    <phoneticPr fontId="3"/>
  </si>
  <si>
    <r>
      <t>職員1人当たりの汚水処理量 (M)/(O)</t>
    </r>
    <r>
      <rPr>
        <sz val="10"/>
        <rFont val="ＭＳ Ｐ明朝"/>
        <family val="1"/>
        <charset val="128"/>
      </rPr>
      <t>(m</t>
    </r>
    <r>
      <rPr>
        <vertAlign val="superscript"/>
        <sz val="10"/>
        <rFont val="ＭＳ Ｐ明朝"/>
        <family val="1"/>
        <charset val="128"/>
      </rPr>
      <t>3</t>
    </r>
    <r>
      <rPr>
        <sz val="10"/>
        <rFont val="ＭＳ Ｐ明朝"/>
        <family val="1"/>
        <charset val="128"/>
      </rPr>
      <t>)</t>
    </r>
    <rPh sb="0" eb="2">
      <t>ショクイン</t>
    </rPh>
    <rPh sb="3" eb="4">
      <t>ニン</t>
    </rPh>
    <rPh sb="4" eb="5">
      <t>ア</t>
    </rPh>
    <rPh sb="8" eb="10">
      <t>オスイ</t>
    </rPh>
    <rPh sb="10" eb="12">
      <t>ショリ</t>
    </rPh>
    <rPh sb="12" eb="13">
      <t>リョウ</t>
    </rPh>
    <phoneticPr fontId="3"/>
  </si>
  <si>
    <t>終末処理場施設利用率 (J)/(H)(%)</t>
    <rPh sb="0" eb="2">
      <t>シュウマツ</t>
    </rPh>
    <rPh sb="2" eb="5">
      <t>ショリジョウ</t>
    </rPh>
    <rPh sb="5" eb="7">
      <t>シセツ</t>
    </rPh>
    <rPh sb="7" eb="10">
      <t>リヨウリツ</t>
    </rPh>
    <phoneticPr fontId="3"/>
  </si>
  <si>
    <t>雨天時最大稼働率　(L)/(K)   (%)</t>
    <rPh sb="0" eb="3">
      <t>ウテンジ</t>
    </rPh>
    <rPh sb="3" eb="5">
      <t>サイダイ</t>
    </rPh>
    <rPh sb="5" eb="8">
      <t>カドウリツ</t>
    </rPh>
    <phoneticPr fontId="3"/>
  </si>
  <si>
    <t>晴天時最大稼働率  (I)/(H)   (%)</t>
    <rPh sb="0" eb="3">
      <t>セイテンジ</t>
    </rPh>
    <rPh sb="3" eb="5">
      <t>サイダイ</t>
    </rPh>
    <rPh sb="5" eb="8">
      <t>カドウリツ</t>
    </rPh>
    <phoneticPr fontId="3"/>
  </si>
  <si>
    <t>経営分析</t>
    <rPh sb="0" eb="2">
      <t>ケイエイ</t>
    </rPh>
    <rPh sb="2" eb="4">
      <t>ブンセキ</t>
    </rPh>
    <phoneticPr fontId="3"/>
  </si>
  <si>
    <t>　計　（〃）</t>
    <rPh sb="1" eb="2">
      <t>ケイ</t>
    </rPh>
    <phoneticPr fontId="3"/>
  </si>
  <si>
    <t>資本勘定所属職員　（〃）</t>
    <rPh sb="0" eb="2">
      <t>シホン</t>
    </rPh>
    <rPh sb="2" eb="4">
      <t>カンジョウ</t>
    </rPh>
    <rPh sb="4" eb="6">
      <t>ショゾク</t>
    </rPh>
    <rPh sb="6" eb="8">
      <t>ショクイン</t>
    </rPh>
    <phoneticPr fontId="3"/>
  </si>
  <si>
    <t>その他（総務・管理部門）（〃）</t>
    <rPh sb="2" eb="3">
      <t>タ</t>
    </rPh>
    <rPh sb="4" eb="6">
      <t>ソウム</t>
    </rPh>
    <rPh sb="7" eb="9">
      <t>カンリ</t>
    </rPh>
    <rPh sb="9" eb="11">
      <t>ブモン</t>
    </rPh>
    <phoneticPr fontId="3"/>
  </si>
  <si>
    <t>処理場部門（〃）</t>
    <rPh sb="0" eb="3">
      <t>ショリジョウ</t>
    </rPh>
    <rPh sb="3" eb="5">
      <t>ブモン</t>
    </rPh>
    <phoneticPr fontId="3"/>
  </si>
  <si>
    <t>ポンプ場部門（〃）</t>
    <rPh sb="3" eb="4">
      <t>ジョウ</t>
    </rPh>
    <rPh sb="4" eb="6">
      <t>ブモン</t>
    </rPh>
    <phoneticPr fontId="3"/>
  </si>
  <si>
    <t>管渠部門（〃）</t>
    <rPh sb="0" eb="2">
      <t>カンキョ</t>
    </rPh>
    <rPh sb="2" eb="4">
      <t>ブモン</t>
    </rPh>
    <phoneticPr fontId="3"/>
  </si>
  <si>
    <t>損益勘定所属職員　（人）   (O)</t>
    <rPh sb="0" eb="2">
      <t>ソンエキ</t>
    </rPh>
    <rPh sb="2" eb="4">
      <t>カンジョウショ</t>
    </rPh>
    <rPh sb="4" eb="6">
      <t>ショゾク</t>
    </rPh>
    <rPh sb="6" eb="8">
      <t>ショクイン</t>
    </rPh>
    <rPh sb="10" eb="11">
      <t>ニン</t>
    </rPh>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</si>
  <si>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</si>
  <si>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</si>
  <si>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排水
能力</t>
    <rPh sb="0" eb="2">
      <t>ハイスイ</t>
    </rPh>
    <rPh sb="3" eb="5">
      <t>ノウリョク</t>
    </rPh>
    <phoneticPr fontId="3"/>
  </si>
  <si>
    <t>ポンプ場数　　　　　（箇所）</t>
    <rPh sb="3" eb="4">
      <t>ジョウ</t>
    </rPh>
    <rPh sb="4" eb="5">
      <t>スウ</t>
    </rPh>
    <rPh sb="11" eb="13">
      <t>カショ</t>
    </rPh>
    <phoneticPr fontId="3"/>
  </si>
  <si>
    <t>ポンプ場</t>
    <rPh sb="3" eb="4">
      <t>ジョウ</t>
    </rPh>
    <phoneticPr fontId="3"/>
  </si>
  <si>
    <r>
      <t>年間総汚泥処分量　　（m</t>
    </r>
    <r>
      <rPr>
        <vertAlign val="superscript"/>
        <sz val="9"/>
        <rFont val="ＭＳ Ｐ明朝"/>
        <family val="1"/>
        <charset val="128"/>
      </rPr>
      <t>3</t>
    </r>
    <r>
      <rPr>
        <sz val="12"/>
        <rFont val="ＭＳ Ｐ明朝"/>
        <family val="1"/>
        <charset val="128"/>
      </rPr>
      <t>）</t>
    </r>
    <rPh sb="0" eb="2">
      <t>ネンカン</t>
    </rPh>
    <rPh sb="2" eb="3">
      <t>ソウ</t>
    </rPh>
    <rPh sb="3" eb="5">
      <t>オデイ</t>
    </rPh>
    <rPh sb="5" eb="8">
      <t>ショブンリョウ</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</si>
  <si>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</si>
  <si>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</si>
  <si>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t>汚泥処理能力</t>
    <rPh sb="0" eb="2">
      <t>オデイ</t>
    </rPh>
    <rPh sb="2" eb="4">
      <t>ショリ</t>
    </rPh>
    <rPh sb="4" eb="6">
      <t>ノウリョク</t>
    </rPh>
    <phoneticPr fontId="3"/>
  </si>
  <si>
    <t>有収率  (N)/(M)  (%)</t>
    <rPh sb="0" eb="2">
      <t>ユウシュウ</t>
    </rPh>
    <rPh sb="2" eb="3">
      <t>リツ</t>
    </rPh>
    <phoneticPr fontId="3"/>
  </si>
  <si>
    <t>年間有収水量（〃）          (N)</t>
    <rPh sb="0" eb="2">
      <t>ネンカン</t>
    </rPh>
    <rPh sb="2" eb="4">
      <t>ユウシュウ</t>
    </rPh>
    <rPh sb="4" eb="6">
      <t>スイリョウ</t>
    </rPh>
    <phoneticPr fontId="3"/>
  </si>
  <si>
    <t>雨水処理水量（〃）</t>
    <rPh sb="0" eb="2">
      <t>ウスイ</t>
    </rPh>
    <rPh sb="2" eb="4">
      <t>ショリ</t>
    </rPh>
    <rPh sb="4" eb="6">
      <t>スイリョウ</t>
    </rPh>
    <phoneticPr fontId="3"/>
  </si>
  <si>
    <t>汚水処理水量（〃）   (M)</t>
    <rPh sb="0" eb="2">
      <t>オスイ</t>
    </rPh>
    <rPh sb="2" eb="4">
      <t>ショリ</t>
    </rPh>
    <rPh sb="4" eb="6">
      <t>スイリョウ</t>
    </rPh>
    <phoneticPr fontId="3"/>
  </si>
  <si>
    <r>
      <t>年間総処理水量（m</t>
    </r>
    <r>
      <rPr>
        <vertAlign val="superscript"/>
        <sz val="9"/>
        <rFont val="ＭＳ Ｐ明朝"/>
        <family val="1"/>
        <charset val="128"/>
      </rPr>
      <t>3</t>
    </r>
    <r>
      <rPr>
        <sz val="12"/>
        <rFont val="ＭＳ Ｐ明朝"/>
        <family val="1"/>
        <charset val="128"/>
      </rPr>
      <t>）</t>
    </r>
    <rPh sb="0" eb="2">
      <t>ネンカン</t>
    </rPh>
    <rPh sb="2" eb="3">
      <t>ソウ</t>
    </rPh>
    <rPh sb="3" eb="5">
      <t>ショリ</t>
    </rPh>
    <rPh sb="5" eb="7">
      <t>スイリョウ</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</si>
  <si>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</si>
  <si>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</si>
  <si>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</si>
  <si>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t>現在最大処理水量</t>
    <rPh sb="0" eb="2">
      <t>ゲンザイ</t>
    </rPh>
    <rPh sb="2" eb="4">
      <t>サイダイ</t>
    </rPh>
    <rPh sb="4" eb="6">
      <t>ショリ</t>
    </rPh>
    <rPh sb="6" eb="8">
      <t>スイリョウ</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</si>
  <si>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</si>
  <si>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</si>
  <si>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t>現在処理能力</t>
    <rPh sb="0" eb="2">
      <t>ゲンザイ</t>
    </rPh>
    <rPh sb="2" eb="4">
      <t>ショリ</t>
    </rPh>
    <rPh sb="4" eb="6">
      <t>ノウリョク</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</si>
  <si>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</si>
  <si>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簡易処理（〃）</t>
    <rPh sb="0" eb="2">
      <t>カンイ</t>
    </rPh>
    <rPh sb="2" eb="4">
      <t>ショリ</t>
    </rPh>
    <phoneticPr fontId="3"/>
  </si>
  <si>
    <t>中級処理（〃）</t>
    <rPh sb="0" eb="2">
      <t>チュウキュウ</t>
    </rPh>
    <rPh sb="2" eb="4">
      <t>ショリ</t>
    </rPh>
    <phoneticPr fontId="3"/>
  </si>
  <si>
    <t>高級処理（〃）</t>
    <rPh sb="0" eb="2">
      <t>コウキュウ</t>
    </rPh>
    <rPh sb="2" eb="4">
      <t>ショリ</t>
    </rPh>
    <phoneticPr fontId="3"/>
  </si>
  <si>
    <t>高度処理（〃）</t>
    <rPh sb="0" eb="2">
      <t>コウド</t>
    </rPh>
    <rPh sb="2" eb="4">
      <t>ショリ</t>
    </rPh>
    <phoneticPr fontId="3"/>
  </si>
  <si>
    <t>処理方法別内訳</t>
    <rPh sb="0" eb="2">
      <t>ショリ</t>
    </rPh>
    <rPh sb="2" eb="4">
      <t>ホウホウ</t>
    </rPh>
    <rPh sb="4" eb="5">
      <t>ベツ</t>
    </rPh>
    <rPh sb="5" eb="7">
      <t>ウチワケ</t>
    </rPh>
    <phoneticPr fontId="3"/>
  </si>
  <si>
    <t>終末処理場数（箇所）</t>
    <rPh sb="0" eb="2">
      <t>シュウマツ</t>
    </rPh>
    <rPh sb="2" eb="5">
      <t>ショリジョウ</t>
    </rPh>
    <rPh sb="5" eb="6">
      <t>スウ</t>
    </rPh>
    <rPh sb="7" eb="9">
      <t>カショ</t>
    </rPh>
    <phoneticPr fontId="3"/>
  </si>
  <si>
    <t>処理場</t>
    <rPh sb="0" eb="3">
      <t>ショリジョウ</t>
    </rPh>
    <phoneticPr fontId="3"/>
  </si>
  <si>
    <t>合流管（〃）</t>
    <rPh sb="0" eb="2">
      <t>ゴウリュウ</t>
    </rPh>
    <rPh sb="2" eb="3">
      <t>カン</t>
    </rPh>
    <phoneticPr fontId="3"/>
  </si>
  <si>
    <t>雨水管（〃）</t>
    <rPh sb="0" eb="3">
      <t>ウスイカン</t>
    </rPh>
    <phoneticPr fontId="3"/>
  </si>
  <si>
    <t>汚水管（〃）</t>
    <rPh sb="0" eb="2">
      <t>オスイ</t>
    </rPh>
    <rPh sb="2" eb="3">
      <t>カン</t>
    </rPh>
    <phoneticPr fontId="3"/>
  </si>
  <si>
    <t>うち
未供用</t>
    <rPh sb="3" eb="4">
      <t>ミ</t>
    </rPh>
    <rPh sb="4" eb="6">
      <t>キョウヨウ</t>
    </rPh>
    <phoneticPr fontId="3"/>
  </si>
  <si>
    <t>種別
延長</t>
    <rPh sb="0" eb="2">
      <t>シュベツ</t>
    </rPh>
    <rPh sb="3" eb="5">
      <t>エンチョウ</t>
    </rPh>
    <phoneticPr fontId="3"/>
  </si>
  <si>
    <t>下水管布設延長（km）</t>
    <rPh sb="0" eb="3">
      <t>ゲスイカン</t>
    </rPh>
    <rPh sb="3" eb="5">
      <t>フセツ</t>
    </rPh>
    <rPh sb="5" eb="7">
      <t>エンチョウ</t>
    </rPh>
    <phoneticPr fontId="3"/>
  </si>
  <si>
    <t>管渠</t>
    <rPh sb="0" eb="2">
      <t>カンキョ</t>
    </rPh>
    <phoneticPr fontId="3"/>
  </si>
  <si>
    <t>補助対象事業費(千円)</t>
    <rPh sb="0" eb="2">
      <t>ホジョ</t>
    </rPh>
    <rPh sb="2" eb="4">
      <t>タイショウ</t>
    </rPh>
    <rPh sb="4" eb="7">
      <t>ジギョウヒ</t>
    </rPh>
    <rPh sb="8" eb="10">
      <t>センエン</t>
    </rPh>
    <phoneticPr fontId="3"/>
  </si>
  <si>
    <t>その他（千円）</t>
    <rPh sb="2" eb="3">
      <t>タ</t>
    </rPh>
    <rPh sb="4" eb="6">
      <t>センエン</t>
    </rPh>
    <phoneticPr fontId="3"/>
  </si>
  <si>
    <t>流域下水道建設費負担金（千円）</t>
    <rPh sb="0" eb="2">
      <t>リュウイキ</t>
    </rPh>
    <rPh sb="2" eb="5">
      <t>ゲスイドウ</t>
    </rPh>
    <rPh sb="5" eb="8">
      <t>ケンセツヒ</t>
    </rPh>
    <rPh sb="8" eb="11">
      <t>フタンキン</t>
    </rPh>
    <rPh sb="12" eb="14">
      <t>センエン</t>
    </rPh>
    <phoneticPr fontId="3"/>
  </si>
  <si>
    <t>処理場費（千円）</t>
    <rPh sb="0" eb="3">
      <t>ショリジョウ</t>
    </rPh>
    <rPh sb="3" eb="4">
      <t>ヒ</t>
    </rPh>
    <rPh sb="5" eb="7">
      <t>センエン</t>
    </rPh>
    <phoneticPr fontId="3"/>
  </si>
  <si>
    <t>ポンプ場費（千円）</t>
    <rPh sb="3" eb="4">
      <t>ジョウ</t>
    </rPh>
    <rPh sb="4" eb="5">
      <t>ヒ</t>
    </rPh>
    <rPh sb="6" eb="8">
      <t>センエン</t>
    </rPh>
    <phoneticPr fontId="3"/>
  </si>
  <si>
    <t>管渠費（千円）</t>
    <rPh sb="0" eb="2">
      <t>カンキョ</t>
    </rPh>
    <rPh sb="2" eb="3">
      <t>ヒ</t>
    </rPh>
    <rPh sb="4" eb="6">
      <t>センエン</t>
    </rPh>
    <phoneticPr fontId="3"/>
  </si>
  <si>
    <t>上記使途内訳</t>
    <rPh sb="0" eb="2">
      <t>ジョウキ</t>
    </rPh>
    <rPh sb="2" eb="4">
      <t>シト</t>
    </rPh>
    <rPh sb="4" eb="6">
      <t>ウチワケ</t>
    </rPh>
    <phoneticPr fontId="3"/>
  </si>
  <si>
    <t>受益者負担金（千円）</t>
    <rPh sb="0" eb="3">
      <t>ジュエキシャ</t>
    </rPh>
    <rPh sb="3" eb="6">
      <t>フタンキン</t>
    </rPh>
    <rPh sb="7" eb="9">
      <t>センエン</t>
    </rPh>
    <phoneticPr fontId="3"/>
  </si>
  <si>
    <t>地方債（千円）</t>
    <rPh sb="0" eb="2">
      <t>チホウ</t>
    </rPh>
    <rPh sb="2" eb="3">
      <t>キギョウサイ</t>
    </rPh>
    <rPh sb="4" eb="6">
      <t>センエン</t>
    </rPh>
    <phoneticPr fontId="3"/>
  </si>
  <si>
    <r>
      <t xml:space="preserve">国庫補助金（千円）
</t>
    </r>
    <r>
      <rPr>
        <sz val="9"/>
        <rFont val="ＭＳ Ｐ明朝"/>
        <family val="1"/>
        <charset val="128"/>
      </rPr>
      <t>（ＮＴＴ無利子貸付金含む）</t>
    </r>
    <rPh sb="0" eb="2">
      <t>コッコ</t>
    </rPh>
    <rPh sb="2" eb="5">
      <t>ホジョキン</t>
    </rPh>
    <rPh sb="6" eb="8">
      <t>センエン</t>
    </rPh>
    <rPh sb="14" eb="17">
      <t>ムリシ</t>
    </rPh>
    <rPh sb="17" eb="20">
      <t>カシツケキン</t>
    </rPh>
    <rPh sb="20" eb="21">
      <t>フク</t>
    </rPh>
    <phoneticPr fontId="3"/>
  </si>
  <si>
    <t>上記財源内訳</t>
    <rPh sb="0" eb="2">
      <t>ジョウキ</t>
    </rPh>
    <rPh sb="2" eb="4">
      <t>ザイゲン</t>
    </rPh>
    <rPh sb="4" eb="6">
      <t>ウチワケ</t>
    </rPh>
    <phoneticPr fontId="3"/>
  </si>
  <si>
    <t>総事業費(千円)</t>
    <rPh sb="0" eb="1">
      <t>ソウ</t>
    </rPh>
    <rPh sb="1" eb="4">
      <t>ジギョウヒ</t>
    </rPh>
    <rPh sb="5" eb="7">
      <t>センエン</t>
    </rPh>
    <phoneticPr fontId="3"/>
  </si>
  <si>
    <t>事業費</t>
    <rPh sb="0" eb="3">
      <t>ジギョウヒ</t>
    </rPh>
    <phoneticPr fontId="3"/>
  </si>
  <si>
    <t>(G)/(F)      (%)</t>
    <phoneticPr fontId="3"/>
  </si>
  <si>
    <t>(G)/(E)      (%)</t>
    <phoneticPr fontId="3"/>
  </si>
  <si>
    <t>(D)/(C)      (%)</t>
    <phoneticPr fontId="3"/>
  </si>
  <si>
    <t>(C)/(B)      (%)</t>
    <phoneticPr fontId="3"/>
  </si>
  <si>
    <t>(C)/(A)      (%)</t>
    <phoneticPr fontId="3"/>
  </si>
  <si>
    <t>現在処理区域面積（〃）      (G)</t>
    <rPh sb="0" eb="2">
      <t>ゲンザイ</t>
    </rPh>
    <rPh sb="2" eb="4">
      <t>ショリ</t>
    </rPh>
    <rPh sb="4" eb="6">
      <t>クイキ</t>
    </rPh>
    <rPh sb="6" eb="8">
      <t>メンセキ</t>
    </rPh>
    <phoneticPr fontId="3"/>
  </si>
  <si>
    <t>現在排水区域面積（〃）</t>
    <rPh sb="0" eb="2">
      <t>ゲンザイ</t>
    </rPh>
    <rPh sb="2" eb="4">
      <t>ハイスイ</t>
    </rPh>
    <rPh sb="4" eb="6">
      <t>クイキ</t>
    </rPh>
    <rPh sb="6" eb="8">
      <t>メンセキ</t>
    </rPh>
    <phoneticPr fontId="3"/>
  </si>
  <si>
    <t>全体計画面積（〃）          (F)</t>
    <rPh sb="0" eb="2">
      <t>ゼンタイ</t>
    </rPh>
    <rPh sb="2" eb="4">
      <t>ケイカク</t>
    </rPh>
    <rPh sb="4" eb="6">
      <t>メンセキ</t>
    </rPh>
    <phoneticPr fontId="3"/>
  </si>
  <si>
    <t>市街地面積（〃）</t>
    <rPh sb="0" eb="3">
      <t>シガイチ</t>
    </rPh>
    <rPh sb="3" eb="5">
      <t>メンセキ</t>
    </rPh>
    <phoneticPr fontId="3"/>
  </si>
  <si>
    <t>行政区域面積（ha）          (E)</t>
    <rPh sb="0" eb="2">
      <t>ギョウセイ</t>
    </rPh>
    <rPh sb="2" eb="4">
      <t>クイキ</t>
    </rPh>
    <rPh sb="4" eb="6">
      <t>メンセキ</t>
    </rPh>
    <phoneticPr fontId="3"/>
  </si>
  <si>
    <r>
      <t>現在水洗便所設置済人口</t>
    </r>
    <r>
      <rPr>
        <sz val="12"/>
        <rFont val="ＭＳ Ｐ明朝"/>
        <family val="1"/>
        <charset val="128"/>
      </rPr>
      <t xml:space="preserve">（〃） </t>
    </r>
    <r>
      <rPr>
        <sz val="11"/>
        <rFont val="ＭＳ Ｐ明朝"/>
        <family val="1"/>
        <charset val="128"/>
      </rPr>
      <t xml:space="preserve"> </t>
    </r>
    <r>
      <rPr>
        <sz val="12"/>
        <rFont val="ＭＳ Ｐ明朝"/>
        <family val="1"/>
        <charset val="128"/>
      </rPr>
      <t>(D)</t>
    </r>
    <rPh sb="0" eb="2">
      <t>ゲンザイ</t>
    </rPh>
    <rPh sb="2" eb="4">
      <t>スイセン</t>
    </rPh>
    <rPh sb="4" eb="6">
      <t>ベンジョ</t>
    </rPh>
    <rPh sb="6" eb="8">
      <t>セッチ</t>
    </rPh>
    <rPh sb="8" eb="9">
      <t>ズ</t>
    </rPh>
    <rPh sb="9" eb="11">
      <t>ジンコウ</t>
    </rPh>
    <phoneticPr fontId="3"/>
  </si>
  <si>
    <t>現在処理区域内人口（〃）    (C)</t>
    <rPh sb="0" eb="2">
      <t>ゲンザイ</t>
    </rPh>
    <rPh sb="2" eb="4">
      <t>ショリ</t>
    </rPh>
    <rPh sb="4" eb="7">
      <t>クイキナイ</t>
    </rPh>
    <rPh sb="7" eb="9">
      <t>ジンコウ</t>
    </rPh>
    <phoneticPr fontId="3"/>
  </si>
  <si>
    <t>現在排水区域内人口（〃）</t>
    <rPh sb="0" eb="2">
      <t>ゲンザイ</t>
    </rPh>
    <rPh sb="2" eb="4">
      <t>ハイスイ</t>
    </rPh>
    <rPh sb="4" eb="7">
      <t>クイキナイ</t>
    </rPh>
    <rPh sb="7" eb="9">
      <t>ジンコウ</t>
    </rPh>
    <phoneticPr fontId="3"/>
  </si>
  <si>
    <t>全体計画人口（〃）          (B)</t>
    <rPh sb="0" eb="2">
      <t>ゼンタイ</t>
    </rPh>
    <rPh sb="2" eb="4">
      <t>ケイカク</t>
    </rPh>
    <rPh sb="4" eb="6">
      <t>ジンコウ</t>
    </rPh>
    <phoneticPr fontId="3"/>
  </si>
  <si>
    <t>市街地人口（〃)</t>
    <rPh sb="0" eb="3">
      <t>シガイチ</t>
    </rPh>
    <rPh sb="3" eb="5">
      <t>ジンコウ</t>
    </rPh>
    <phoneticPr fontId="3"/>
  </si>
  <si>
    <t>行政区域内人口（人）　　　　(A)</t>
    <rPh sb="0" eb="2">
      <t>ギョウセイ</t>
    </rPh>
    <rPh sb="2" eb="5">
      <t>クイキナイ</t>
    </rPh>
    <rPh sb="5" eb="7">
      <t>ジンコウ</t>
    </rPh>
    <rPh sb="8" eb="9">
      <t>ニン</t>
    </rPh>
    <phoneticPr fontId="3"/>
  </si>
  <si>
    <t>普及状況</t>
    <rPh sb="0" eb="2">
      <t>フキュウ</t>
    </rPh>
    <rPh sb="2" eb="4">
      <t>ジョウキョウ</t>
    </rPh>
    <phoneticPr fontId="3"/>
  </si>
  <si>
    <t>下水道事業実施状況</t>
    <rPh sb="0" eb="3">
      <t>ゲスイドウ</t>
    </rPh>
    <rPh sb="3" eb="5">
      <t>ジギョウ</t>
    </rPh>
    <rPh sb="5" eb="7">
      <t>ジッシ</t>
    </rPh>
    <rPh sb="7" eb="9">
      <t>ジョウキョウ</t>
    </rPh>
    <phoneticPr fontId="3"/>
  </si>
  <si>
    <t>特別会計設置年月日</t>
    <rPh sb="0" eb="2">
      <t>トクベツ</t>
    </rPh>
    <rPh sb="2" eb="4">
      <t>カイケイ</t>
    </rPh>
    <rPh sb="4" eb="6">
      <t>セッチ</t>
    </rPh>
    <rPh sb="6" eb="9">
      <t>ネンガッピ</t>
    </rPh>
    <phoneticPr fontId="3"/>
  </si>
  <si>
    <t>供用開始年月日</t>
    <rPh sb="0" eb="2">
      <t>キョウヨウ</t>
    </rPh>
    <rPh sb="2" eb="4">
      <t>カイシ</t>
    </rPh>
    <rPh sb="4" eb="7">
      <t>ネンガッピ</t>
    </rPh>
    <phoneticPr fontId="3"/>
  </si>
  <si>
    <t>建設事業開始年月日</t>
    <rPh sb="0" eb="2">
      <t>ケンセツ</t>
    </rPh>
    <rPh sb="2" eb="4">
      <t>ジギョウ</t>
    </rPh>
    <rPh sb="4" eb="6">
      <t>カイシ</t>
    </rPh>
    <rPh sb="6" eb="9">
      <t>ネンガッピ</t>
    </rPh>
    <phoneticPr fontId="3"/>
  </si>
  <si>
    <t>分流式</t>
    <rPh sb="0" eb="2">
      <t>ブンリュウ</t>
    </rPh>
    <rPh sb="2" eb="3">
      <t>シキ</t>
    </rPh>
    <phoneticPr fontId="3"/>
  </si>
  <si>
    <t>排除方式別</t>
    <rPh sb="0" eb="2">
      <t>ハイジョ</t>
    </rPh>
    <rPh sb="2" eb="5">
      <t>ホウシキベツ</t>
    </rPh>
    <phoneticPr fontId="3"/>
  </si>
  <si>
    <t>流域</t>
    <rPh sb="0" eb="2">
      <t>リュウイキ</t>
    </rPh>
    <phoneticPr fontId="3"/>
  </si>
  <si>
    <t>流域下水道接続関係</t>
    <rPh sb="0" eb="2">
      <t>リュウイキ</t>
    </rPh>
    <rPh sb="2" eb="5">
      <t>ゲスイドウ</t>
    </rPh>
    <rPh sb="5" eb="7">
      <t>セツゾク</t>
    </rPh>
    <rPh sb="7" eb="9">
      <t>カンケイ</t>
    </rPh>
    <phoneticPr fontId="3"/>
  </si>
  <si>
    <t>その１　施設・業務概況及び経営分析</t>
    <rPh sb="4" eb="6">
      <t>シセツ</t>
    </rPh>
    <rPh sb="7" eb="9">
      <t>ギョウム</t>
    </rPh>
    <rPh sb="9" eb="11">
      <t>ガイキョウ</t>
    </rPh>
    <rPh sb="11" eb="12">
      <t>オヨ</t>
    </rPh>
    <rPh sb="13" eb="15">
      <t>ケイエイ</t>
    </rPh>
    <rPh sb="15" eb="17">
      <t>ブンセキ</t>
    </rPh>
    <phoneticPr fontId="3"/>
  </si>
  <si>
    <t>　　①公共下水道事業</t>
    <rPh sb="3" eb="5">
      <t>コウキョウ</t>
    </rPh>
    <rPh sb="5" eb="8">
      <t>ゲスイドウ</t>
    </rPh>
    <rPh sb="8" eb="10">
      <t>ジギョウ</t>
    </rPh>
    <phoneticPr fontId="3"/>
  </si>
  <si>
    <t>（２）下水道事業</t>
    <rPh sb="3" eb="6">
      <t>ゲスイドウ</t>
    </rPh>
    <rPh sb="6" eb="8">
      <t>ジギョウ</t>
    </rPh>
    <phoneticPr fontId="3"/>
  </si>
  <si>
    <t>うち</t>
    <phoneticPr fontId="3"/>
  </si>
  <si>
    <t>資本費平準化債</t>
    <phoneticPr fontId="3"/>
  </si>
  <si>
    <t>建設改良のための地方債償還金</t>
    <phoneticPr fontId="3"/>
  </si>
  <si>
    <t>（２）資本的支出 イ．地方債償還金のうち</t>
    <rPh sb="11" eb="14">
      <t>チホウサイ</t>
    </rPh>
    <rPh sb="14" eb="17">
      <t>ショウカンキン</t>
    </rPh>
    <phoneticPr fontId="3"/>
  </si>
  <si>
    <t>（１）資本的収入 ア．地方債のうち資本費平準化債</t>
    <rPh sb="3" eb="6">
      <t>シホンテキ</t>
    </rPh>
    <rPh sb="6" eb="8">
      <t>シュウニュウ</t>
    </rPh>
    <rPh sb="11" eb="14">
      <t>チホウサイ</t>
    </rPh>
    <rPh sb="17" eb="19">
      <t>シホン</t>
    </rPh>
    <rPh sb="19" eb="20">
      <t>ヒ</t>
    </rPh>
    <rPh sb="20" eb="23">
      <t>ヘイジュンカ</t>
    </rPh>
    <rPh sb="23" eb="24">
      <t>サイ</t>
    </rPh>
    <phoneticPr fontId="3"/>
  </si>
  <si>
    <t>処理場費</t>
    <rPh sb="0" eb="3">
      <t>ショリジョウ</t>
    </rPh>
    <rPh sb="3" eb="4">
      <t>ヒ</t>
    </rPh>
    <phoneticPr fontId="3"/>
  </si>
  <si>
    <t>ポンプ場費</t>
    <rPh sb="3" eb="4">
      <t>ジョウ</t>
    </rPh>
    <rPh sb="4" eb="5">
      <t>ヒ</t>
    </rPh>
    <phoneticPr fontId="3"/>
  </si>
  <si>
    <t>前年度からの繰越金　　 　　　　　　　 　(N)</t>
    <rPh sb="0" eb="3">
      <t>ゼンネンド</t>
    </rPh>
    <rPh sb="6" eb="9">
      <t>クリコシキン</t>
    </rPh>
    <phoneticPr fontId="3"/>
  </si>
  <si>
    <t>　　（ウ）受託工事収益</t>
    <rPh sb="5" eb="7">
      <t>ジュタク</t>
    </rPh>
    <rPh sb="7" eb="9">
      <t>コウジ</t>
    </rPh>
    <rPh sb="9" eb="11">
      <t>シュウエキ</t>
    </rPh>
    <phoneticPr fontId="3"/>
  </si>
  <si>
    <t>　　（イ）雨水処理負担金</t>
    <rPh sb="5" eb="7">
      <t>アマミズ</t>
    </rPh>
    <rPh sb="7" eb="9">
      <t>ショリ</t>
    </rPh>
    <rPh sb="9" eb="12">
      <t>フタンキン</t>
    </rPh>
    <phoneticPr fontId="3"/>
  </si>
  <si>
    <t>受託工事費</t>
    <rPh sb="0" eb="2">
      <t>ジュタク</t>
    </rPh>
    <rPh sb="2" eb="5">
      <t>コウジヒ</t>
    </rPh>
    <phoneticPr fontId="3"/>
  </si>
  <si>
    <t>　　小計</t>
    <rPh sb="2" eb="4">
      <t>ショウケイ</t>
    </rPh>
    <phoneticPr fontId="3"/>
  </si>
  <si>
    <t>流域下水道管理運営費負担金</t>
    <rPh sb="0" eb="2">
      <t>リュウイキ</t>
    </rPh>
    <rPh sb="2" eb="5">
      <t>ゲスイドウ</t>
    </rPh>
    <rPh sb="5" eb="7">
      <t>カンリ</t>
    </rPh>
    <rPh sb="7" eb="10">
      <t>ウンエイヒ</t>
    </rPh>
    <rPh sb="10" eb="13">
      <t>フタンキン</t>
    </rPh>
    <phoneticPr fontId="3"/>
  </si>
  <si>
    <t>路面復旧費</t>
    <rPh sb="0" eb="2">
      <t>ロメン</t>
    </rPh>
    <rPh sb="2" eb="5">
      <t>フッキュウヒ</t>
    </rPh>
    <phoneticPr fontId="3"/>
  </si>
  <si>
    <t>薬品費</t>
    <rPh sb="0" eb="2">
      <t>ヤクヒン</t>
    </rPh>
    <rPh sb="2" eb="3">
      <t>ヒ</t>
    </rPh>
    <phoneticPr fontId="3"/>
  </si>
  <si>
    <t>動力費</t>
    <rPh sb="0" eb="2">
      <t>ドウリョク</t>
    </rPh>
    <rPh sb="2" eb="3">
      <t>ヒ</t>
    </rPh>
    <phoneticPr fontId="3"/>
  </si>
  <si>
    <t>構成比率（％）</t>
    <rPh sb="0" eb="2">
      <t>コウセイ</t>
    </rPh>
    <rPh sb="2" eb="4">
      <t>ヒリツ</t>
    </rPh>
    <phoneticPr fontId="3"/>
  </si>
  <si>
    <t>与謝野町</t>
    <rPh sb="0" eb="3">
      <t>ヨサノ</t>
    </rPh>
    <phoneticPr fontId="3"/>
  </si>
  <si>
    <t>分流式下水道等に要する経費</t>
    <rPh sb="0" eb="2">
      <t>ブンリュウ</t>
    </rPh>
    <rPh sb="2" eb="3">
      <t>シキ</t>
    </rPh>
    <rPh sb="3" eb="6">
      <t>ゲスイドウ</t>
    </rPh>
    <rPh sb="6" eb="7">
      <t>トウ</t>
    </rPh>
    <rPh sb="8" eb="9">
      <t>ヨウ</t>
    </rPh>
    <rPh sb="11" eb="13">
      <t>ケイヒ</t>
    </rPh>
    <phoneticPr fontId="3"/>
  </si>
  <si>
    <t>雨水処理費</t>
    <rPh sb="0" eb="2">
      <t>ウスイ</t>
    </rPh>
    <rPh sb="2" eb="5">
      <t>ショリヒ</t>
    </rPh>
    <phoneticPr fontId="3"/>
  </si>
  <si>
    <t>汚水処理費</t>
    <rPh sb="0" eb="2">
      <t>オスイ</t>
    </rPh>
    <rPh sb="2" eb="5">
      <t>ショリヒ</t>
    </rPh>
    <phoneticPr fontId="3"/>
  </si>
  <si>
    <t>費用総合計</t>
    <rPh sb="0" eb="2">
      <t>ヒヨウ</t>
    </rPh>
    <rPh sb="2" eb="3">
      <t>ソウ</t>
    </rPh>
    <rPh sb="3" eb="5">
      <t>ゴウケイ</t>
    </rPh>
    <phoneticPr fontId="3"/>
  </si>
  <si>
    <t>高資本費対策経費</t>
    <rPh sb="0" eb="1">
      <t>コウ</t>
    </rPh>
    <rPh sb="1" eb="4">
      <t>シホンヒ</t>
    </rPh>
    <rPh sb="4" eb="6">
      <t>タイサク</t>
    </rPh>
    <rPh sb="6" eb="8">
      <t>ケイヒ</t>
    </rPh>
    <phoneticPr fontId="3"/>
  </si>
  <si>
    <t>高度処理費</t>
    <rPh sb="0" eb="2">
      <t>コウド</t>
    </rPh>
    <rPh sb="2" eb="5">
      <t>ショリヒ</t>
    </rPh>
    <phoneticPr fontId="3"/>
  </si>
  <si>
    <t>　　合計</t>
    <rPh sb="2" eb="4">
      <t>ゴウケイ</t>
    </rPh>
    <phoneticPr fontId="3"/>
  </si>
  <si>
    <t>地方債償還金等</t>
    <rPh sb="0" eb="3">
      <t>チホウサイ</t>
    </rPh>
    <rPh sb="3" eb="6">
      <t>ショウカンキン</t>
    </rPh>
    <rPh sb="6" eb="7">
      <t>トウ</t>
    </rPh>
    <phoneticPr fontId="3"/>
  </si>
  <si>
    <t>地方債等利息等</t>
    <rPh sb="0" eb="2">
      <t>チホウ</t>
    </rPh>
    <rPh sb="2" eb="3">
      <t>キギョウサイ</t>
    </rPh>
    <rPh sb="3" eb="4">
      <t>トウ</t>
    </rPh>
    <rPh sb="4" eb="6">
      <t>リソク</t>
    </rPh>
    <rPh sb="6" eb="7">
      <t>トウ</t>
    </rPh>
    <phoneticPr fontId="3"/>
  </si>
  <si>
    <t>資本費</t>
    <rPh sb="0" eb="3">
      <t>シホンヒ</t>
    </rPh>
    <phoneticPr fontId="3"/>
  </si>
  <si>
    <t>不明水処理費</t>
    <rPh sb="0" eb="2">
      <t>フメイ</t>
    </rPh>
    <rPh sb="2" eb="3">
      <t>スイ</t>
    </rPh>
    <rPh sb="3" eb="6">
      <t>ショリヒ</t>
    </rPh>
    <phoneticPr fontId="3"/>
  </si>
  <si>
    <t>水洗便所等普及費</t>
    <rPh sb="0" eb="2">
      <t>スイセン</t>
    </rPh>
    <rPh sb="2" eb="4">
      <t>ベンジョ</t>
    </rPh>
    <rPh sb="4" eb="5">
      <t>トウ</t>
    </rPh>
    <rPh sb="5" eb="8">
      <t>フキュウヒ</t>
    </rPh>
    <phoneticPr fontId="3"/>
  </si>
  <si>
    <t>水質規制費</t>
    <rPh sb="0" eb="2">
      <t>スイシツ</t>
    </rPh>
    <rPh sb="2" eb="4">
      <t>キセイ</t>
    </rPh>
    <rPh sb="4" eb="5">
      <t>ヒ</t>
    </rPh>
    <phoneticPr fontId="3"/>
  </si>
  <si>
    <t>委託費</t>
    <rPh sb="0" eb="3">
      <t>イタクヒ</t>
    </rPh>
    <phoneticPr fontId="3"/>
  </si>
  <si>
    <t>うち電気料</t>
    <rPh sb="2" eb="4">
      <t>デンキ</t>
    </rPh>
    <rPh sb="4" eb="5">
      <t>リョウ</t>
    </rPh>
    <phoneticPr fontId="3"/>
  </si>
  <si>
    <t>動力費</t>
    <rPh sb="0" eb="3">
      <t>ドウリョクヒ</t>
    </rPh>
    <phoneticPr fontId="3"/>
  </si>
  <si>
    <t>路面復旧費</t>
    <rPh sb="0" eb="2">
      <t>ロメン</t>
    </rPh>
    <rPh sb="2" eb="4">
      <t>フッキュウ</t>
    </rPh>
    <rPh sb="4" eb="5">
      <t>ヒ</t>
    </rPh>
    <phoneticPr fontId="3"/>
  </si>
  <si>
    <t>管渠費</t>
    <rPh sb="0" eb="3">
      <t>カンキョヒ</t>
    </rPh>
    <phoneticPr fontId="3"/>
  </si>
  <si>
    <t>維持管理費</t>
    <rPh sb="0" eb="2">
      <t>イジ</t>
    </rPh>
    <rPh sb="2" eb="4">
      <t>カンリ</t>
    </rPh>
    <rPh sb="4" eb="5">
      <t>ヒ</t>
    </rPh>
    <phoneticPr fontId="3"/>
  </si>
  <si>
    <t>合　計</t>
    <rPh sb="0" eb="1">
      <t>ゴウケイ</t>
    </rPh>
    <rPh sb="2" eb="3">
      <t>ケイ</t>
    </rPh>
    <phoneticPr fontId="3"/>
  </si>
  <si>
    <t>その４　経営分析①</t>
    <rPh sb="4" eb="6">
      <t>ケイエイ</t>
    </rPh>
    <rPh sb="6" eb="8">
      <t>ブンセキ</t>
    </rPh>
    <phoneticPr fontId="3"/>
  </si>
  <si>
    <t>注）32、33列･･･単位0.1％</t>
    <rPh sb="0" eb="1">
      <t>チュウ</t>
    </rPh>
    <rPh sb="7" eb="8">
      <t>レツ</t>
    </rPh>
    <rPh sb="11" eb="13">
      <t>タンイ</t>
    </rPh>
    <phoneticPr fontId="3"/>
  </si>
  <si>
    <t>建設中施設の企業債償還金（千円）</t>
    <rPh sb="0" eb="3">
      <t>ケンセツチュウ</t>
    </rPh>
    <rPh sb="3" eb="5">
      <t>シセツ</t>
    </rPh>
    <rPh sb="6" eb="8">
      <t>キギョウ</t>
    </rPh>
    <rPh sb="8" eb="9">
      <t>サイ</t>
    </rPh>
    <rPh sb="9" eb="12">
      <t>ショウカンキン</t>
    </rPh>
    <rPh sb="13" eb="15">
      <t>センエン</t>
    </rPh>
    <phoneticPr fontId="3"/>
  </si>
  <si>
    <t>工事負担金当年度徴収額計　　（千円）</t>
    <rPh sb="0" eb="2">
      <t>コウジ</t>
    </rPh>
    <rPh sb="2" eb="5">
      <t>フタンキン</t>
    </rPh>
    <rPh sb="5" eb="8">
      <t>トウネンド</t>
    </rPh>
    <rPh sb="8" eb="11">
      <t>チョウシュウガク</t>
    </rPh>
    <rPh sb="11" eb="12">
      <t>ケイ</t>
    </rPh>
    <rPh sb="15" eb="17">
      <t>センエン</t>
    </rPh>
    <phoneticPr fontId="3"/>
  </si>
  <si>
    <t>その他の負担金当年度徴収額　（千円）</t>
    <rPh sb="2" eb="3">
      <t>タ</t>
    </rPh>
    <rPh sb="4" eb="7">
      <t>フタンキン</t>
    </rPh>
    <rPh sb="7" eb="10">
      <t>トウネンド</t>
    </rPh>
    <rPh sb="10" eb="13">
      <t>チョウシュウガク</t>
    </rPh>
    <rPh sb="15" eb="17">
      <t>センエン</t>
    </rPh>
    <phoneticPr fontId="3"/>
  </si>
  <si>
    <t>当年度収入額 　(千円）</t>
    <rPh sb="0" eb="3">
      <t>トウネンド</t>
    </rPh>
    <rPh sb="3" eb="6">
      <t>シュウニュウガク</t>
    </rPh>
    <rPh sb="9" eb="11">
      <t>センエン</t>
    </rPh>
    <phoneticPr fontId="3"/>
  </si>
  <si>
    <t>負担率（％）</t>
    <rPh sb="0" eb="3">
      <t>フタンリツ</t>
    </rPh>
    <phoneticPr fontId="3"/>
  </si>
  <si>
    <t>流域下水道
建設費負担金</t>
    <rPh sb="0" eb="2">
      <t>リュウイキ</t>
    </rPh>
    <rPh sb="2" eb="5">
      <t>ゲスイドウ</t>
    </rPh>
    <rPh sb="6" eb="9">
      <t>ケンセツヒ</t>
    </rPh>
    <rPh sb="9" eb="12">
      <t>フタンキン</t>
    </rPh>
    <phoneticPr fontId="3"/>
  </si>
  <si>
    <t>当年度徴収額（千円）</t>
    <rPh sb="0" eb="3">
      <t>トウネンド</t>
    </rPh>
    <rPh sb="3" eb="6">
      <t>チョウシュウガク</t>
    </rPh>
    <rPh sb="7" eb="9">
      <t>センエン</t>
    </rPh>
    <phoneticPr fontId="3"/>
  </si>
  <si>
    <t>宇治市</t>
    <rPh sb="0" eb="3">
      <t>ウジシ</t>
    </rPh>
    <phoneticPr fontId="3"/>
  </si>
  <si>
    <t>JR宇治駅前自動車駐車場</t>
  </si>
  <si>
    <t>JR宇治駅前自動車駐車場</t>
    <rPh sb="2" eb="4">
      <t>ウジ</t>
    </rPh>
    <rPh sb="4" eb="5">
      <t>エキ</t>
    </rPh>
    <rPh sb="5" eb="6">
      <t>マエ</t>
    </rPh>
    <rPh sb="6" eb="9">
      <t>ジドウシャ</t>
    </rPh>
    <rPh sb="9" eb="12">
      <t>チュウシャジョウ</t>
    </rPh>
    <phoneticPr fontId="3"/>
  </si>
  <si>
    <t>近鉄大久保駅前自動車駐車場</t>
    <rPh sb="0" eb="2">
      <t>キンテツ</t>
    </rPh>
    <rPh sb="2" eb="5">
      <t>オオクボ</t>
    </rPh>
    <rPh sb="5" eb="7">
      <t>エキマエ</t>
    </rPh>
    <rPh sb="7" eb="10">
      <t>ジドウシャ</t>
    </rPh>
    <rPh sb="10" eb="13">
      <t>チュウシャジョウ</t>
    </rPh>
    <phoneticPr fontId="3"/>
  </si>
  <si>
    <t>近鉄大久保駅前自動車駐車場</t>
    <phoneticPr fontId="3"/>
  </si>
  <si>
    <t>宇治市</t>
    <rPh sb="0" eb="3">
      <t>ウジシ</t>
    </rPh>
    <phoneticPr fontId="3"/>
  </si>
  <si>
    <r>
      <rPr>
        <sz val="12"/>
        <color indexed="10"/>
        <rFont val="ＭＳ Ｐ明朝"/>
        <family val="1"/>
        <charset val="128"/>
      </rPr>
      <t>262048</t>
    </r>
    <phoneticPr fontId="3"/>
  </si>
  <si>
    <t>五条立体駐車場</t>
  </si>
  <si>
    <t>近鉄大久保駅前自動車駐車場</t>
  </si>
  <si>
    <t>児童手当に要する経費</t>
    <rPh sb="0" eb="2">
      <t>ジドウ</t>
    </rPh>
    <rPh sb="2" eb="4">
      <t>テアテ</t>
    </rPh>
    <rPh sb="5" eb="6">
      <t>ヨウ</t>
    </rPh>
    <rPh sb="8" eb="10">
      <t>ケイヒ</t>
    </rPh>
    <phoneticPr fontId="3"/>
  </si>
  <si>
    <t>006</t>
    <phoneticPr fontId="3"/>
  </si>
  <si>
    <t>五条立体駐車場</t>
    <rPh sb="0" eb="2">
      <t>ゴジョウ</t>
    </rPh>
    <rPh sb="2" eb="4">
      <t>リッタイ</t>
    </rPh>
    <rPh sb="4" eb="7">
      <t>チュウシャジョウ</t>
    </rPh>
    <phoneticPr fontId="3"/>
  </si>
  <si>
    <t>五条立体
駐車場</t>
    <rPh sb="0" eb="2">
      <t>ゴジョウ</t>
    </rPh>
    <rPh sb="2" eb="4">
      <t>リッタイ</t>
    </rPh>
    <rPh sb="5" eb="8">
      <t>チュウシャジョウ</t>
    </rPh>
    <phoneticPr fontId="3"/>
  </si>
  <si>
    <t>○</t>
    <phoneticPr fontId="3"/>
  </si>
  <si>
    <r>
      <rPr>
        <sz val="12"/>
        <color indexed="10"/>
        <rFont val="ＭＳ Ｐ明朝"/>
        <family val="1"/>
        <charset val="128"/>
      </rPr>
      <t>0</t>
    </r>
    <r>
      <rPr>
        <sz val="12"/>
        <color indexed="10"/>
        <rFont val="ＭＳ Ｐ明朝"/>
        <family val="1"/>
        <charset val="128"/>
      </rPr>
      <t>0</t>
    </r>
    <r>
      <rPr>
        <sz val="12"/>
        <color indexed="10"/>
        <rFont val="ＭＳ Ｐ明朝"/>
        <family val="1"/>
        <charset val="128"/>
      </rPr>
      <t>2</t>
    </r>
    <phoneticPr fontId="3"/>
  </si>
  <si>
    <t>土地区画整理</t>
    <rPh sb="0" eb="2">
      <t>トチ</t>
    </rPh>
    <rPh sb="2" eb="4">
      <t>クカク</t>
    </rPh>
    <rPh sb="4" eb="6">
      <t>セイリ</t>
    </rPh>
    <phoneticPr fontId="3"/>
  </si>
  <si>
    <t>長岡京市営西山天王山駅東駐車場</t>
  </si>
  <si>
    <t>大宮サイト</t>
  </si>
  <si>
    <t>網野サイト</t>
  </si>
  <si>
    <t>001</t>
    <phoneticPr fontId="3"/>
  </si>
  <si>
    <t>八幡市</t>
    <rPh sb="0" eb="3">
      <t>ヤワタシ</t>
    </rPh>
    <phoneticPr fontId="3"/>
  </si>
  <si>
    <t>003</t>
    <phoneticPr fontId="3"/>
  </si>
  <si>
    <t>040</t>
    <phoneticPr fontId="3"/>
  </si>
  <si>
    <t>京丹後市</t>
    <rPh sb="0" eb="4">
      <t>キョウタンゴシ</t>
    </rPh>
    <phoneticPr fontId="3"/>
  </si>
  <si>
    <t>040</t>
    <phoneticPr fontId="3"/>
  </si>
  <si>
    <t>発電開始年月日</t>
    <rPh sb="0" eb="2">
      <t>ハツデン</t>
    </rPh>
    <rPh sb="2" eb="4">
      <t>カイシ</t>
    </rPh>
    <rPh sb="4" eb="7">
      <t>ネンガッピ</t>
    </rPh>
    <phoneticPr fontId="3"/>
  </si>
  <si>
    <t>売電開始年月日</t>
    <rPh sb="0" eb="2">
      <t>バイデン</t>
    </rPh>
    <rPh sb="2" eb="4">
      <t>カイシ</t>
    </rPh>
    <rPh sb="4" eb="7">
      <t>ネンガッピ</t>
    </rPh>
    <phoneticPr fontId="3"/>
  </si>
  <si>
    <t>損益勘定職員</t>
    <rPh sb="0" eb="2">
      <t>ソンエキ</t>
    </rPh>
    <rPh sb="2" eb="4">
      <t>カンジョウ</t>
    </rPh>
    <rPh sb="4" eb="6">
      <t>ショクイン</t>
    </rPh>
    <phoneticPr fontId="3"/>
  </si>
  <si>
    <t>資本勘定職員</t>
    <rPh sb="0" eb="2">
      <t>シホン</t>
    </rPh>
    <rPh sb="2" eb="4">
      <t>カンジョウ</t>
    </rPh>
    <rPh sb="4" eb="6">
      <t>ショクイン</t>
    </rPh>
    <phoneticPr fontId="3"/>
  </si>
  <si>
    <t>職員数</t>
    <rPh sb="0" eb="2">
      <t>ショクイン</t>
    </rPh>
    <rPh sb="2" eb="3">
      <t>スウ</t>
    </rPh>
    <phoneticPr fontId="3"/>
  </si>
  <si>
    <t>再生可能エネルギー固定価格買取制度</t>
    <rPh sb="0" eb="2">
      <t>サイセイ</t>
    </rPh>
    <rPh sb="2" eb="4">
      <t>カノウ</t>
    </rPh>
    <rPh sb="9" eb="11">
      <t>コテイ</t>
    </rPh>
    <rPh sb="11" eb="13">
      <t>カカク</t>
    </rPh>
    <rPh sb="13" eb="14">
      <t>カ</t>
    </rPh>
    <rPh sb="14" eb="15">
      <t>ト</t>
    </rPh>
    <rPh sb="15" eb="17">
      <t>セイド</t>
    </rPh>
    <phoneticPr fontId="3"/>
  </si>
  <si>
    <t>出力</t>
    <rPh sb="0" eb="2">
      <t>シュツリョク</t>
    </rPh>
    <phoneticPr fontId="3"/>
  </si>
  <si>
    <t>最大出力（ｋｗ）</t>
    <rPh sb="0" eb="2">
      <t>サイダイ</t>
    </rPh>
    <rPh sb="2" eb="4">
      <t>シュツリョク</t>
    </rPh>
    <phoneticPr fontId="3"/>
  </si>
  <si>
    <t>常時出力（ｋｗ）</t>
    <rPh sb="0" eb="2">
      <t>ジョウジ</t>
    </rPh>
    <rPh sb="2" eb="4">
      <t>シュツリョク</t>
    </rPh>
    <phoneticPr fontId="3"/>
  </si>
  <si>
    <t>年間基準発電電力量（MWh）</t>
    <rPh sb="0" eb="2">
      <t>ネンカン</t>
    </rPh>
    <rPh sb="2" eb="4">
      <t>キジュン</t>
    </rPh>
    <rPh sb="4" eb="6">
      <t>ハツデン</t>
    </rPh>
    <rPh sb="6" eb="9">
      <t>デンリョクリョウ</t>
    </rPh>
    <phoneticPr fontId="3"/>
  </si>
  <si>
    <t>供給先</t>
    <rPh sb="0" eb="3">
      <t>キョウキュウサキ</t>
    </rPh>
    <phoneticPr fontId="3"/>
  </si>
  <si>
    <t>販売（余剰電力メニュー）</t>
    <rPh sb="0" eb="2">
      <t>ハンバイ</t>
    </rPh>
    <rPh sb="3" eb="5">
      <t>ヨジョウ</t>
    </rPh>
    <rPh sb="5" eb="7">
      <t>デンリョク</t>
    </rPh>
    <phoneticPr fontId="3"/>
  </si>
  <si>
    <t>販売（事業目的メニュー）</t>
    <rPh sb="0" eb="2">
      <t>ハンバイ</t>
    </rPh>
    <rPh sb="3" eb="5">
      <t>ジギョウ</t>
    </rPh>
    <rPh sb="5" eb="7">
      <t>モクテキ</t>
    </rPh>
    <phoneticPr fontId="3"/>
  </si>
  <si>
    <t>販売（特定供給）</t>
    <rPh sb="0" eb="2">
      <t>ハンバイ</t>
    </rPh>
    <rPh sb="3" eb="5">
      <t>トクテイ</t>
    </rPh>
    <rPh sb="5" eb="7">
      <t>キョウキュウ</t>
    </rPh>
    <phoneticPr fontId="3"/>
  </si>
  <si>
    <t>年間
発電
電力量
(MWh)</t>
    <rPh sb="0" eb="2">
      <t>ネンカン</t>
    </rPh>
    <rPh sb="3" eb="5">
      <t>ハツデン</t>
    </rPh>
    <rPh sb="6" eb="9">
      <t>デンリョクリョウ</t>
    </rPh>
    <phoneticPr fontId="3"/>
  </si>
  <si>
    <t>年間
電灯
電力料
収入
(千円)</t>
    <rPh sb="0" eb="2">
      <t>ネンカン</t>
    </rPh>
    <rPh sb="3" eb="5">
      <t>デントウ</t>
    </rPh>
    <rPh sb="6" eb="8">
      <t>デンリョク</t>
    </rPh>
    <rPh sb="8" eb="9">
      <t>リョウ</t>
    </rPh>
    <rPh sb="10" eb="12">
      <t>シュウニュウ</t>
    </rPh>
    <rPh sb="14" eb="16">
      <t>センエン</t>
    </rPh>
    <phoneticPr fontId="3"/>
  </si>
  <si>
    <t>料金収入内訳（千円）</t>
    <rPh sb="0" eb="2">
      <t>リョウキン</t>
    </rPh>
    <rPh sb="2" eb="4">
      <t>シュウニュウ</t>
    </rPh>
    <rPh sb="4" eb="6">
      <t>ウチワケ</t>
    </rPh>
    <rPh sb="7" eb="9">
      <t>センエン</t>
    </rPh>
    <phoneticPr fontId="3"/>
  </si>
  <si>
    <t>契約料金内訳（千円）</t>
    <rPh sb="0" eb="2">
      <t>ケイヤク</t>
    </rPh>
    <rPh sb="2" eb="4">
      <t>リョウキン</t>
    </rPh>
    <rPh sb="4" eb="6">
      <t>ウチワケ</t>
    </rPh>
    <rPh sb="7" eb="9">
      <t>センエン</t>
    </rPh>
    <phoneticPr fontId="3"/>
  </si>
  <si>
    <t>実績</t>
    <rPh sb="0" eb="2">
      <t>ジッセキ</t>
    </rPh>
    <phoneticPr fontId="3"/>
  </si>
  <si>
    <t>契約</t>
    <rPh sb="0" eb="2">
      <t>ケイヤク</t>
    </rPh>
    <phoneticPr fontId="3"/>
  </si>
  <si>
    <t>kwh
当たり
単価
（円・銭）</t>
    <rPh sb="4" eb="5">
      <t>ア</t>
    </rPh>
    <rPh sb="8" eb="10">
      <t>タンカ</t>
    </rPh>
    <rPh sb="12" eb="13">
      <t>エン</t>
    </rPh>
    <rPh sb="14" eb="15">
      <t>セン</t>
    </rPh>
    <phoneticPr fontId="3"/>
  </si>
  <si>
    <t>年数</t>
    <rPh sb="0" eb="2">
      <t>ネンスウ</t>
    </rPh>
    <phoneticPr fontId="3"/>
  </si>
  <si>
    <t>開始年月日</t>
    <rPh sb="0" eb="2">
      <t>カイシ</t>
    </rPh>
    <rPh sb="2" eb="5">
      <t>ネンガッピ</t>
    </rPh>
    <phoneticPr fontId="3"/>
  </si>
  <si>
    <t>終了年月日</t>
    <rPh sb="0" eb="2">
      <t>シュウリョウ</t>
    </rPh>
    <rPh sb="2" eb="5">
      <t>ネンガッピ</t>
    </rPh>
    <phoneticPr fontId="3"/>
  </si>
  <si>
    <t>料金契約期間</t>
    <rPh sb="0" eb="2">
      <t>リョウキン</t>
    </rPh>
    <rPh sb="2" eb="4">
      <t>ケイヤク</t>
    </rPh>
    <rPh sb="4" eb="6">
      <t>キカン</t>
    </rPh>
    <phoneticPr fontId="3"/>
  </si>
  <si>
    <r>
      <t>有効貯水量（千ｍ</t>
    </r>
    <r>
      <rPr>
        <vertAlign val="superscript"/>
        <sz val="12"/>
        <rFont val="ＭＳ Ｐ明朝"/>
        <family val="1"/>
        <charset val="128"/>
      </rPr>
      <t>３</t>
    </r>
    <r>
      <rPr>
        <sz val="12"/>
        <rFont val="ＭＳ Ｐ明朝"/>
        <family val="1"/>
        <charset val="128"/>
      </rPr>
      <t>）</t>
    </r>
    <rPh sb="0" eb="2">
      <t>ユウコウ</t>
    </rPh>
    <rPh sb="2" eb="5">
      <t>チョスイリョウ</t>
    </rPh>
    <rPh sb="6" eb="7">
      <t>セン</t>
    </rPh>
    <phoneticPr fontId="3"/>
  </si>
  <si>
    <r>
      <t>年間発電使用水量（千ｍ</t>
    </r>
    <r>
      <rPr>
        <vertAlign val="superscript"/>
        <sz val="12"/>
        <rFont val="ＭＳ Ｐ明朝"/>
        <family val="1"/>
        <charset val="128"/>
      </rPr>
      <t>３</t>
    </r>
    <r>
      <rPr>
        <sz val="12"/>
        <rFont val="ＭＳ Ｐ明朝"/>
        <family val="1"/>
        <charset val="128"/>
      </rPr>
      <t>）</t>
    </r>
    <rPh sb="0" eb="2">
      <t>ネンカン</t>
    </rPh>
    <rPh sb="2" eb="4">
      <t>ハツデン</t>
    </rPh>
    <rPh sb="4" eb="6">
      <t>シヨウ</t>
    </rPh>
    <rPh sb="6" eb="7">
      <t>ミズ</t>
    </rPh>
    <rPh sb="7" eb="8">
      <t>リョウ</t>
    </rPh>
    <rPh sb="9" eb="10">
      <t>セン</t>
    </rPh>
    <phoneticPr fontId="3"/>
  </si>
  <si>
    <t>蒸気タービン分（kw）</t>
    <rPh sb="0" eb="2">
      <t>ジョウキ</t>
    </rPh>
    <rPh sb="6" eb="7">
      <t>ブン</t>
    </rPh>
    <phoneticPr fontId="3"/>
  </si>
  <si>
    <t>ガスタービン分（kw）</t>
    <rPh sb="6" eb="7">
      <t>ブン</t>
    </rPh>
    <phoneticPr fontId="3"/>
  </si>
  <si>
    <t>最大出力
の内訳</t>
    <rPh sb="0" eb="2">
      <t>サイダイ</t>
    </rPh>
    <rPh sb="2" eb="4">
      <t>シュツリョク</t>
    </rPh>
    <rPh sb="6" eb="8">
      <t>ウチワケ</t>
    </rPh>
    <phoneticPr fontId="3"/>
  </si>
  <si>
    <t>ごみ焼却能力（t/日）</t>
    <rPh sb="2" eb="4">
      <t>ショウキャク</t>
    </rPh>
    <rPh sb="4" eb="6">
      <t>ノウリョク</t>
    </rPh>
    <rPh sb="9" eb="10">
      <t>ニチ</t>
    </rPh>
    <phoneticPr fontId="3"/>
  </si>
  <si>
    <t>ごみ処理日量（t）</t>
    <rPh sb="2" eb="4">
      <t>ショリ</t>
    </rPh>
    <rPh sb="4" eb="6">
      <t>ニチリョウ</t>
    </rPh>
    <phoneticPr fontId="3"/>
  </si>
  <si>
    <t>収集圏域人口（千人）</t>
    <rPh sb="0" eb="2">
      <t>シュウシュウ</t>
    </rPh>
    <rPh sb="2" eb="4">
      <t>ケンイキ</t>
    </rPh>
    <rPh sb="4" eb="6">
      <t>ジンコウ</t>
    </rPh>
    <rPh sb="7" eb="9">
      <t>センニン</t>
    </rPh>
    <phoneticPr fontId="3"/>
  </si>
  <si>
    <t>当年度</t>
    <rPh sb="0" eb="3">
      <t>トウネンド</t>
    </rPh>
    <phoneticPr fontId="3"/>
  </si>
  <si>
    <t>計画年度</t>
    <rPh sb="0" eb="2">
      <t>ケイカク</t>
    </rPh>
    <rPh sb="2" eb="4">
      <t>ネンド</t>
    </rPh>
    <phoneticPr fontId="3"/>
  </si>
  <si>
    <t>ごみ固形燃料投入量
（t/年）</t>
    <rPh sb="2" eb="4">
      <t>コケイ</t>
    </rPh>
    <rPh sb="4" eb="6">
      <t>ネンリョウ</t>
    </rPh>
    <rPh sb="6" eb="9">
      <t>トウニュウリョウ</t>
    </rPh>
    <rPh sb="13" eb="14">
      <t>ネン</t>
    </rPh>
    <phoneticPr fontId="3"/>
  </si>
  <si>
    <t>発電施設分年間使用電力量（MWh）</t>
    <rPh sb="0" eb="2">
      <t>ハツデン</t>
    </rPh>
    <rPh sb="2" eb="4">
      <t>シセツ</t>
    </rPh>
    <rPh sb="4" eb="5">
      <t>ブン</t>
    </rPh>
    <rPh sb="5" eb="7">
      <t>ネンカン</t>
    </rPh>
    <rPh sb="7" eb="9">
      <t>シヨウ</t>
    </rPh>
    <rPh sb="9" eb="11">
      <t>デンリョク</t>
    </rPh>
    <rPh sb="11" eb="12">
      <t>リョウ</t>
    </rPh>
    <phoneticPr fontId="3"/>
  </si>
  <si>
    <t>施設名</t>
    <rPh sb="0" eb="3">
      <t>シセツメイ</t>
    </rPh>
    <phoneticPr fontId="3"/>
  </si>
  <si>
    <t>年間使用電力量（MWh）</t>
    <rPh sb="0" eb="2">
      <t>ネンカン</t>
    </rPh>
    <rPh sb="2" eb="4">
      <t>シヨウ</t>
    </rPh>
    <rPh sb="4" eb="7">
      <t>デンリョクリョウ</t>
    </rPh>
    <phoneticPr fontId="3"/>
  </si>
  <si>
    <t>契約単価（円・銭）</t>
    <rPh sb="0" eb="2">
      <t>ケイヤク</t>
    </rPh>
    <rPh sb="2" eb="4">
      <t>タンカ</t>
    </rPh>
    <rPh sb="5" eb="6">
      <t>エン</t>
    </rPh>
    <rPh sb="7" eb="8">
      <t>セン</t>
    </rPh>
    <phoneticPr fontId="3"/>
  </si>
  <si>
    <t>収入額（千円）</t>
    <rPh sb="0" eb="3">
      <t>シュウニュウガク</t>
    </rPh>
    <rPh sb="4" eb="6">
      <t>センエン</t>
    </rPh>
    <phoneticPr fontId="3"/>
  </si>
  <si>
    <t>その他施設</t>
    <rPh sb="2" eb="3">
      <t>タ</t>
    </rPh>
    <rPh sb="3" eb="5">
      <t>シセツ</t>
    </rPh>
    <phoneticPr fontId="3"/>
  </si>
  <si>
    <t>年間発電
電力量
（自家用）の内訳</t>
    <rPh sb="0" eb="2">
      <t>ネンカン</t>
    </rPh>
    <rPh sb="2" eb="4">
      <t>ハツデン</t>
    </rPh>
    <rPh sb="5" eb="8">
      <t>デンリョクリョウ</t>
    </rPh>
    <rPh sb="10" eb="13">
      <t>ジカヨウ</t>
    </rPh>
    <rPh sb="15" eb="17">
      <t>ウチワケ</t>
    </rPh>
    <phoneticPr fontId="3"/>
  </si>
  <si>
    <t>年間販売電力量（MWh）</t>
    <rPh sb="0" eb="2">
      <t>ネンカン</t>
    </rPh>
    <rPh sb="2" eb="4">
      <t>ハンバイ</t>
    </rPh>
    <rPh sb="4" eb="7">
      <t>デンリョクリョウ</t>
    </rPh>
    <phoneticPr fontId="3"/>
  </si>
  <si>
    <t>年間発電
電力量
の供給先</t>
    <rPh sb="0" eb="2">
      <t>ネンカン</t>
    </rPh>
    <rPh sb="2" eb="4">
      <t>ハツデン</t>
    </rPh>
    <rPh sb="5" eb="8">
      <t>デンリョクリョウ</t>
    </rPh>
    <rPh sb="10" eb="13">
      <t>キョウキュウサキ</t>
    </rPh>
    <phoneticPr fontId="3"/>
  </si>
  <si>
    <t>供給先（特定供給）</t>
    <rPh sb="0" eb="3">
      <t>キョウキュウサキ</t>
    </rPh>
    <rPh sb="4" eb="6">
      <t>トクテイ</t>
    </rPh>
    <rPh sb="6" eb="8">
      <t>キョウキュウ</t>
    </rPh>
    <phoneticPr fontId="3"/>
  </si>
  <si>
    <t>余剰電力
メニュー</t>
    <rPh sb="0" eb="2">
      <t>ヨジョウ</t>
    </rPh>
    <rPh sb="2" eb="4">
      <t>デンリョク</t>
    </rPh>
    <phoneticPr fontId="3"/>
  </si>
  <si>
    <t>夏季</t>
    <rPh sb="0" eb="2">
      <t>カキ</t>
    </rPh>
    <phoneticPr fontId="3"/>
  </si>
  <si>
    <t>他季節</t>
    <rPh sb="0" eb="1">
      <t>ホカ</t>
    </rPh>
    <rPh sb="1" eb="3">
      <t>キセツ</t>
    </rPh>
    <phoneticPr fontId="3"/>
  </si>
  <si>
    <t>単価
（円/kWh）</t>
    <rPh sb="0" eb="2">
      <t>タンカ</t>
    </rPh>
    <rPh sb="4" eb="5">
      <t>エン</t>
    </rPh>
    <phoneticPr fontId="3"/>
  </si>
  <si>
    <t>昼間×14×1</t>
    <rPh sb="0" eb="2">
      <t>ヒルマ</t>
    </rPh>
    <phoneticPr fontId="3"/>
  </si>
  <si>
    <t>夜間×10×1</t>
    <rPh sb="0" eb="2">
      <t>ヤカン</t>
    </rPh>
    <phoneticPr fontId="3"/>
  </si>
  <si>
    <t>昼間×14×3</t>
    <rPh sb="0" eb="2">
      <t>ヒルマ</t>
    </rPh>
    <phoneticPr fontId="3"/>
  </si>
  <si>
    <t>夜間×10×3</t>
    <rPh sb="0" eb="2">
      <t>ヤカン</t>
    </rPh>
    <phoneticPr fontId="3"/>
  </si>
  <si>
    <t>加重平均（円/kwh）</t>
    <rPh sb="0" eb="2">
      <t>カジュウ</t>
    </rPh>
    <rPh sb="2" eb="4">
      <t>ヘイキン</t>
    </rPh>
    <rPh sb="5" eb="6">
      <t>エン</t>
    </rPh>
    <phoneticPr fontId="3"/>
  </si>
  <si>
    <t>大宮サイト</t>
    <rPh sb="0" eb="2">
      <t>オオミヤ</t>
    </rPh>
    <phoneticPr fontId="3"/>
  </si>
  <si>
    <t>網野サイト</t>
    <rPh sb="0" eb="2">
      <t>アミノ</t>
    </rPh>
    <phoneticPr fontId="3"/>
  </si>
  <si>
    <t>07</t>
    <phoneticPr fontId="3"/>
  </si>
  <si>
    <t>自家用</t>
    <rPh sb="0" eb="3">
      <t>ジカヨウ</t>
    </rPh>
    <phoneticPr fontId="3"/>
  </si>
  <si>
    <t>太陽光</t>
    <rPh sb="0" eb="3">
      <t>タイヨウコウ</t>
    </rPh>
    <phoneticPr fontId="3"/>
  </si>
  <si>
    <t>認定</t>
    <rPh sb="0" eb="2">
      <t>ニンテイ</t>
    </rPh>
    <phoneticPr fontId="3"/>
  </si>
  <si>
    <t>各表に、数式ではなく手入力欄があるので、新規事業や新規事業次年度など変化がありそうなものについては、要チェック</t>
    <rPh sb="0" eb="1">
      <t>カク</t>
    </rPh>
    <rPh sb="1" eb="2">
      <t>ヒョウ</t>
    </rPh>
    <rPh sb="4" eb="6">
      <t>スウシキ</t>
    </rPh>
    <rPh sb="10" eb="11">
      <t>テ</t>
    </rPh>
    <rPh sb="11" eb="13">
      <t>ニュウリョク</t>
    </rPh>
    <rPh sb="13" eb="14">
      <t>ラン</t>
    </rPh>
    <rPh sb="20" eb="22">
      <t>シンキ</t>
    </rPh>
    <rPh sb="22" eb="24">
      <t>ジギョウ</t>
    </rPh>
    <rPh sb="25" eb="27">
      <t>シンキ</t>
    </rPh>
    <rPh sb="27" eb="29">
      <t>ジギョウ</t>
    </rPh>
    <rPh sb="29" eb="32">
      <t>ジネンド</t>
    </rPh>
    <rPh sb="34" eb="36">
      <t>ヘンカ</t>
    </rPh>
    <rPh sb="50" eb="51">
      <t>ヨウ</t>
    </rPh>
    <phoneticPr fontId="3"/>
  </si>
  <si>
    <t>赤坂サテライト</t>
  </si>
  <si>
    <t>赤坂サテライト</t>
    <rPh sb="0" eb="2">
      <t>アカサカ</t>
    </rPh>
    <phoneticPr fontId="3"/>
  </si>
  <si>
    <t>大宮中学校サテライト</t>
  </si>
  <si>
    <t>1行2列のうち借換債収入分</t>
    <rPh sb="1" eb="2">
      <t>ギョウ</t>
    </rPh>
    <rPh sb="3" eb="4">
      <t>レツ</t>
    </rPh>
    <rPh sb="7" eb="10">
      <t>カリカエサイ</t>
    </rPh>
    <rPh sb="10" eb="13">
      <t>シュウニュウブン</t>
    </rPh>
    <phoneticPr fontId="3"/>
  </si>
  <si>
    <t>○</t>
    <phoneticPr fontId="3"/>
  </si>
  <si>
    <t>004</t>
    <phoneticPr fontId="3"/>
  </si>
  <si>
    <t>○</t>
    <phoneticPr fontId="3"/>
  </si>
  <si>
    <t>○</t>
    <phoneticPr fontId="3"/>
  </si>
  <si>
    <t>○</t>
    <phoneticPr fontId="3"/>
  </si>
  <si>
    <t>網野デイ</t>
  </si>
  <si>
    <t>一時借入金利息</t>
    <phoneticPr fontId="3"/>
  </si>
  <si>
    <t>地方債利息</t>
    <phoneticPr fontId="3"/>
  </si>
  <si>
    <t>○</t>
    <phoneticPr fontId="3"/>
  </si>
  <si>
    <t>一時借入金利息</t>
    <phoneticPr fontId="3"/>
  </si>
  <si>
    <t>地方債利息</t>
    <phoneticPr fontId="3"/>
  </si>
  <si>
    <t>○</t>
    <phoneticPr fontId="3"/>
  </si>
  <si>
    <t>網野デイサービスセンター</t>
    <rPh sb="0" eb="2">
      <t>アミノ</t>
    </rPh>
    <phoneticPr fontId="3"/>
  </si>
  <si>
    <t>一時借入金利息</t>
    <phoneticPr fontId="3"/>
  </si>
  <si>
    <t>借換に係るもの</t>
    <rPh sb="0" eb="2">
      <t>カリカエ</t>
    </rPh>
    <rPh sb="3" eb="4">
      <t>カカ</t>
    </rPh>
    <phoneticPr fontId="3"/>
  </si>
  <si>
    <t>借換に係るもののうち民間資金によるもの</t>
    <rPh sb="10" eb="12">
      <t>ミンカン</t>
    </rPh>
    <rPh sb="12" eb="14">
      <t>シキン</t>
    </rPh>
    <phoneticPr fontId="3"/>
  </si>
  <si>
    <t>資本費平準化債に係るもの</t>
    <rPh sb="0" eb="3">
      <t>シホンヒ</t>
    </rPh>
    <rPh sb="3" eb="6">
      <t>ヘイジュンカ</t>
    </rPh>
    <rPh sb="6" eb="7">
      <t>サイ</t>
    </rPh>
    <rPh sb="8" eb="9">
      <t>カカ</t>
    </rPh>
    <phoneticPr fontId="3"/>
  </si>
  <si>
    <t>供給先（一般送配電事業）</t>
    <rPh sb="0" eb="3">
      <t>キョウキュウサキ</t>
    </rPh>
    <rPh sb="4" eb="6">
      <t>イッパン</t>
    </rPh>
    <rPh sb="6" eb="9">
      <t>ソウハイデン</t>
    </rPh>
    <rPh sb="9" eb="11">
      <t>ジギョウ</t>
    </rPh>
    <phoneticPr fontId="3"/>
  </si>
  <si>
    <t>供給先（新電力）</t>
    <rPh sb="0" eb="3">
      <t>キョウキュウサキ</t>
    </rPh>
    <rPh sb="4" eb="5">
      <t>シン</t>
    </rPh>
    <rPh sb="5" eb="7">
      <t>デンリョク</t>
    </rPh>
    <phoneticPr fontId="3"/>
  </si>
  <si>
    <t>料金収入（税抜き）</t>
    <rPh sb="0" eb="2">
      <t>リョウキン</t>
    </rPh>
    <rPh sb="2" eb="4">
      <t>シュウニュウ</t>
    </rPh>
    <rPh sb="5" eb="6">
      <t>ゼイ</t>
    </rPh>
    <rPh sb="6" eb="7">
      <t>ヌ</t>
    </rPh>
    <phoneticPr fontId="3"/>
  </si>
  <si>
    <t>料金収入（打切決算未収分を含む）</t>
    <rPh sb="0" eb="2">
      <t>リョウキン</t>
    </rPh>
    <rPh sb="2" eb="4">
      <t>シュウニュウ</t>
    </rPh>
    <rPh sb="5" eb="6">
      <t>ウ</t>
    </rPh>
    <rPh sb="6" eb="7">
      <t>キ</t>
    </rPh>
    <rPh sb="7" eb="9">
      <t>ケッサン</t>
    </rPh>
    <rPh sb="9" eb="11">
      <t>ミシュウ</t>
    </rPh>
    <rPh sb="11" eb="12">
      <t>ブン</t>
    </rPh>
    <rPh sb="13" eb="14">
      <t>フク</t>
    </rPh>
    <phoneticPr fontId="3"/>
  </si>
  <si>
    <t>雨水処理負担金（用地に係る元金償還金等以外のもの）</t>
    <rPh sb="0" eb="2">
      <t>ウスイ</t>
    </rPh>
    <rPh sb="2" eb="4">
      <t>ショリ</t>
    </rPh>
    <rPh sb="4" eb="7">
      <t>フタンキン</t>
    </rPh>
    <rPh sb="8" eb="10">
      <t>ヨウチ</t>
    </rPh>
    <rPh sb="11" eb="12">
      <t>カカ</t>
    </rPh>
    <rPh sb="13" eb="15">
      <t>ガンキン</t>
    </rPh>
    <rPh sb="15" eb="18">
      <t>ショウカンキン</t>
    </rPh>
    <rPh sb="18" eb="19">
      <t>トウ</t>
    </rPh>
    <rPh sb="19" eb="21">
      <t>イガイ</t>
    </rPh>
    <phoneticPr fontId="3"/>
  </si>
  <si>
    <r>
      <t xml:space="preserve">雨水処理費
</t>
    </r>
    <r>
      <rPr>
        <sz val="10"/>
        <rFont val="ＭＳ Ｐ明朝"/>
        <family val="1"/>
        <charset val="128"/>
      </rPr>
      <t>（用地に係る元金償還金等）</t>
    </r>
    <rPh sb="0" eb="2">
      <t>ウスイ</t>
    </rPh>
    <rPh sb="2" eb="5">
      <t>ショリヒ</t>
    </rPh>
    <rPh sb="7" eb="9">
      <t>ヨウチ</t>
    </rPh>
    <rPh sb="10" eb="11">
      <t>カカ</t>
    </rPh>
    <rPh sb="12" eb="14">
      <t>ガンキン</t>
    </rPh>
    <rPh sb="14" eb="17">
      <t>ショウカンキン</t>
    </rPh>
    <rPh sb="17" eb="18">
      <t>トウ</t>
    </rPh>
    <phoneticPr fontId="3"/>
  </si>
  <si>
    <t>171</t>
  </si>
  <si>
    <t>年間最大使用料収入可能額（千円）税込み</t>
    <rPh sb="0" eb="2">
      <t>ネンカン</t>
    </rPh>
    <rPh sb="2" eb="4">
      <t>サイダイ</t>
    </rPh>
    <rPh sb="4" eb="6">
      <t>シヨウ</t>
    </rPh>
    <rPh sb="6" eb="7">
      <t>リョウ</t>
    </rPh>
    <rPh sb="7" eb="9">
      <t>シュウニュウ</t>
    </rPh>
    <rPh sb="9" eb="12">
      <t>カノウガク</t>
    </rPh>
    <rPh sb="13" eb="15">
      <t>センエン</t>
    </rPh>
    <rPh sb="16" eb="18">
      <t>ゼイコ</t>
    </rPh>
    <phoneticPr fontId="3"/>
  </si>
  <si>
    <t>080</t>
  </si>
  <si>
    <t>年間使用料収入額（千円）税込み</t>
    <rPh sb="0" eb="2">
      <t>ネンカン</t>
    </rPh>
    <rPh sb="2" eb="5">
      <t>シヨウリョウ</t>
    </rPh>
    <rPh sb="5" eb="8">
      <t>シュウニュウガク</t>
    </rPh>
    <rPh sb="9" eb="11">
      <t>センエン</t>
    </rPh>
    <rPh sb="12" eb="14">
      <t>ゼイコ</t>
    </rPh>
    <phoneticPr fontId="3"/>
  </si>
  <si>
    <t>年間支出額（千円）税込み</t>
    <rPh sb="0" eb="2">
      <t>ネンカン</t>
    </rPh>
    <rPh sb="2" eb="4">
      <t>シシュツ</t>
    </rPh>
    <rPh sb="4" eb="5">
      <t>ガク</t>
    </rPh>
    <rPh sb="6" eb="8">
      <t>センエン</t>
    </rPh>
    <rPh sb="9" eb="11">
      <t>ゼイコ</t>
    </rPh>
    <phoneticPr fontId="3"/>
  </si>
  <si>
    <t>港湾計画上の造成予定面積（㎡）</t>
    <rPh sb="0" eb="2">
      <t>コウワン</t>
    </rPh>
    <rPh sb="2" eb="5">
      <t>ケイカクジョウ</t>
    </rPh>
    <rPh sb="6" eb="8">
      <t>ゾウセイ</t>
    </rPh>
    <rPh sb="8" eb="10">
      <t>ヨテイ</t>
    </rPh>
    <rPh sb="10" eb="12">
      <t>メンセキ</t>
    </rPh>
    <phoneticPr fontId="3"/>
  </si>
  <si>
    <t>その他施設</t>
    <rPh sb="2" eb="3">
      <t>タ</t>
    </rPh>
    <rPh sb="3" eb="5">
      <t>シセツ</t>
    </rPh>
    <phoneticPr fontId="3"/>
  </si>
  <si>
    <t>年間最大使用料収入可能額　計</t>
    <rPh sb="0" eb="2">
      <t>ネンカン</t>
    </rPh>
    <rPh sb="2" eb="4">
      <t>サイダイ</t>
    </rPh>
    <rPh sb="4" eb="7">
      <t>シヨウリョウ</t>
    </rPh>
    <rPh sb="7" eb="9">
      <t>シュウニュウ</t>
    </rPh>
    <rPh sb="9" eb="12">
      <t>カノウガク</t>
    </rPh>
    <rPh sb="13" eb="14">
      <t>ケイ</t>
    </rPh>
    <phoneticPr fontId="3"/>
  </si>
  <si>
    <t>年間支出額　計</t>
    <rPh sb="0" eb="2">
      <t>ネンカン</t>
    </rPh>
    <rPh sb="2" eb="4">
      <t>シシュツ</t>
    </rPh>
    <rPh sb="4" eb="5">
      <t>ガク</t>
    </rPh>
    <rPh sb="6" eb="7">
      <t>ケイ</t>
    </rPh>
    <phoneticPr fontId="3"/>
  </si>
  <si>
    <t>造成地売却状況</t>
    <rPh sb="0" eb="3">
      <t>ゾウセイチ</t>
    </rPh>
    <rPh sb="3" eb="5">
      <t>バイキャク</t>
    </rPh>
    <rPh sb="5" eb="7">
      <t>ジョウキョウ</t>
    </rPh>
    <phoneticPr fontId="3"/>
  </si>
  <si>
    <t>うち保有期間５年以上の土地の事業費（千円）</t>
    <rPh sb="2" eb="4">
      <t>ホユウ</t>
    </rPh>
    <rPh sb="4" eb="6">
      <t>キカン</t>
    </rPh>
    <rPh sb="7" eb="8">
      <t>ネン</t>
    </rPh>
    <rPh sb="8" eb="10">
      <t>イジョウ</t>
    </rPh>
    <rPh sb="11" eb="13">
      <t>トチ</t>
    </rPh>
    <rPh sb="14" eb="17">
      <t>ジギョウヒ</t>
    </rPh>
    <rPh sb="18" eb="20">
      <t>センエン</t>
    </rPh>
    <phoneticPr fontId="3"/>
  </si>
  <si>
    <t>うち保有期間１０年以上の土地の事業費（千円）</t>
    <rPh sb="2" eb="4">
      <t>ホユウ</t>
    </rPh>
    <rPh sb="4" eb="6">
      <t>キカン</t>
    </rPh>
    <rPh sb="8" eb="9">
      <t>ネン</t>
    </rPh>
    <rPh sb="9" eb="11">
      <t>イジョウ</t>
    </rPh>
    <rPh sb="12" eb="14">
      <t>トチ</t>
    </rPh>
    <rPh sb="15" eb="18">
      <t>ジギョウヒ</t>
    </rPh>
    <rPh sb="19" eb="21">
      <t>センエン</t>
    </rPh>
    <phoneticPr fontId="3"/>
  </si>
  <si>
    <t>造成計画における前年度までの売却予定面積（㎡）</t>
    <rPh sb="0" eb="2">
      <t>ゾウセイ</t>
    </rPh>
    <rPh sb="2" eb="4">
      <t>ケイカク</t>
    </rPh>
    <rPh sb="8" eb="11">
      <t>ゼンネンド</t>
    </rPh>
    <rPh sb="14" eb="16">
      <t>バイキャク</t>
    </rPh>
    <rPh sb="16" eb="18">
      <t>ヨテイ</t>
    </rPh>
    <rPh sb="18" eb="20">
      <t>メンセキ</t>
    </rPh>
    <phoneticPr fontId="3"/>
  </si>
  <si>
    <t>造成計画における売却予定面積（㎡）</t>
    <rPh sb="0" eb="2">
      <t>ゾウセイ</t>
    </rPh>
    <rPh sb="2" eb="4">
      <t>ケイカク</t>
    </rPh>
    <rPh sb="8" eb="10">
      <t>バイキャク</t>
    </rPh>
    <rPh sb="10" eb="12">
      <t>ヨテイ</t>
    </rPh>
    <rPh sb="12" eb="14">
      <t>メンセキ</t>
    </rPh>
    <phoneticPr fontId="3"/>
  </si>
  <si>
    <t>うち保有期間５年以上の土地（㎡）</t>
    <rPh sb="2" eb="4">
      <t>ホユウ</t>
    </rPh>
    <rPh sb="4" eb="6">
      <t>キカン</t>
    </rPh>
    <rPh sb="7" eb="8">
      <t>ネン</t>
    </rPh>
    <rPh sb="8" eb="10">
      <t>イジョウ</t>
    </rPh>
    <rPh sb="11" eb="13">
      <t>トチ</t>
    </rPh>
    <phoneticPr fontId="3"/>
  </si>
  <si>
    <t>うち保有期間１０年以上の土地（㎡）</t>
    <rPh sb="2" eb="4">
      <t>ホユウ</t>
    </rPh>
    <rPh sb="4" eb="6">
      <t>キカン</t>
    </rPh>
    <rPh sb="8" eb="9">
      <t>ネン</t>
    </rPh>
    <rPh sb="9" eb="11">
      <t>イジョウ</t>
    </rPh>
    <rPh sb="12" eb="14">
      <t>トチ</t>
    </rPh>
    <phoneticPr fontId="3"/>
  </si>
  <si>
    <t>造成地売却状況</t>
    <rPh sb="0" eb="3">
      <t>ゾウセイチ</t>
    </rPh>
    <rPh sb="3" eb="5">
      <t>バイキャク</t>
    </rPh>
    <rPh sb="5" eb="7">
      <t>ジョウキョウ</t>
    </rPh>
    <phoneticPr fontId="3"/>
  </si>
  <si>
    <t>当年度状況</t>
    <rPh sb="0" eb="3">
      <t>トウネンド</t>
    </rPh>
    <rPh sb="3" eb="5">
      <t>ジョウキョウ</t>
    </rPh>
    <phoneticPr fontId="3"/>
  </si>
  <si>
    <t>122</t>
  </si>
  <si>
    <t>積立金残高（千円）</t>
    <rPh sb="0" eb="2">
      <t>ツミタテ</t>
    </rPh>
    <rPh sb="2" eb="3">
      <t>キン</t>
    </rPh>
    <rPh sb="3" eb="5">
      <t>ザンダカ</t>
    </rPh>
    <rPh sb="6" eb="8">
      <t>センエン</t>
    </rPh>
    <phoneticPr fontId="3"/>
  </si>
  <si>
    <t>駐車場種別</t>
    <rPh sb="0" eb="3">
      <t>チュウシャジョウ</t>
    </rPh>
    <rPh sb="3" eb="5">
      <t>シュベツ</t>
    </rPh>
    <phoneticPr fontId="3"/>
  </si>
  <si>
    <t>都市計画駐車場</t>
    <rPh sb="0" eb="2">
      <t>トシ</t>
    </rPh>
    <rPh sb="2" eb="4">
      <t>ケイカク</t>
    </rPh>
    <rPh sb="4" eb="7">
      <t>チュウシャジョウ</t>
    </rPh>
    <phoneticPr fontId="3"/>
  </si>
  <si>
    <t>届出駐車場</t>
    <rPh sb="0" eb="2">
      <t>トドケデ</t>
    </rPh>
    <rPh sb="2" eb="5">
      <t>チュウシャジョウ</t>
    </rPh>
    <phoneticPr fontId="3"/>
  </si>
  <si>
    <t>附置義務駐車施設</t>
    <rPh sb="0" eb="1">
      <t>フ</t>
    </rPh>
    <rPh sb="1" eb="2">
      <t>チ</t>
    </rPh>
    <rPh sb="2" eb="4">
      <t>ギム</t>
    </rPh>
    <rPh sb="4" eb="6">
      <t>チュウシャ</t>
    </rPh>
    <rPh sb="6" eb="8">
      <t>シセツ</t>
    </rPh>
    <phoneticPr fontId="3"/>
  </si>
  <si>
    <t>立体式</t>
    <rPh sb="0" eb="3">
      <t>リッタイシキ</t>
    </rPh>
    <phoneticPr fontId="3"/>
  </si>
  <si>
    <t>地下式</t>
    <rPh sb="0" eb="3">
      <t>チカシキ</t>
    </rPh>
    <phoneticPr fontId="3"/>
  </si>
  <si>
    <t>広場式</t>
    <rPh sb="0" eb="2">
      <t>ヒロバ</t>
    </rPh>
    <rPh sb="2" eb="3">
      <t>シキ</t>
    </rPh>
    <phoneticPr fontId="3"/>
  </si>
  <si>
    <t>地下</t>
    <rPh sb="0" eb="2">
      <t>チカ</t>
    </rPh>
    <phoneticPr fontId="3"/>
  </si>
  <si>
    <t>地上</t>
    <rPh sb="0" eb="2">
      <t>チジョウ</t>
    </rPh>
    <phoneticPr fontId="3"/>
  </si>
  <si>
    <t>140</t>
  </si>
  <si>
    <t>敷地面積（㎡）</t>
    <rPh sb="0" eb="2">
      <t>シキチ</t>
    </rPh>
    <rPh sb="2" eb="4">
      <t>メンセキ</t>
    </rPh>
    <phoneticPr fontId="3"/>
  </si>
  <si>
    <t>敷地地価（円）</t>
    <rPh sb="0" eb="2">
      <t>シキチ</t>
    </rPh>
    <rPh sb="2" eb="4">
      <t>チカ</t>
    </rPh>
    <rPh sb="5" eb="6">
      <t>エン</t>
    </rPh>
    <phoneticPr fontId="3"/>
  </si>
  <si>
    <t>駐車場使用面積(㎡)</t>
    <phoneticPr fontId="3"/>
  </si>
  <si>
    <t xml:space="preserve">収容台数(台) </t>
    <phoneticPr fontId="3"/>
  </si>
  <si>
    <t>平均駐車時間（分）</t>
    <rPh sb="0" eb="2">
      <t>ヘイキン</t>
    </rPh>
    <rPh sb="2" eb="4">
      <t>チュウシャ</t>
    </rPh>
    <rPh sb="4" eb="6">
      <t>ジカン</t>
    </rPh>
    <rPh sb="7" eb="8">
      <t>フン</t>
    </rPh>
    <phoneticPr fontId="3"/>
  </si>
  <si>
    <t>１時間当たりの基本料金</t>
    <rPh sb="1" eb="3">
      <t>ジカン</t>
    </rPh>
    <rPh sb="3" eb="4">
      <t>ア</t>
    </rPh>
    <rPh sb="7" eb="9">
      <t>キホン</t>
    </rPh>
    <rPh sb="9" eb="11">
      <t>リョウキン</t>
    </rPh>
    <phoneticPr fontId="3"/>
  </si>
  <si>
    <t>１時間当たりの平均料金</t>
    <rPh sb="1" eb="3">
      <t>ジカン</t>
    </rPh>
    <rPh sb="3" eb="4">
      <t>ア</t>
    </rPh>
    <rPh sb="7" eb="9">
      <t>ヘイキン</t>
    </rPh>
    <rPh sb="9" eb="11">
      <t>リョウキン</t>
    </rPh>
    <phoneticPr fontId="3"/>
  </si>
  <si>
    <t>１台当たりの平均料金</t>
    <rPh sb="1" eb="2">
      <t>ダイ</t>
    </rPh>
    <rPh sb="2" eb="3">
      <t>ア</t>
    </rPh>
    <rPh sb="6" eb="8">
      <t>ヘイキン</t>
    </rPh>
    <rPh sb="8" eb="10">
      <t>リョウキン</t>
    </rPh>
    <phoneticPr fontId="3"/>
  </si>
  <si>
    <t>経過年数（年）</t>
    <rPh sb="0" eb="2">
      <t>ケイカ</t>
    </rPh>
    <rPh sb="2" eb="4">
      <t>ネンスウ</t>
    </rPh>
    <rPh sb="5" eb="6">
      <t>ネン</t>
    </rPh>
    <phoneticPr fontId="3"/>
  </si>
  <si>
    <t>全体事業費(千円)</t>
    <phoneticPr fontId="3"/>
  </si>
  <si>
    <t>福知山市食肉センター</t>
  </si>
  <si>
    <t>宅地造成事業特別会計</t>
  </si>
  <si>
    <t>平貯木場施設</t>
  </si>
  <si>
    <t>工業用地造成事業特別会計</t>
  </si>
  <si>
    <t>長岡京市営西山天王山駅東駐車場</t>
    <phoneticPr fontId="3"/>
  </si>
  <si>
    <t>長岡京市営西山天王山駅東駐車場</t>
    <phoneticPr fontId="3"/>
  </si>
  <si>
    <t>002</t>
    <phoneticPr fontId="3"/>
  </si>
  <si>
    <t>ii  その他借入金利息</t>
    <rPh sb="6" eb="7">
      <t>タ</t>
    </rPh>
    <phoneticPr fontId="3"/>
  </si>
  <si>
    <t>　　　ⅱその他借入金利息</t>
    <rPh sb="6" eb="7">
      <t>タ</t>
    </rPh>
    <rPh sb="7" eb="10">
      <t>カリイレキン</t>
    </rPh>
    <rPh sb="10" eb="12">
      <t>リソク</t>
    </rPh>
    <phoneticPr fontId="3"/>
  </si>
  <si>
    <t>借換債収入分</t>
    <rPh sb="0" eb="3">
      <t>カリカエサイ</t>
    </rPh>
    <rPh sb="3" eb="6">
      <t>シュウニュウブン</t>
    </rPh>
    <phoneticPr fontId="3"/>
  </si>
  <si>
    <t>a</t>
    <phoneticPr fontId="3"/>
  </si>
  <si>
    <t>旧一般電気事業</t>
    <rPh sb="0" eb="1">
      <t>キュウ</t>
    </rPh>
    <rPh sb="1" eb="3">
      <t>イッパン</t>
    </rPh>
    <rPh sb="3" eb="5">
      <t>デンキ</t>
    </rPh>
    <rPh sb="5" eb="7">
      <t>ジギョウ</t>
    </rPh>
    <phoneticPr fontId="3"/>
  </si>
  <si>
    <t>販売（上記以外）</t>
    <rPh sb="0" eb="2">
      <t>ハンバイ</t>
    </rPh>
    <rPh sb="3" eb="5">
      <t>ジョウキ</t>
    </rPh>
    <rPh sb="5" eb="7">
      <t>イガイ</t>
    </rPh>
    <rPh sb="7" eb="8">
      <t>デンギョウ</t>
    </rPh>
    <phoneticPr fontId="3"/>
  </si>
  <si>
    <t>自家用（料金収入）</t>
    <rPh sb="0" eb="3">
      <t>ジカヨウ</t>
    </rPh>
    <rPh sb="4" eb="6">
      <t>リョウキン</t>
    </rPh>
    <rPh sb="6" eb="8">
      <t>シュウニュウ</t>
    </rPh>
    <phoneticPr fontId="3"/>
  </si>
  <si>
    <t>販売（上記以外）</t>
    <rPh sb="0" eb="2">
      <t>ハンバイ</t>
    </rPh>
    <rPh sb="3" eb="5">
      <t>ジョウキ</t>
    </rPh>
    <rPh sb="5" eb="7">
      <t>イガイ</t>
    </rPh>
    <phoneticPr fontId="3"/>
  </si>
  <si>
    <t>自家用（料金収入）</t>
    <phoneticPr fontId="3"/>
  </si>
  <si>
    <t>〇</t>
    <phoneticPr fontId="3"/>
  </si>
  <si>
    <t>○</t>
    <phoneticPr fontId="3"/>
  </si>
  <si>
    <t>○</t>
    <phoneticPr fontId="3"/>
  </si>
  <si>
    <t>○</t>
    <phoneticPr fontId="3"/>
  </si>
  <si>
    <t>列081</t>
  </si>
  <si>
    <t>列082</t>
  </si>
  <si>
    <t>列083</t>
  </si>
  <si>
    <t>列084</t>
  </si>
  <si>
    <t>列085</t>
  </si>
  <si>
    <t>列086</t>
  </si>
  <si>
    <t>列087</t>
  </si>
  <si>
    <t>列088</t>
  </si>
  <si>
    <t>列089</t>
  </si>
  <si>
    <t>列090</t>
  </si>
  <si>
    <t>列091</t>
  </si>
  <si>
    <t>列092</t>
  </si>
  <si>
    <t>列093</t>
  </si>
  <si>
    <t>列094</t>
  </si>
  <si>
    <t>列095</t>
  </si>
  <si>
    <t>列096</t>
  </si>
  <si>
    <t>列097</t>
  </si>
  <si>
    <t>列098</t>
  </si>
  <si>
    <t>列099</t>
  </si>
  <si>
    <t>　　　　　　　　　　　　　　　　　　　　　　　　　団体名
項目</t>
    <rPh sb="25" eb="28">
      <t>ダンタイメイ</t>
    </rPh>
    <rPh sb="29" eb="31">
      <t>コウモク</t>
    </rPh>
    <phoneticPr fontId="3"/>
  </si>
  <si>
    <t>　　　　　　　　　　　　　　　　　　　　　　　　　　団体名
項目</t>
    <rPh sb="26" eb="29">
      <t>ダンタイメイ</t>
    </rPh>
    <rPh sb="30" eb="32">
      <t>コウモク</t>
    </rPh>
    <phoneticPr fontId="3"/>
  </si>
  <si>
    <t>○</t>
    <phoneticPr fontId="3"/>
  </si>
  <si>
    <t>○</t>
    <phoneticPr fontId="3"/>
  </si>
  <si>
    <t>○</t>
    <phoneticPr fontId="3"/>
  </si>
  <si>
    <t>○</t>
    <phoneticPr fontId="3"/>
  </si>
  <si>
    <t>○</t>
    <phoneticPr fontId="3"/>
  </si>
  <si>
    <t>○</t>
    <phoneticPr fontId="3"/>
  </si>
  <si>
    <t>発電型式</t>
    <rPh sb="0" eb="2">
      <t>ハツデン</t>
    </rPh>
    <rPh sb="2" eb="4">
      <t>カタシキ</t>
    </rPh>
    <phoneticPr fontId="3"/>
  </si>
  <si>
    <t>延年齢</t>
    <rPh sb="0" eb="1">
      <t>ノ</t>
    </rPh>
    <rPh sb="1" eb="3">
      <t>ネンレイ</t>
    </rPh>
    <phoneticPr fontId="3"/>
  </si>
  <si>
    <t>QRコード決済制</t>
    <rPh sb="5" eb="7">
      <t>ケッサイ</t>
    </rPh>
    <rPh sb="7" eb="8">
      <t>セイ</t>
    </rPh>
    <phoneticPr fontId="3"/>
  </si>
  <si>
    <t xml:space="preserve">伊根町訪問看護ステーション                                  </t>
    <phoneticPr fontId="3"/>
  </si>
  <si>
    <t>京丹波町介護療養型老人保健施設</t>
    <phoneticPr fontId="3"/>
  </si>
  <si>
    <t>⑦　特定地域生活排水処理事業</t>
    <rPh sb="2" eb="4">
      <t>トクテイ</t>
    </rPh>
    <rPh sb="4" eb="6">
      <t>チイキ</t>
    </rPh>
    <rPh sb="6" eb="8">
      <t>セイカツ</t>
    </rPh>
    <rPh sb="8" eb="10">
      <t>ハイスイ</t>
    </rPh>
    <rPh sb="10" eb="12">
      <t>ショリ</t>
    </rPh>
    <rPh sb="12" eb="14">
      <t>ジギョウ</t>
    </rPh>
    <phoneticPr fontId="3"/>
  </si>
  <si>
    <t>石原土地区画整理事業特別会計</t>
  </si>
  <si>
    <t>一日平均配水量　(E)/365 (m3)   (G)</t>
    <rPh sb="0" eb="2">
      <t>イチニチ</t>
    </rPh>
    <rPh sb="2" eb="4">
      <t>ヘイキン</t>
    </rPh>
    <rPh sb="4" eb="7">
      <t>ハイスイリョウ</t>
    </rPh>
    <phoneticPr fontId="3"/>
  </si>
  <si>
    <t>一日一人平均給水量{(H)/(C)}/365*1000 (㍑)</t>
    <rPh sb="0" eb="2">
      <t>イチニチ</t>
    </rPh>
    <rPh sb="2" eb="3">
      <t>イチニン</t>
    </rPh>
    <rPh sb="3" eb="4">
      <t>ニン</t>
    </rPh>
    <rPh sb="4" eb="6">
      <t>ヘイキン</t>
    </rPh>
    <rPh sb="6" eb="9">
      <t>キュウスイリョウ</t>
    </rPh>
    <phoneticPr fontId="3"/>
  </si>
  <si>
    <t>報酬</t>
    <rPh sb="0" eb="2">
      <t>ホウシュウ</t>
    </rPh>
    <phoneticPr fontId="3"/>
  </si>
  <si>
    <t>報酬</t>
    <phoneticPr fontId="3"/>
  </si>
  <si>
    <t>財政融資資金</t>
  </si>
  <si>
    <t>政府資金に係る繰上償還金分</t>
    <rPh sb="0" eb="2">
      <t>セイフ</t>
    </rPh>
    <rPh sb="2" eb="4">
      <t>シキン</t>
    </rPh>
    <rPh sb="3" eb="4">
      <t>ユウシ</t>
    </rPh>
    <rPh sb="5" eb="6">
      <t>カカ</t>
    </rPh>
    <rPh sb="7" eb="9">
      <t>クリアゲ</t>
    </rPh>
    <rPh sb="9" eb="12">
      <t>ショウカンキン</t>
    </rPh>
    <rPh sb="12" eb="13">
      <t>ブン</t>
    </rPh>
    <phoneticPr fontId="3"/>
  </si>
  <si>
    <t>　</t>
    <phoneticPr fontId="3"/>
  </si>
  <si>
    <t>需給調査実施の有無（１：有、２：無）</t>
    <rPh sb="0" eb="2">
      <t>ジュキュウ</t>
    </rPh>
    <rPh sb="2" eb="4">
      <t>チョウサ</t>
    </rPh>
    <rPh sb="4" eb="6">
      <t>ジッシ</t>
    </rPh>
    <rPh sb="7" eb="9">
      <t>ウム</t>
    </rPh>
    <rPh sb="12" eb="13">
      <t>ア</t>
    </rPh>
    <rPh sb="16" eb="17">
      <t>ナ</t>
    </rPh>
    <phoneticPr fontId="3"/>
  </si>
  <si>
    <t>　うち緊急自然災害防止対策事業債</t>
    <rPh sb="3" eb="5">
      <t>キンキュウ</t>
    </rPh>
    <rPh sb="5" eb="7">
      <t>シゼン</t>
    </rPh>
    <rPh sb="7" eb="9">
      <t>サイガイ</t>
    </rPh>
    <rPh sb="9" eb="11">
      <t>ボウシ</t>
    </rPh>
    <rPh sb="11" eb="13">
      <t>タイサク</t>
    </rPh>
    <rPh sb="13" eb="15">
      <t>ジギョウ</t>
    </rPh>
    <rPh sb="15" eb="16">
      <t>サイ</t>
    </rPh>
    <phoneticPr fontId="3"/>
  </si>
  <si>
    <t>住宅・工業団地事業特別会計</t>
  </si>
  <si>
    <t>←公企決統の右上の分類を手動確認</t>
    <rPh sb="1" eb="3">
      <t>コウキ</t>
    </rPh>
    <rPh sb="3" eb="4">
      <t>ケッ</t>
    </rPh>
    <rPh sb="4" eb="5">
      <t>トウ</t>
    </rPh>
    <rPh sb="6" eb="8">
      <t>ミギウエ</t>
    </rPh>
    <rPh sb="9" eb="11">
      <t>ブンルイ</t>
    </rPh>
    <rPh sb="12" eb="14">
      <t>シュドウ</t>
    </rPh>
    <rPh sb="14" eb="16">
      <t>カクニン</t>
    </rPh>
    <phoneticPr fontId="3"/>
  </si>
  <si>
    <t>←33表38列を手動確認</t>
    <rPh sb="3" eb="4">
      <t>オモテ</t>
    </rPh>
    <rPh sb="6" eb="7">
      <t>レツ</t>
    </rPh>
    <rPh sb="8" eb="12">
      <t>シュドウカクニン</t>
    </rPh>
    <phoneticPr fontId="3"/>
  </si>
  <si>
    <t>手動欄OK</t>
    <rPh sb="0" eb="2">
      <t>シュドウ</t>
    </rPh>
    <rPh sb="2" eb="3">
      <t>ラン</t>
    </rPh>
    <phoneticPr fontId="3"/>
  </si>
  <si>
    <t>手動欄OK</t>
    <rPh sb="0" eb="3">
      <t>シュドウラン</t>
    </rPh>
    <phoneticPr fontId="3"/>
  </si>
  <si>
    <t>手動ok</t>
    <rPh sb="0" eb="2">
      <t>シュドウ</t>
    </rPh>
    <phoneticPr fontId="3"/>
  </si>
  <si>
    <t>手動欄ok</t>
    <rPh sb="0" eb="3">
      <t>シュドウラン</t>
    </rPh>
    <phoneticPr fontId="3"/>
  </si>
  <si>
    <t>手動欄ok</t>
    <rPh sb="0" eb="3">
      <t>シュドウラン</t>
    </rPh>
    <phoneticPr fontId="3"/>
  </si>
  <si>
    <t>手動欄ok</t>
    <rPh sb="0" eb="2">
      <t>シュドウ</t>
    </rPh>
    <rPh sb="2" eb="3">
      <t>ラン</t>
    </rPh>
    <phoneticPr fontId="3"/>
  </si>
  <si>
    <t>手動欄OK</t>
    <rPh sb="0" eb="3">
      <t>シュドウラン</t>
    </rPh>
    <phoneticPr fontId="3"/>
  </si>
  <si>
    <t>手動欄OK</t>
    <rPh sb="0" eb="2">
      <t>シュドウ</t>
    </rPh>
    <rPh sb="2" eb="3">
      <t>ラン</t>
    </rPh>
    <phoneticPr fontId="3"/>
  </si>
  <si>
    <t>12.令和５年度市町村別法非適用公営企業決算状況</t>
    <rPh sb="3" eb="5">
      <t>レイワ</t>
    </rPh>
    <rPh sb="6" eb="8">
      <t>ネンド</t>
    </rPh>
    <rPh sb="8" eb="11">
      <t>シチョウソン</t>
    </rPh>
    <rPh sb="11" eb="12">
      <t>ベツ</t>
    </rPh>
    <rPh sb="12" eb="13">
      <t>ホウ</t>
    </rPh>
    <rPh sb="13" eb="15">
      <t>ヒテキ</t>
    </rPh>
    <rPh sb="15" eb="16">
      <t>ヨウ</t>
    </rPh>
    <rPh sb="16" eb="18">
      <t>コウエイ</t>
    </rPh>
    <rPh sb="18" eb="20">
      <t>キギョウ</t>
    </rPh>
    <rPh sb="20" eb="22">
      <t>ケッサン</t>
    </rPh>
    <rPh sb="22" eb="24">
      <t>ジョウキョウ</t>
    </rPh>
    <phoneticPr fontId="3"/>
  </si>
  <si>
    <t>2023</t>
  </si>
  <si>
    <t>公共施設等運営権方式の導入に要する経費</t>
    <rPh sb="0" eb="5">
      <t>コウキョウシセツトウ</t>
    </rPh>
    <rPh sb="5" eb="8">
      <t>ウンエイケン</t>
    </rPh>
    <rPh sb="8" eb="10">
      <t>ホウシキ</t>
    </rPh>
    <rPh sb="11" eb="13">
      <t>ドウニュウ</t>
    </rPh>
    <rPh sb="14" eb="15">
      <t>ヨウ</t>
    </rPh>
    <rPh sb="17" eb="19">
      <t>ケイヒ</t>
    </rPh>
    <phoneticPr fontId="3"/>
  </si>
  <si>
    <t>公営企業の脱炭素化の取組に要する経費</t>
    <rPh sb="0" eb="4">
      <t>コウエイキギョウ</t>
    </rPh>
    <rPh sb="5" eb="9">
      <t>ダツタンソカ</t>
    </rPh>
    <rPh sb="10" eb="12">
      <t>トリクミ</t>
    </rPh>
    <rPh sb="13" eb="14">
      <t>ヨウ</t>
    </rPh>
    <rPh sb="16" eb="18">
      <t>ケイヒ</t>
    </rPh>
    <phoneticPr fontId="3"/>
  </si>
  <si>
    <t>広域化・共同化債分</t>
    <rPh sb="0" eb="3">
      <t>コウイキカ</t>
    </rPh>
    <rPh sb="4" eb="9">
      <t>キョウドウカサイブン</t>
    </rPh>
    <phoneticPr fontId="3"/>
  </si>
  <si>
    <t>脱炭素債分</t>
    <rPh sb="0" eb="1">
      <t>ダツ</t>
    </rPh>
    <rPh sb="1" eb="3">
      <t>タンソ</t>
    </rPh>
    <rPh sb="3" eb="4">
      <t>サイ</t>
    </rPh>
    <rPh sb="4" eb="5">
      <t>ブン</t>
    </rPh>
    <phoneticPr fontId="3"/>
  </si>
  <si>
    <t>繰上償還分</t>
    <rPh sb="0" eb="1">
      <t>ク</t>
    </rPh>
    <rPh sb="1" eb="2">
      <t>ア</t>
    </rPh>
    <rPh sb="2" eb="5">
      <t>ショウカンブン</t>
    </rPh>
    <phoneticPr fontId="3"/>
  </si>
  <si>
    <t>特別措置収入分</t>
    <rPh sb="0" eb="4">
      <t>トクベツソチ</t>
    </rPh>
    <rPh sb="4" eb="7">
      <t>シュウニュウブン</t>
    </rPh>
    <phoneticPr fontId="3"/>
  </si>
  <si>
    <t>公害防止事業債分</t>
    <rPh sb="0" eb="8">
      <t>コウガイボウシジギョウサイブン</t>
    </rPh>
    <phoneticPr fontId="3"/>
  </si>
  <si>
    <t>脱炭素債分</t>
    <rPh sb="0" eb="5">
      <t>ダツタンソサイブン</t>
    </rPh>
    <phoneticPr fontId="3"/>
  </si>
  <si>
    <t>特別措置収入分</t>
    <rPh sb="0" eb="7">
      <t>トクベツソチシュウニュウブン</t>
    </rPh>
    <phoneticPr fontId="3"/>
  </si>
  <si>
    <t>公害防止事業債分</t>
    <rPh sb="0" eb="8">
      <t>コウガイボウシジギョウサイブン</t>
    </rPh>
    <phoneticPr fontId="3"/>
  </si>
  <si>
    <t>販売（FIT）</t>
    <rPh sb="0" eb="2">
      <t>ハンバイ</t>
    </rPh>
    <phoneticPr fontId="3"/>
  </si>
  <si>
    <t>販売（FIP）</t>
    <rPh sb="0" eb="2">
      <t>ハンバイ</t>
    </rPh>
    <phoneticPr fontId="3"/>
  </si>
  <si>
    <t>販売（非FIT・FIP）</t>
    <rPh sb="0" eb="2">
      <t>ハンバイ</t>
    </rPh>
    <rPh sb="3" eb="4">
      <t>ヒ</t>
    </rPh>
    <phoneticPr fontId="3"/>
  </si>
  <si>
    <t>○</t>
    <phoneticPr fontId="3"/>
  </si>
  <si>
    <t>2</t>
    <phoneticPr fontId="3"/>
  </si>
  <si>
    <t>（４）と畜場事業</t>
    <rPh sb="4" eb="5">
      <t>チク</t>
    </rPh>
    <rPh sb="5" eb="6">
      <t>ジョウ</t>
    </rPh>
    <rPh sb="6" eb="8">
      <t>ジギョウ</t>
    </rPh>
    <phoneticPr fontId="3"/>
  </si>
  <si>
    <t>（５）電気事業</t>
    <rPh sb="3" eb="5">
      <t>デンキ</t>
    </rPh>
    <rPh sb="5" eb="7">
      <t>ジギョウ</t>
    </rPh>
    <phoneticPr fontId="3"/>
  </si>
  <si>
    <t>（６）宅地造成事業</t>
    <rPh sb="3" eb="5">
      <t>タクチ</t>
    </rPh>
    <rPh sb="5" eb="7">
      <t>ゾウセイ</t>
    </rPh>
    <rPh sb="7" eb="9">
      <t>ジギョウ</t>
    </rPh>
    <phoneticPr fontId="3"/>
  </si>
  <si>
    <t>(７)  駐車場整備事業</t>
    <rPh sb="5" eb="8">
      <t>チュウシャジョウ</t>
    </rPh>
    <rPh sb="8" eb="10">
      <t>セイビ</t>
    </rPh>
    <rPh sb="10" eb="12">
      <t>ジギョウ</t>
    </rPh>
    <phoneticPr fontId="3"/>
  </si>
  <si>
    <t>（８）介護サービス事業</t>
    <rPh sb="3" eb="5">
      <t>カイゴ</t>
    </rPh>
    <rPh sb="9" eb="1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</si>
</sst>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quot;△ &quot;#,##0"/>
    <numFmt numFmtId="178" formatCode="#,##0.0;[Red]\-#,##0.0"/>
    <numFmt numFmtId="179" formatCode="#,##0.0;&quot;△ &quot;#,##0.0"/>
    <numFmt numFmtId="180" formatCode="#,##0.0;&quot;△ &quot;#,##0.0;\-"/>
    <numFmt numFmtId="181" formatCode="0.0_ "/>
    <numFmt numFmtId="182" formatCode="#,##0_ "/>
    <numFmt numFmtId="183" formatCode="0.0"/>
    <numFmt numFmtId="184" formatCode="0;&quot;△ &quot;0"/>
    <numFmt numFmtId="185" formatCode="#,##0.0;&quot;△&quot;#,##0.0;\-"/>
    <numFmt numFmtId="186" formatCode="#,##0.#0;&quot;△&quot;#,##0.#0;\-"/>
    <numFmt numFmtId="187" formatCode="0_ ;[Red]\-0\ "/>
    <numFmt numFmtId="188" formatCode="#,##0.00;[Red]#,##0.00"/>
    <numFmt numFmtId="189" formatCode="#,##0.00;&quot;△ &quot;#,##0.00"/>
  </numFmts>
  <fonts count="58">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2"/>
      <name val="ＭＳ Ｐ明朝"/>
      <family val="1"/>
      <charset val="128"/>
    </font>
    <font>
      <sz val="11"/>
      <name val="ＭＳ Ｐ明朝"/>
      <family val="1"/>
      <charset val="128"/>
    </font>
    <font>
      <sz val="10"/>
      <name val="ＭＳ Ｐ明朝"/>
      <family val="1"/>
      <charset val="128"/>
    </font>
    <font>
      <vertAlign val="superscript"/>
      <sz val="12"/>
      <name val="ＭＳ Ｐ明朝"/>
      <family val="1"/>
      <charset val="128"/>
    </font>
    <font>
      <sz val="12"/>
      <name val="ＭＳ 明朝"/>
      <family val="1"/>
      <charset val="128"/>
    </font>
    <font>
      <sz val="12"/>
      <color indexed="10"/>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16"/>
      <name val="ＭＳ Ｐ明朝"/>
      <family val="1"/>
      <charset val="128"/>
    </font>
    <font>
      <sz val="11"/>
      <color indexed="10"/>
      <name val="ＭＳ Ｐゴシック"/>
      <family val="3"/>
      <charset val="128"/>
    </font>
    <font>
      <sz val="12"/>
      <color indexed="10"/>
      <name val="ＭＳ Ｐゴシック"/>
      <family val="3"/>
      <charset val="128"/>
    </font>
    <font>
      <sz val="12"/>
      <color indexed="12"/>
      <name val="ＭＳ Ｐ明朝"/>
      <family val="1"/>
      <charset val="128"/>
    </font>
    <font>
      <sz val="12"/>
      <color indexed="10"/>
      <name val="ＭＳ Ｐ明朝"/>
      <family val="1"/>
      <charset val="128"/>
    </font>
    <font>
      <sz val="11"/>
      <color indexed="10"/>
      <name val="ＭＳ Ｐ明朝"/>
      <family val="1"/>
      <charset val="128"/>
    </font>
    <font>
      <sz val="12"/>
      <color indexed="36"/>
      <name val="ＭＳ Ｐ明朝"/>
      <family val="1"/>
      <charset val="128"/>
    </font>
    <font>
      <vertAlign val="superscript"/>
      <sz val="9"/>
      <name val="ＭＳ Ｐ明朝"/>
      <family val="1"/>
      <charset val="128"/>
    </font>
    <font>
      <vertAlign val="superscript"/>
      <sz val="10"/>
      <name val="ＭＳ Ｐ明朝"/>
      <family val="1"/>
      <charset val="128"/>
    </font>
    <font>
      <vertAlign val="superscript"/>
      <sz val="8"/>
      <name val="ＭＳ Ｐ明朝"/>
      <family val="1"/>
      <charset val="128"/>
    </font>
    <font>
      <sz val="14"/>
      <name val="ＭＳ Ｐ明朝"/>
      <family val="1"/>
      <charset val="128"/>
    </font>
    <font>
      <sz val="12"/>
      <name val="ＭＳ ゴシック"/>
      <family val="3"/>
      <charset val="128"/>
    </font>
    <font>
      <vertAlign val="superscript"/>
      <sz val="11"/>
      <name val="ＭＳ Ｐ明朝"/>
      <family val="1"/>
      <charset val="128"/>
    </font>
    <font>
      <sz val="10"/>
      <color indexed="10"/>
      <name val="ＭＳ Ｐ明朝"/>
      <family val="1"/>
      <charset val="128"/>
    </font>
    <font>
      <sz val="9"/>
      <color indexed="10"/>
      <name val="ＭＳ Ｐ明朝"/>
      <family val="1"/>
      <charset val="128"/>
    </font>
    <font>
      <sz val="12"/>
      <color indexed="10"/>
      <name val="ＭＳ 明朝"/>
      <family val="1"/>
      <charset val="128"/>
    </font>
    <font>
      <sz val="6"/>
      <name val="ＭＳ Ｐ明朝"/>
      <family val="1"/>
      <charset val="128"/>
    </font>
    <font>
      <sz val="7"/>
      <name val="ＭＳ Ｐ明朝"/>
      <family val="1"/>
      <charset val="128"/>
    </font>
    <font>
      <vertAlign val="superscript"/>
      <sz val="6"/>
      <name val="ＭＳ Ｐ明朝"/>
      <family val="1"/>
      <charset val="128"/>
    </font>
    <font>
      <vertAlign val="superscript"/>
      <sz val="7"/>
      <name val="ＭＳ Ｐ明朝"/>
      <family val="1"/>
      <charset val="128"/>
    </font>
    <font>
      <sz val="12"/>
      <color indexed="36"/>
      <name val="ＭＳ 明朝"/>
      <family val="1"/>
      <charset val="128"/>
    </font>
    <font>
      <sz val="12"/>
      <color rgb="FFFF0000"/>
      <name val="ＭＳ Ｐゴシック"/>
      <family val="3"/>
      <charset val="128"/>
    </font>
    <font>
      <sz val="12"/>
      <color rgb="FFFF0000"/>
      <name val="ＭＳ 明朝"/>
      <family val="1"/>
      <charset val="128"/>
    </font>
    <font>
      <sz val="20"/>
      <name val="ＭＳ Ｐ明朝"/>
      <family val="1"/>
      <charset val="128"/>
    </font>
    <font>
      <sz val="18"/>
      <color theme="3"/>
      <name val="ＭＳ Ｐゴシック"/>
      <family val="2"/>
      <charset val="128"/>
      <scheme val="major"/>
    </font>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9"/>
      <color indexed="81"/>
      <name val="MS P ゴシック"/>
      <family val="3"/>
      <charset val="128"/>
    </font>
    <font>
      <b/>
      <sz val="9"/>
      <color indexed="81"/>
      <name val="MS P ゴシック"/>
      <family val="3"/>
      <charset val="128"/>
    </font>
    <font>
      <sz val="12"/>
      <color theme="1"/>
      <name val="ＭＳ Ｐ明朝"/>
      <family val="1"/>
      <charset val="128"/>
    </font>
    <font>
      <sz val="12"/>
      <color rgb="FFFF0000"/>
      <name val="ＭＳ Ｐ明朝"/>
      <family val="1"/>
      <charset val="128"/>
    </font>
  </fonts>
  <fills count="40">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38" fontId="2" fillId="0" borderId="0" applyFont="0" applyFill="0" applyBorder="0" applyAlignment="0" applyProtection="0"/>
    <xf numFmtId="38" fontId="1" fillId="0" borderId="0" applyFont="0" applyFill="0" applyBorder="0" applyAlignment="0" applyProtection="0"/>
    <xf numFmtId="38" fontId="24" fillId="0" borderId="0" applyFill="0" applyBorder="0" applyProtection="0">
      <alignment vertical="center"/>
    </xf>
    <xf numFmtId="0" fontId="10" fillId="0" borderId="0">
      <alignment vertical="center"/>
    </xf>
    <xf numFmtId="0" fontId="1" fillId="0" borderId="0"/>
    <xf numFmtId="0" fontId="2" fillId="0" borderId="0"/>
    <xf numFmtId="0" fontId="10" fillId="0" borderId="0"/>
    <xf numFmtId="0" fontId="37" fillId="0" borderId="0" applyNumberFormat="0" applyFill="0" applyBorder="0" applyAlignment="0" applyProtection="0">
      <alignment vertical="center"/>
    </xf>
    <xf numFmtId="0" fontId="38" fillId="0" borderId="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1" fillId="0" borderId="0" applyNumberFormat="0" applyFill="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26" applyNumberFormat="0" applyAlignment="0" applyProtection="0">
      <alignment vertical="center"/>
    </xf>
    <xf numFmtId="0" fontId="46" fillId="12" borderId="27" applyNumberFormat="0" applyAlignment="0" applyProtection="0">
      <alignment vertical="center"/>
    </xf>
    <xf numFmtId="0" fontId="47" fillId="12" borderId="26" applyNumberFormat="0" applyAlignment="0" applyProtection="0">
      <alignment vertical="center"/>
    </xf>
    <xf numFmtId="0" fontId="48" fillId="0" borderId="28" applyNumberFormat="0" applyFill="0" applyAlignment="0" applyProtection="0">
      <alignment vertical="center"/>
    </xf>
    <xf numFmtId="0" fontId="49" fillId="13" borderId="29" applyNumberFormat="0" applyAlignment="0" applyProtection="0">
      <alignment vertical="center"/>
    </xf>
    <xf numFmtId="0" fontId="50" fillId="0" borderId="0" applyNumberFormat="0" applyFill="0" applyBorder="0" applyAlignment="0" applyProtection="0">
      <alignment vertical="center"/>
    </xf>
    <xf numFmtId="0" fontId="38" fillId="14" borderId="30" applyNumberFormat="0" applyFont="0" applyAlignment="0" applyProtection="0">
      <alignment vertical="center"/>
    </xf>
    <xf numFmtId="0" fontId="51" fillId="0" borderId="0" applyNumberFormat="0" applyFill="0" applyBorder="0" applyAlignment="0" applyProtection="0">
      <alignment vertical="center"/>
    </xf>
    <xf numFmtId="0" fontId="52" fillId="0" borderId="31" applyNumberFormat="0" applyFill="0" applyAlignment="0" applyProtection="0">
      <alignment vertical="center"/>
    </xf>
    <xf numFmtId="0" fontId="53"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53" fillId="38" borderId="0" applyNumberFormat="0" applyBorder="0" applyAlignment="0" applyProtection="0">
      <alignment vertical="center"/>
    </xf>
  </cellStyleXfs>
  <cellXfs count="1105">
    <xf numFmtId="0" fontId="0" fillId="0" borderId="0" xfId="0"/>
    <xf numFmtId="0" fontId="4" fillId="0" borderId="0" xfId="0" applyFont="1" applyFill="1" applyAlignment="1">
      <alignment vertical="center"/>
    </xf>
    <xf numFmtId="0" fontId="5" fillId="0" borderId="0" xfId="0" applyFont="1" applyFill="1" applyAlignment="1">
      <alignment vertical="center"/>
    </xf>
    <xf numFmtId="49" fontId="4" fillId="0" borderId="0" xfId="0" applyNumberFormat="1" applyFont="1" applyFill="1" applyAlignment="1">
      <alignment vertical="center"/>
    </xf>
    <xf numFmtId="178" fontId="4" fillId="0" borderId="0" xfId="1" applyNumberFormat="1" applyFont="1" applyFill="1" applyAlignment="1">
      <alignment vertical="center"/>
    </xf>
    <xf numFmtId="38" fontId="4" fillId="0" borderId="0" xfId="1" applyFont="1" applyFill="1" applyAlignment="1">
      <alignment vertical="center"/>
    </xf>
    <xf numFmtId="177" fontId="4" fillId="0" borderId="0" xfId="1" applyNumberFormat="1" applyFont="1" applyFill="1" applyAlignment="1">
      <alignment vertical="center"/>
    </xf>
    <xf numFmtId="177" fontId="4" fillId="0" borderId="0" xfId="1" applyNumberFormat="1" applyFont="1" applyFill="1" applyAlignment="1">
      <alignment horizontal="right" vertical="center"/>
    </xf>
    <xf numFmtId="0" fontId="13" fillId="0" borderId="0" xfId="0" applyFont="1" applyFill="1" applyAlignment="1">
      <alignment vertical="center"/>
    </xf>
    <xf numFmtId="0" fontId="4" fillId="0" borderId="0" xfId="0" applyFont="1" applyFill="1"/>
    <xf numFmtId="0" fontId="4" fillId="0" borderId="2" xfId="0" applyFont="1" applyFill="1" applyBorder="1" applyAlignment="1">
      <alignment vertical="center"/>
    </xf>
    <xf numFmtId="0" fontId="4" fillId="2" borderId="1" xfId="0" applyFont="1" applyFill="1" applyBorder="1" applyAlignment="1">
      <alignment horizontal="center" vertical="center"/>
    </xf>
    <xf numFmtId="0" fontId="15" fillId="0" borderId="0" xfId="0" applyFont="1" applyFill="1" applyAlignment="1">
      <alignment vertical="center"/>
    </xf>
    <xf numFmtId="49" fontId="16" fillId="0" borderId="3" xfId="0" applyNumberFormat="1" applyFont="1" applyFill="1" applyBorder="1" applyAlignment="1">
      <alignment horizontal="right" vertical="center"/>
    </xf>
    <xf numFmtId="38" fontId="16" fillId="0" borderId="3" xfId="1" applyFont="1" applyFill="1" applyBorder="1" applyAlignment="1">
      <alignment vertical="center"/>
    </xf>
    <xf numFmtId="178" fontId="16" fillId="0" borderId="1" xfId="1" applyNumberFormat="1" applyFont="1" applyFill="1" applyBorder="1" applyAlignment="1">
      <alignment vertical="center"/>
    </xf>
    <xf numFmtId="38" fontId="16" fillId="0" borderId="1" xfId="1" applyFont="1" applyFill="1" applyBorder="1" applyAlignment="1">
      <alignment vertical="center"/>
    </xf>
    <xf numFmtId="38" fontId="16" fillId="0" borderId="3" xfId="1" applyNumberFormat="1" applyFont="1" applyFill="1" applyBorder="1" applyAlignment="1">
      <alignment vertical="center"/>
    </xf>
    <xf numFmtId="38" fontId="16" fillId="0" borderId="3" xfId="1" applyFont="1" applyFill="1" applyBorder="1" applyAlignment="1">
      <alignment horizontal="right" vertical="center"/>
    </xf>
    <xf numFmtId="179" fontId="16" fillId="0" borderId="3" xfId="1" applyNumberFormat="1" applyFont="1" applyFill="1" applyBorder="1" applyAlignment="1">
      <alignment vertical="center"/>
    </xf>
    <xf numFmtId="49" fontId="16" fillId="0" borderId="1" xfId="1" applyNumberFormat="1" applyFont="1" applyFill="1" applyBorder="1" applyAlignment="1">
      <alignment horizontal="right" vertical="center"/>
    </xf>
    <xf numFmtId="40" fontId="16" fillId="0" borderId="1" xfId="1" applyNumberFormat="1" applyFont="1" applyFill="1" applyBorder="1" applyAlignment="1">
      <alignment vertical="center"/>
    </xf>
    <xf numFmtId="38" fontId="16" fillId="0" borderId="1" xfId="1" applyFont="1" applyFill="1" applyBorder="1" applyAlignment="1">
      <alignment horizontal="right" vertical="center"/>
    </xf>
    <xf numFmtId="38" fontId="16" fillId="0" borderId="1" xfId="1" applyNumberFormat="1" applyFont="1" applyFill="1" applyBorder="1" applyAlignment="1">
      <alignment horizontal="right" vertical="center"/>
    </xf>
    <xf numFmtId="0" fontId="17" fillId="0" borderId="0" xfId="0" applyFont="1" applyFill="1" applyAlignment="1">
      <alignment horizontal="left" vertical="center"/>
    </xf>
    <xf numFmtId="38" fontId="17" fillId="0" borderId="0" xfId="1" applyFont="1" applyFill="1" applyAlignment="1">
      <alignment horizontal="left" vertical="center"/>
    </xf>
    <xf numFmtId="49" fontId="15" fillId="0" borderId="0" xfId="0" applyNumberFormat="1" applyFont="1" applyFill="1" applyAlignment="1">
      <alignment vertical="center"/>
    </xf>
    <xf numFmtId="38" fontId="15" fillId="0" borderId="0" xfId="1" applyFont="1" applyFill="1" applyAlignment="1">
      <alignment vertical="center"/>
    </xf>
    <xf numFmtId="49" fontId="15" fillId="0" borderId="0" xfId="1" quotePrefix="1" applyNumberFormat="1" applyFont="1" applyFill="1" applyAlignment="1">
      <alignment vertical="center"/>
    </xf>
    <xf numFmtId="38" fontId="15" fillId="0" borderId="0" xfId="1" quotePrefix="1" applyFont="1" applyFill="1" applyAlignment="1">
      <alignment vertical="center"/>
    </xf>
    <xf numFmtId="38" fontId="15" fillId="0" borderId="0" xfId="1" applyFont="1" applyFill="1" applyAlignment="1">
      <alignment horizontal="left" vertical="center"/>
    </xf>
    <xf numFmtId="38" fontId="15" fillId="0" borderId="0" xfId="1" quotePrefix="1" applyFont="1" applyFill="1" applyAlignment="1">
      <alignment horizontal="left" vertical="center"/>
    </xf>
    <xf numFmtId="38" fontId="18" fillId="0" borderId="0" xfId="1" applyFont="1" applyFill="1" applyAlignment="1">
      <alignment horizontal="left" vertical="center"/>
    </xf>
    <xf numFmtId="0" fontId="14" fillId="0" borderId="0" xfId="0" applyFont="1" applyFill="1" applyAlignment="1">
      <alignment vertical="center"/>
    </xf>
    <xf numFmtId="38" fontId="19" fillId="3" borderId="1" xfId="1" applyFont="1" applyFill="1" applyBorder="1" applyAlignment="1">
      <alignment horizontal="right" vertical="center" shrinkToFit="1"/>
    </xf>
    <xf numFmtId="0" fontId="19" fillId="3" borderId="1" xfId="0" applyFont="1" applyFill="1" applyBorder="1" applyAlignment="1">
      <alignment horizontal="center" vertical="center"/>
    </xf>
    <xf numFmtId="177" fontId="4" fillId="2" borderId="1" xfId="1" applyNumberFormat="1" applyFont="1" applyFill="1" applyBorder="1" applyAlignment="1">
      <alignment horizontal="center" vertical="center"/>
    </xf>
    <xf numFmtId="177" fontId="17" fillId="0" borderId="0" xfId="1" applyNumberFormat="1" applyFont="1" applyFill="1" applyAlignment="1">
      <alignment horizontal="left" vertical="center"/>
    </xf>
    <xf numFmtId="0" fontId="17" fillId="0" borderId="0" xfId="0" applyFont="1" applyFill="1" applyAlignment="1">
      <alignment horizontal="left"/>
    </xf>
    <xf numFmtId="180" fontId="16" fillId="0" borderId="1" xfId="1" applyNumberFormat="1" applyFont="1" applyFill="1" applyBorder="1" applyAlignment="1">
      <alignment vertical="center"/>
    </xf>
    <xf numFmtId="176" fontId="16" fillId="0" borderId="1" xfId="1" applyNumberFormat="1" applyFont="1" applyFill="1" applyBorder="1" applyAlignment="1">
      <alignment vertical="center"/>
    </xf>
    <xf numFmtId="177" fontId="16" fillId="0" borderId="1" xfId="1" applyNumberFormat="1" applyFont="1" applyFill="1" applyBorder="1" applyAlignment="1">
      <alignment vertical="center"/>
    </xf>
    <xf numFmtId="38" fontId="19" fillId="3" borderId="1" xfId="1" applyFont="1" applyFill="1" applyBorder="1" applyAlignment="1">
      <alignment horizontal="right" vertical="center"/>
    </xf>
    <xf numFmtId="177" fontId="19" fillId="3" borderId="1" xfId="1" applyNumberFormat="1" applyFont="1" applyFill="1" applyBorder="1" applyAlignment="1">
      <alignment horizontal="right" vertical="center"/>
    </xf>
    <xf numFmtId="177" fontId="19" fillId="0" borderId="1" xfId="1" applyNumberFormat="1" applyFont="1" applyFill="1" applyBorder="1" applyAlignment="1">
      <alignment horizontal="right" vertical="center"/>
    </xf>
    <xf numFmtId="177" fontId="4" fillId="2" borderId="4"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4" xfId="1" quotePrefix="1" applyNumberFormat="1" applyFont="1" applyFill="1" applyBorder="1" applyAlignment="1" applyProtection="1">
      <alignment horizontal="left" vertical="center"/>
    </xf>
    <xf numFmtId="177" fontId="4" fillId="2" borderId="0" xfId="1" applyNumberFormat="1" applyFont="1" applyFill="1" applyBorder="1" applyAlignment="1">
      <alignment vertical="center"/>
    </xf>
    <xf numFmtId="177" fontId="4" fillId="2" borderId="4" xfId="1" quotePrefix="1" applyNumberFormat="1" applyFont="1" applyFill="1" applyBorder="1" applyAlignment="1" applyProtection="1">
      <alignment horizontal="centerContinuous" vertical="center"/>
    </xf>
    <xf numFmtId="177" fontId="4" fillId="2" borderId="1" xfId="1" applyNumberFormat="1" applyFont="1" applyFill="1" applyBorder="1" applyAlignment="1" applyProtection="1">
      <alignment vertical="center"/>
    </xf>
    <xf numFmtId="49" fontId="4" fillId="2" borderId="5" xfId="1" applyNumberFormat="1" applyFont="1" applyFill="1" applyBorder="1" applyAlignment="1">
      <alignment horizontal="left" vertical="center"/>
    </xf>
    <xf numFmtId="177" fontId="4" fillId="2" borderId="6" xfId="1" applyNumberFormat="1" applyFont="1" applyFill="1" applyBorder="1" applyAlignment="1">
      <alignment vertical="center"/>
    </xf>
    <xf numFmtId="49" fontId="4" fillId="2" borderId="4" xfId="1" applyNumberFormat="1" applyFont="1" applyFill="1" applyBorder="1" applyAlignment="1" applyProtection="1">
      <alignment horizontal="left" vertical="center"/>
    </xf>
    <xf numFmtId="177" fontId="4" fillId="2" borderId="7" xfId="1" applyNumberFormat="1" applyFont="1" applyFill="1" applyBorder="1" applyAlignment="1" applyProtection="1">
      <alignment horizontal="left" vertical="center"/>
    </xf>
    <xf numFmtId="177" fontId="4" fillId="2" borderId="8" xfId="1" applyNumberFormat="1" applyFont="1" applyFill="1" applyBorder="1" applyAlignment="1" applyProtection="1">
      <alignment horizontal="lef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3" xfId="1" applyNumberFormat="1" applyFont="1" applyFill="1" applyBorder="1" applyAlignment="1" applyProtection="1">
      <alignment horizontal="left" vertical="center"/>
    </xf>
    <xf numFmtId="177" fontId="4" fillId="2" borderId="1" xfId="1" applyNumberFormat="1" applyFont="1" applyFill="1" applyBorder="1" applyAlignment="1">
      <alignment vertical="center"/>
    </xf>
    <xf numFmtId="0" fontId="4" fillId="2" borderId="1" xfId="0" applyFont="1" applyFill="1" applyBorder="1" applyAlignment="1">
      <alignment vertical="center"/>
    </xf>
    <xf numFmtId="177" fontId="4" fillId="2" borderId="3" xfId="1" applyNumberFormat="1" applyFont="1" applyFill="1" applyBorder="1" applyAlignment="1">
      <alignment horizontal="right" vertical="center"/>
    </xf>
    <xf numFmtId="0" fontId="4" fillId="2" borderId="3"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9" xfId="0" applyFont="1" applyFill="1" applyBorder="1" applyAlignment="1">
      <alignment vertical="center"/>
    </xf>
    <xf numFmtId="180" fontId="4" fillId="2" borderId="3" xfId="1" applyNumberFormat="1" applyFont="1" applyFill="1" applyBorder="1" applyAlignment="1">
      <alignment vertical="center"/>
    </xf>
    <xf numFmtId="49" fontId="15" fillId="0" borderId="0" xfId="0" applyNumberFormat="1" applyFont="1" applyFill="1" applyAlignment="1">
      <alignment horizontal="right" vertical="center"/>
    </xf>
    <xf numFmtId="177" fontId="4" fillId="0" borderId="0" xfId="1" applyNumberFormat="1" applyFont="1" applyFill="1"/>
    <xf numFmtId="0" fontId="9" fillId="0" borderId="0" xfId="0" applyFont="1" applyFill="1"/>
    <xf numFmtId="177" fontId="5" fillId="0" borderId="0" xfId="1" applyNumberFormat="1" applyFont="1" applyFill="1" applyAlignment="1">
      <alignment horizontal="right"/>
    </xf>
    <xf numFmtId="179" fontId="16" fillId="0" borderId="1" xfId="1" applyNumberFormat="1" applyFont="1" applyFill="1" applyBorder="1" applyAlignment="1">
      <alignment vertical="center"/>
    </xf>
    <xf numFmtId="0" fontId="4" fillId="2" borderId="1" xfId="0" applyFont="1" applyFill="1" applyBorder="1"/>
    <xf numFmtId="0" fontId="4" fillId="2" borderId="1" xfId="0" applyFont="1" applyFill="1" applyBorder="1" applyAlignment="1"/>
    <xf numFmtId="0" fontId="4" fillId="2" borderId="6" xfId="0" applyFont="1" applyFill="1" applyBorder="1" applyAlignment="1"/>
    <xf numFmtId="0" fontId="4" fillId="2" borderId="4" xfId="0" applyFont="1" applyFill="1" applyBorder="1"/>
    <xf numFmtId="0" fontId="4" fillId="2" borderId="3" xfId="0" applyFont="1" applyFill="1" applyBorder="1"/>
    <xf numFmtId="0" fontId="4" fillId="2" borderId="9" xfId="0" applyFont="1" applyFill="1" applyBorder="1"/>
    <xf numFmtId="0" fontId="11" fillId="0" borderId="0" xfId="0" applyFont="1" applyFill="1" applyAlignment="1">
      <alignment vertical="center"/>
    </xf>
    <xf numFmtId="0" fontId="4" fillId="0" borderId="0" xfId="0" applyFont="1" applyFill="1" applyAlignment="1">
      <alignment vertical="center" wrapText="1"/>
    </xf>
    <xf numFmtId="38" fontId="5" fillId="0" borderId="0" xfId="1" applyFont="1" applyFill="1" applyAlignment="1">
      <alignment horizontal="right" vertical="center"/>
    </xf>
    <xf numFmtId="38" fontId="4" fillId="2" borderId="1" xfId="1" applyFont="1" applyFill="1" applyBorder="1" applyAlignment="1">
      <alignment horizontal="center" vertical="center"/>
    </xf>
    <xf numFmtId="38" fontId="19" fillId="0" borderId="1" xfId="1" applyFont="1" applyFill="1" applyBorder="1" applyAlignment="1">
      <alignment horizontal="right" vertical="center"/>
    </xf>
    <xf numFmtId="0" fontId="5" fillId="0" borderId="0" xfId="0" applyFont="1" applyFill="1" applyAlignment="1">
      <alignment horizontal="right" vertical="center"/>
    </xf>
    <xf numFmtId="0" fontId="4" fillId="2" borderId="6" xfId="0" applyFont="1" applyFill="1" applyBorder="1" applyAlignment="1">
      <alignment vertical="center"/>
    </xf>
    <xf numFmtId="0" fontId="11" fillId="2" borderId="1" xfId="0" applyFont="1" applyFill="1" applyBorder="1" applyAlignment="1">
      <alignment vertical="center"/>
    </xf>
    <xf numFmtId="0" fontId="4"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xf numFmtId="177" fontId="5" fillId="0" borderId="0" xfId="0" applyNumberFormat="1" applyFont="1" applyFill="1" applyAlignment="1">
      <alignment horizontal="right" vertical="center"/>
    </xf>
    <xf numFmtId="0" fontId="4" fillId="2" borderId="1" xfId="0" applyNumberFormat="1" applyFont="1" applyFill="1" applyBorder="1" applyAlignment="1">
      <alignment vertical="center"/>
    </xf>
    <xf numFmtId="0" fontId="4" fillId="2" borderId="4"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12" xfId="0" applyFont="1" applyFill="1" applyBorder="1" applyAlignment="1">
      <alignment vertical="center"/>
    </xf>
    <xf numFmtId="0" fontId="6" fillId="2" borderId="6" xfId="0" applyFont="1" applyFill="1" applyBorder="1" applyAlignment="1">
      <alignment vertical="center" wrapText="1"/>
    </xf>
    <xf numFmtId="0" fontId="4" fillId="2" borderId="13" xfId="0" applyFont="1" applyFill="1" applyBorder="1" applyAlignment="1">
      <alignment vertical="center"/>
    </xf>
    <xf numFmtId="0" fontId="4" fillId="2" borderId="8" xfId="0" applyFont="1" applyFill="1" applyBorder="1" applyAlignment="1">
      <alignment vertical="center"/>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4" fillId="2" borderId="5" xfId="0" applyFont="1" applyFill="1" applyBorder="1" applyAlignment="1">
      <alignment vertical="center"/>
    </xf>
    <xf numFmtId="0" fontId="6" fillId="0" borderId="0" xfId="0" applyFont="1" applyFill="1" applyAlignment="1">
      <alignment vertical="center"/>
    </xf>
    <xf numFmtId="0" fontId="17" fillId="0" borderId="0" xfId="0" applyFont="1" applyFill="1" applyAlignment="1">
      <alignment vertical="center"/>
    </xf>
    <xf numFmtId="38" fontId="17" fillId="0" borderId="0" xfId="1" applyFont="1" applyFill="1" applyAlignment="1">
      <alignment vertical="center"/>
    </xf>
    <xf numFmtId="0" fontId="19" fillId="3" borderId="1" xfId="0" applyFont="1" applyFill="1" applyBorder="1" applyAlignment="1">
      <alignment horizontal="right" vertical="center"/>
    </xf>
    <xf numFmtId="0" fontId="19" fillId="3" borderId="1" xfId="0" applyFont="1" applyFill="1" applyBorder="1" applyAlignment="1">
      <alignment vertical="center"/>
    </xf>
    <xf numFmtId="178" fontId="19" fillId="3" borderId="1" xfId="1" applyNumberFormat="1" applyFont="1" applyFill="1" applyBorder="1" applyAlignment="1">
      <alignment horizontal="right" vertical="center"/>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3"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3" xfId="0" applyFont="1" applyFill="1" applyBorder="1" applyAlignment="1">
      <alignment vertical="center"/>
    </xf>
    <xf numFmtId="49" fontId="5" fillId="2" borderId="1" xfId="6" applyNumberFormat="1" applyFont="1" applyFill="1" applyBorder="1" applyAlignment="1" applyProtection="1">
      <alignment vertical="center"/>
    </xf>
    <xf numFmtId="49" fontId="5" fillId="2" borderId="1"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center" vertical="center"/>
    </xf>
    <xf numFmtId="49" fontId="5" fillId="2" borderId="3" xfId="6" applyNumberFormat="1" applyFont="1" applyFill="1" applyBorder="1" applyAlignment="1" applyProtection="1">
      <alignment horizontal="left" vertical="center"/>
    </xf>
    <xf numFmtId="49" fontId="5" fillId="2" borderId="6" xfId="6" applyNumberFormat="1" applyFont="1" applyFill="1" applyBorder="1" applyAlignment="1" applyProtection="1">
      <alignment horizontal="left" vertical="center"/>
    </xf>
    <xf numFmtId="49" fontId="5" fillId="2" borderId="4"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distributed" vertical="center"/>
    </xf>
    <xf numFmtId="49" fontId="5" fillId="2" borderId="3" xfId="6" applyNumberFormat="1" applyFont="1" applyFill="1" applyBorder="1" applyAlignment="1" applyProtection="1">
      <alignment vertical="center"/>
    </xf>
    <xf numFmtId="49" fontId="11" fillId="2" borderId="3" xfId="6" applyNumberFormat="1" applyFont="1" applyFill="1" applyBorder="1" applyAlignment="1" applyProtection="1">
      <alignment vertical="center" wrapText="1"/>
    </xf>
    <xf numFmtId="49" fontId="12" fillId="2" borderId="3" xfId="6" applyNumberFormat="1" applyFont="1" applyFill="1" applyBorder="1" applyAlignment="1" applyProtection="1">
      <alignment vertical="center" wrapText="1"/>
    </xf>
    <xf numFmtId="49" fontId="5" fillId="2" borderId="9" xfId="6" applyNumberFormat="1" applyFont="1" applyFill="1" applyBorder="1" applyAlignment="1" applyProtection="1">
      <alignment vertical="center"/>
    </xf>
    <xf numFmtId="49" fontId="5" fillId="2" borderId="1" xfId="6" quotePrefix="1" applyNumberFormat="1" applyFont="1" applyFill="1" applyBorder="1" applyAlignment="1" applyProtection="1">
      <alignment horizontal="left" vertical="center"/>
    </xf>
    <xf numFmtId="49" fontId="5" fillId="2" borderId="4" xfId="6" applyNumberFormat="1" applyFont="1" applyFill="1" applyBorder="1" applyAlignment="1" applyProtection="1">
      <alignment horizontal="center" vertical="center"/>
    </xf>
    <xf numFmtId="177" fontId="4" fillId="2" borderId="1" xfId="0" applyNumberFormat="1" applyFont="1" applyFill="1" applyBorder="1" applyAlignment="1">
      <alignment horizontal="center" vertical="center"/>
    </xf>
    <xf numFmtId="177" fontId="17" fillId="0" borderId="0" xfId="0" applyNumberFormat="1" applyFont="1" applyFill="1" applyAlignment="1">
      <alignment vertical="center"/>
    </xf>
    <xf numFmtId="181" fontId="16" fillId="0" borderId="1" xfId="1" applyNumberFormat="1" applyFont="1" applyFill="1" applyBorder="1" applyAlignment="1">
      <alignment vertical="center"/>
    </xf>
    <xf numFmtId="0" fontId="17" fillId="0" borderId="0" xfId="0" applyFont="1" applyFill="1" applyAlignment="1">
      <alignment vertical="center" wrapText="1"/>
    </xf>
    <xf numFmtId="0" fontId="5" fillId="2" borderId="7" xfId="0" applyFont="1" applyFill="1" applyBorder="1" applyAlignment="1">
      <alignment vertical="center"/>
    </xf>
    <xf numFmtId="0" fontId="5" fillId="2" borderId="8" xfId="0" applyFont="1" applyFill="1" applyBorder="1" applyAlignment="1">
      <alignment vertical="center"/>
    </xf>
    <xf numFmtId="0" fontId="17" fillId="0" borderId="15" xfId="0" applyFont="1" applyFill="1" applyBorder="1" applyAlignment="1">
      <alignment horizontal="left" vertical="center"/>
    </xf>
    <xf numFmtId="177" fontId="17" fillId="0" borderId="0" xfId="0" applyNumberFormat="1" applyFont="1" applyFill="1" applyAlignment="1">
      <alignment horizontal="left" vertical="center"/>
    </xf>
    <xf numFmtId="0" fontId="11" fillId="2" borderId="1" xfId="0" applyFont="1" applyFill="1" applyBorder="1" applyAlignment="1">
      <alignment horizontal="center" vertical="center"/>
    </xf>
    <xf numFmtId="0" fontId="5" fillId="2" borderId="1" xfId="0" applyFont="1" applyFill="1" applyBorder="1" applyAlignment="1">
      <alignment horizontal="center" vertical="center"/>
    </xf>
    <xf numFmtId="38" fontId="4" fillId="0" borderId="0" xfId="2" applyFont="1" applyFill="1" applyAlignment="1">
      <alignment vertical="center"/>
    </xf>
    <xf numFmtId="0" fontId="6" fillId="0" borderId="0" xfId="0" applyFont="1" applyFill="1" applyBorder="1" applyAlignment="1">
      <alignment vertical="center"/>
    </xf>
    <xf numFmtId="40" fontId="4" fillId="0" borderId="0" xfId="2" applyNumberFormat="1" applyFont="1" applyFill="1" applyAlignment="1">
      <alignment vertical="center"/>
    </xf>
    <xf numFmtId="0" fontId="23" fillId="0" borderId="0" xfId="0" applyFont="1" applyFill="1" applyAlignment="1">
      <alignment vertical="center"/>
    </xf>
    <xf numFmtId="177" fontId="4" fillId="0" borderId="0" xfId="2" applyNumberFormat="1" applyFont="1" applyFill="1"/>
    <xf numFmtId="177" fontId="4" fillId="0" borderId="0" xfId="2" applyNumberFormat="1" applyFont="1" applyFill="1" applyAlignment="1">
      <alignment vertical="center"/>
    </xf>
    <xf numFmtId="177" fontId="4" fillId="0" borderId="1" xfId="2" applyNumberFormat="1" applyFont="1" applyFill="1" applyBorder="1" applyAlignment="1">
      <alignment horizontal="right" vertical="center"/>
    </xf>
    <xf numFmtId="177" fontId="4" fillId="0" borderId="0" xfId="2" applyNumberFormat="1" applyFont="1" applyFill="1" applyAlignment="1">
      <alignment horizontal="right"/>
    </xf>
    <xf numFmtId="0" fontId="4" fillId="0" borderId="0" xfId="0" applyFont="1" applyFill="1" applyAlignment="1">
      <alignment horizontal="right"/>
    </xf>
    <xf numFmtId="38" fontId="4" fillId="0" borderId="0" xfId="2" applyFont="1" applyFill="1" applyAlignment="1">
      <alignment horizontal="right" vertical="center"/>
    </xf>
    <xf numFmtId="178" fontId="4" fillId="0" borderId="0" xfId="2" applyNumberFormat="1" applyFont="1" applyFill="1" applyAlignment="1">
      <alignment vertical="center"/>
    </xf>
    <xf numFmtId="38" fontId="4" fillId="0" borderId="0" xfId="2" applyFont="1" applyFill="1" applyBorder="1" applyAlignment="1">
      <alignment vertical="center" textRotation="255"/>
    </xf>
    <xf numFmtId="0" fontId="6" fillId="0" borderId="0" xfId="0" applyFont="1" applyFill="1" applyAlignment="1">
      <alignment horizontal="right" vertical="center"/>
    </xf>
    <xf numFmtId="38" fontId="4" fillId="2" borderId="1" xfId="2" applyFont="1" applyFill="1" applyBorder="1" applyAlignment="1">
      <alignment horizontal="center" vertical="center"/>
    </xf>
    <xf numFmtId="178" fontId="16" fillId="0" borderId="1" xfId="2" applyNumberFormat="1" applyFont="1" applyFill="1" applyBorder="1" applyAlignment="1">
      <alignment vertical="center"/>
    </xf>
    <xf numFmtId="38" fontId="16" fillId="0" borderId="1" xfId="2" applyFont="1" applyFill="1" applyBorder="1" applyAlignment="1">
      <alignment vertical="center"/>
    </xf>
    <xf numFmtId="40" fontId="16" fillId="0" borderId="1" xfId="2" applyNumberFormat="1" applyFont="1" applyFill="1" applyBorder="1" applyAlignment="1">
      <alignment vertical="center"/>
    </xf>
    <xf numFmtId="40" fontId="17" fillId="0" borderId="0" xfId="2" applyNumberFormat="1" applyFont="1" applyFill="1" applyAlignment="1">
      <alignment horizontal="left" vertical="center"/>
    </xf>
    <xf numFmtId="38" fontId="17" fillId="0" borderId="0" xfId="2" applyFont="1" applyFill="1" applyAlignment="1">
      <alignment vertical="center"/>
    </xf>
    <xf numFmtId="0" fontId="17" fillId="4" borderId="0" xfId="0" quotePrefix="1" applyFont="1" applyFill="1" applyAlignment="1">
      <alignment vertical="center"/>
    </xf>
    <xf numFmtId="0" fontId="28" fillId="0" borderId="0" xfId="0" applyFont="1"/>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38" fontId="4" fillId="2" borderId="1" xfId="2" applyFont="1" applyFill="1" applyBorder="1" applyAlignment="1">
      <alignment vertical="center"/>
    </xf>
    <xf numFmtId="38" fontId="4" fillId="2" borderId="4" xfId="2" applyFont="1" applyFill="1" applyBorder="1" applyAlignment="1">
      <alignment vertical="center"/>
    </xf>
    <xf numFmtId="38" fontId="5" fillId="2" borderId="1" xfId="2" applyFont="1" applyFill="1" applyBorder="1" applyAlignment="1">
      <alignment vertical="center"/>
    </xf>
    <xf numFmtId="0" fontId="4" fillId="2" borderId="9" xfId="2" applyNumberFormat="1" applyFont="1" applyFill="1" applyBorder="1" applyAlignment="1">
      <alignment vertical="center"/>
    </xf>
    <xf numFmtId="38" fontId="4" fillId="2" borderId="4" xfId="2" applyFont="1" applyFill="1" applyBorder="1" applyAlignment="1">
      <alignment vertical="center" wrapText="1"/>
    </xf>
    <xf numFmtId="38" fontId="6" fillId="2" borderId="4" xfId="2" applyFont="1" applyFill="1" applyBorder="1" applyAlignment="1">
      <alignment vertical="center"/>
    </xf>
    <xf numFmtId="38" fontId="4" fillId="2" borderId="5" xfId="2" applyFont="1" applyFill="1" applyBorder="1" applyAlignment="1">
      <alignment vertical="center"/>
    </xf>
    <xf numFmtId="38" fontId="4" fillId="2" borderId="6" xfId="2" applyFont="1" applyFill="1" applyBorder="1" applyAlignment="1">
      <alignment vertical="center"/>
    </xf>
    <xf numFmtId="40" fontId="4" fillId="2" borderId="1" xfId="2" applyNumberFormat="1" applyFont="1" applyFill="1" applyBorder="1" applyAlignment="1">
      <alignment vertical="center"/>
    </xf>
    <xf numFmtId="177" fontId="4" fillId="2" borderId="1" xfId="2" applyNumberFormat="1" applyFont="1" applyFill="1" applyBorder="1" applyAlignment="1">
      <alignment horizontal="center" vertical="center"/>
    </xf>
    <xf numFmtId="2" fontId="16" fillId="0" borderId="1" xfId="2" applyNumberFormat="1" applyFont="1" applyFill="1" applyBorder="1" applyAlignment="1">
      <alignment vertical="center"/>
    </xf>
    <xf numFmtId="177" fontId="16" fillId="0" borderId="1" xfId="2" applyNumberFormat="1" applyFont="1" applyFill="1" applyBorder="1" applyAlignment="1">
      <alignment vertical="center"/>
    </xf>
    <xf numFmtId="0" fontId="4" fillId="2" borderId="1" xfId="0" applyFont="1" applyFill="1" applyBorder="1" applyAlignment="1">
      <alignment vertical="center" shrinkToFit="1"/>
    </xf>
    <xf numFmtId="177" fontId="4" fillId="2" borderId="1" xfId="2" applyNumberFormat="1" applyFont="1" applyFill="1" applyBorder="1" applyAlignment="1">
      <alignment vertical="center"/>
    </xf>
    <xf numFmtId="177" fontId="4" fillId="2" borderId="1" xfId="2" applyNumberFormat="1" applyFont="1" applyFill="1" applyBorder="1" applyAlignment="1">
      <alignment horizontal="left" vertical="center" wrapText="1"/>
    </xf>
    <xf numFmtId="177" fontId="4" fillId="2" borderId="9" xfId="2" applyNumberFormat="1" applyFont="1" applyFill="1" applyBorder="1" applyAlignment="1">
      <alignment horizontal="left" vertical="center" wrapText="1"/>
    </xf>
    <xf numFmtId="38" fontId="4" fillId="2" borderId="1" xfId="2" applyFont="1" applyFill="1" applyBorder="1" applyAlignment="1">
      <alignment horizontal="center" vertical="center" wrapText="1"/>
    </xf>
    <xf numFmtId="38" fontId="4" fillId="2" borderId="3" xfId="2" applyFont="1" applyFill="1" applyBorder="1" applyAlignment="1">
      <alignment vertical="center"/>
    </xf>
    <xf numFmtId="49" fontId="17" fillId="0" borderId="0" xfId="0" applyNumberFormat="1" applyFont="1" applyFill="1" applyAlignment="1">
      <alignment horizontal="left" vertical="center"/>
    </xf>
    <xf numFmtId="179" fontId="19" fillId="3" borderId="1" xfId="1" applyNumberFormat="1" applyFont="1" applyFill="1" applyBorder="1" applyAlignment="1">
      <alignment horizontal="right" vertical="center"/>
    </xf>
    <xf numFmtId="178" fontId="4" fillId="2" borderId="1" xfId="2" applyNumberFormat="1" applyFont="1" applyFill="1" applyBorder="1" applyAlignment="1">
      <alignment vertical="center"/>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49" fontId="4" fillId="2" borderId="1" xfId="0" applyNumberFormat="1" applyFont="1" applyFill="1" applyBorder="1" applyAlignment="1">
      <alignment horizontal="center" vertical="center"/>
    </xf>
    <xf numFmtId="38" fontId="17" fillId="0" borderId="0" xfId="3" applyFont="1" applyFill="1" applyAlignment="1">
      <alignment horizontal="left" vertical="center"/>
    </xf>
    <xf numFmtId="38" fontId="16" fillId="0" borderId="3" xfId="2" applyFont="1" applyFill="1" applyBorder="1" applyAlignment="1">
      <alignment vertical="center"/>
    </xf>
    <xf numFmtId="38" fontId="6" fillId="2" borderId="12" xfId="3" applyFont="1" applyFill="1" applyBorder="1" applyAlignment="1">
      <alignment vertical="center" wrapText="1"/>
    </xf>
    <xf numFmtId="38" fontId="4" fillId="2" borderId="3" xfId="3" applyFont="1" applyFill="1" applyBorder="1" applyAlignment="1">
      <alignment vertical="center"/>
    </xf>
    <xf numFmtId="38" fontId="4" fillId="2" borderId="4" xfId="3" applyFont="1" applyFill="1" applyBorder="1" applyAlignment="1">
      <alignment vertical="center"/>
    </xf>
    <xf numFmtId="38" fontId="4" fillId="2" borderId="9" xfId="3" applyFont="1" applyFill="1" applyBorder="1" applyAlignment="1">
      <alignment vertical="center"/>
    </xf>
    <xf numFmtId="38" fontId="6" fillId="2" borderId="12" xfId="3" applyFont="1" applyFill="1" applyBorder="1" applyAlignment="1">
      <alignment vertical="center" textRotation="255" wrapText="1"/>
    </xf>
    <xf numFmtId="38" fontId="6" fillId="2" borderId="12" xfId="3" applyFont="1" applyFill="1" applyBorder="1" applyAlignment="1">
      <alignment vertical="center" textRotation="255"/>
    </xf>
    <xf numFmtId="38" fontId="6" fillId="2" borderId="16" xfId="3" applyFont="1" applyFill="1" applyBorder="1" applyAlignment="1">
      <alignment vertical="center" textRotation="255"/>
    </xf>
    <xf numFmtId="38" fontId="4" fillId="2" borderId="10" xfId="3" applyFont="1" applyFill="1" applyBorder="1" applyAlignment="1">
      <alignment vertical="center"/>
    </xf>
    <xf numFmtId="38" fontId="6" fillId="2" borderId="8" xfId="3" applyFont="1" applyFill="1" applyBorder="1" applyAlignment="1">
      <alignment horizontal="center" vertical="center"/>
    </xf>
    <xf numFmtId="38" fontId="4" fillId="2" borderId="6" xfId="3" applyFont="1" applyFill="1" applyBorder="1" applyAlignment="1">
      <alignment vertical="center"/>
    </xf>
    <xf numFmtId="38" fontId="4" fillId="2" borderId="1" xfId="3" applyFont="1" applyFill="1" applyBorder="1" applyAlignment="1">
      <alignment vertical="center"/>
    </xf>
    <xf numFmtId="38" fontId="4" fillId="2" borderId="1" xfId="2" applyFont="1" applyFill="1" applyBorder="1" applyAlignment="1">
      <alignment horizontal="left" vertical="center"/>
    </xf>
    <xf numFmtId="38" fontId="4" fillId="2" borderId="2" xfId="2" applyFont="1" applyFill="1" applyBorder="1" applyAlignment="1">
      <alignment vertical="center"/>
    </xf>
    <xf numFmtId="38" fontId="4" fillId="2" borderId="10" xfId="2" applyFont="1" applyFill="1" applyBorder="1" applyAlignment="1">
      <alignment vertical="center"/>
    </xf>
    <xf numFmtId="38" fontId="4" fillId="2" borderId="9" xfId="2" applyFont="1" applyFill="1" applyBorder="1" applyAlignment="1">
      <alignment vertical="center"/>
    </xf>
    <xf numFmtId="38" fontId="5" fillId="2" borderId="1" xfId="2" applyFont="1" applyFill="1" applyBorder="1" applyAlignment="1">
      <alignment horizontal="left" vertical="center"/>
    </xf>
    <xf numFmtId="38" fontId="5" fillId="2" borderId="1" xfId="2" applyFont="1" applyFill="1" applyBorder="1" applyAlignment="1">
      <alignment horizontal="left" vertical="center" wrapText="1"/>
    </xf>
    <xf numFmtId="38" fontId="4" fillId="2" borderId="3" xfId="2" applyFont="1" applyFill="1" applyBorder="1" applyAlignment="1">
      <alignment horizontal="distributed" vertical="center"/>
    </xf>
    <xf numFmtId="38" fontId="4" fillId="2" borderId="6" xfId="2" applyFont="1" applyFill="1" applyBorder="1" applyAlignment="1">
      <alignment horizontal="left" vertical="center"/>
    </xf>
    <xf numFmtId="38" fontId="4" fillId="0" borderId="0" xfId="2" applyFont="1" applyFill="1"/>
    <xf numFmtId="178"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textRotation="255"/>
    </xf>
    <xf numFmtId="0" fontId="5" fillId="0" borderId="0" xfId="0" applyFont="1" applyFill="1" applyAlignment="1">
      <alignment horizontal="right"/>
    </xf>
    <xf numFmtId="184" fontId="4" fillId="0" borderId="0" xfId="0" applyNumberFormat="1" applyFont="1" applyFill="1"/>
    <xf numFmtId="184" fontId="5" fillId="0" borderId="0" xfId="0" applyNumberFormat="1" applyFont="1" applyFill="1" applyAlignment="1">
      <alignment horizontal="right"/>
    </xf>
    <xf numFmtId="0" fontId="4" fillId="0" borderId="0" xfId="0" applyFont="1" applyFill="1" applyAlignment="1">
      <alignment horizontal="center" vertical="center"/>
    </xf>
    <xf numFmtId="38" fontId="5" fillId="0" borderId="0" xfId="2" applyFont="1" applyFill="1" applyAlignment="1">
      <alignment horizontal="right" vertical="center"/>
    </xf>
    <xf numFmtId="0" fontId="15" fillId="0" borderId="0" xfId="0" applyFont="1" applyFill="1"/>
    <xf numFmtId="178" fontId="17" fillId="0" borderId="0" xfId="2" applyNumberFormat="1" applyFont="1" applyFill="1" applyAlignment="1">
      <alignment horizontal="left" vertical="center"/>
    </xf>
    <xf numFmtId="178" fontId="16" fillId="0" borderId="1" xfId="2" applyNumberFormat="1" applyFont="1" applyFill="1" applyBorder="1" applyAlignment="1">
      <alignment horizontal="right" vertical="center"/>
    </xf>
    <xf numFmtId="183" fontId="16" fillId="0" borderId="1" xfId="2" applyNumberFormat="1" applyFont="1" applyFill="1" applyBorder="1" applyAlignment="1">
      <alignment horizontal="right" vertical="center"/>
    </xf>
    <xf numFmtId="183" fontId="16" fillId="0" borderId="1" xfId="0" applyNumberFormat="1" applyFont="1" applyFill="1" applyBorder="1" applyAlignment="1">
      <alignment horizontal="right" vertical="center"/>
    </xf>
    <xf numFmtId="40" fontId="16" fillId="0" borderId="1" xfId="2" applyNumberFormat="1" applyFont="1" applyFill="1" applyBorder="1" applyAlignment="1">
      <alignment horizontal="right" vertical="center"/>
    </xf>
    <xf numFmtId="178" fontId="16" fillId="0" borderId="1" xfId="0" applyNumberFormat="1" applyFont="1" applyFill="1" applyBorder="1" applyAlignment="1">
      <alignment horizontal="right" vertical="center"/>
    </xf>
    <xf numFmtId="49" fontId="4" fillId="2" borderId="1" xfId="2" applyNumberFormat="1" applyFont="1" applyFill="1" applyBorder="1" applyAlignment="1">
      <alignment vertical="center"/>
    </xf>
    <xf numFmtId="49" fontId="4" fillId="2" borderId="4" xfId="2" applyNumberFormat="1" applyFont="1" applyFill="1" applyBorder="1" applyAlignment="1">
      <alignment vertical="center"/>
    </xf>
    <xf numFmtId="0" fontId="4" fillId="2" borderId="0" xfId="0" applyFont="1" applyFill="1" applyAlignment="1">
      <alignment vertical="center"/>
    </xf>
    <xf numFmtId="38" fontId="4" fillId="2" borderId="4" xfId="2" applyFont="1" applyFill="1" applyBorder="1" applyAlignment="1">
      <alignment vertical="center" shrinkToFit="1"/>
    </xf>
    <xf numFmtId="178" fontId="4" fillId="2" borderId="6" xfId="2" applyNumberFormat="1" applyFont="1" applyFill="1" applyBorder="1" applyAlignment="1">
      <alignment vertical="center"/>
    </xf>
    <xf numFmtId="184" fontId="4" fillId="2" borderId="1" xfId="2" applyNumberFormat="1" applyFont="1" applyFill="1" applyBorder="1" applyAlignment="1">
      <alignment horizontal="center" vertical="center"/>
    </xf>
    <xf numFmtId="177" fontId="17" fillId="0" borderId="0" xfId="2" applyNumberFormat="1" applyFont="1" applyFill="1" applyAlignment="1">
      <alignment horizontal="left" vertical="center"/>
    </xf>
    <xf numFmtId="179" fontId="16" fillId="0" borderId="1" xfId="2" applyNumberFormat="1" applyFont="1" applyFill="1" applyBorder="1" applyAlignment="1">
      <alignment vertical="center"/>
    </xf>
    <xf numFmtId="177" fontId="4" fillId="2" borderId="6" xfId="2" applyNumberFormat="1" applyFont="1" applyFill="1" applyBorder="1" applyAlignment="1">
      <alignment vertical="center"/>
    </xf>
    <xf numFmtId="177" fontId="4" fillId="2" borderId="4" xfId="2" applyNumberFormat="1" applyFont="1" applyFill="1" applyBorder="1" applyAlignment="1">
      <alignment vertical="center"/>
    </xf>
    <xf numFmtId="177" fontId="4" fillId="2" borderId="3"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5" xfId="2" applyNumberFormat="1" applyFont="1" applyFill="1" applyBorder="1" applyAlignment="1">
      <alignment vertical="center"/>
    </xf>
    <xf numFmtId="177" fontId="4" fillId="2" borderId="7" xfId="2" applyNumberFormat="1" applyFont="1" applyFill="1" applyBorder="1" applyAlignment="1">
      <alignment vertical="center"/>
    </xf>
    <xf numFmtId="0" fontId="17" fillId="0" borderId="0" xfId="0" applyNumberFormat="1" applyFont="1" applyFill="1" applyAlignment="1">
      <alignment horizontal="left" vertical="center"/>
    </xf>
    <xf numFmtId="38" fontId="16" fillId="0" borderId="1" xfId="2" applyFont="1" applyFill="1" applyBorder="1" applyAlignment="1">
      <alignment horizontal="right" vertical="center"/>
    </xf>
    <xf numFmtId="185" fontId="4" fillId="0" borderId="0" xfId="2" applyNumberFormat="1" applyFont="1" applyFill="1" applyBorder="1" applyAlignment="1">
      <alignment vertical="center"/>
    </xf>
    <xf numFmtId="177" fontId="5" fillId="0" borderId="0" xfId="0" applyNumberFormat="1" applyFont="1" applyFill="1" applyAlignment="1">
      <alignment horizontal="right"/>
    </xf>
    <xf numFmtId="185" fontId="16" fillId="0" borderId="1" xfId="2" applyNumberFormat="1" applyFont="1" applyFill="1" applyBorder="1" applyAlignment="1">
      <alignment vertical="center"/>
    </xf>
    <xf numFmtId="185" fontId="16" fillId="0" borderId="1" xfId="2" applyNumberFormat="1" applyFont="1" applyFill="1" applyBorder="1" applyAlignment="1">
      <alignment horizontal="right" vertical="center"/>
    </xf>
    <xf numFmtId="186" fontId="16" fillId="0" borderId="1" xfId="2" applyNumberFormat="1" applyFont="1" applyFill="1" applyBorder="1" applyAlignment="1">
      <alignment vertical="center"/>
    </xf>
    <xf numFmtId="180" fontId="16" fillId="0" borderId="1" xfId="2" applyNumberFormat="1" applyFont="1" applyFill="1" applyBorder="1" applyAlignment="1">
      <alignment vertical="center"/>
    </xf>
    <xf numFmtId="38" fontId="5" fillId="2" borderId="1" xfId="2" applyFont="1" applyFill="1" applyBorder="1" applyAlignment="1">
      <alignment horizontal="center" vertical="center" wrapText="1"/>
    </xf>
    <xf numFmtId="0" fontId="4" fillId="2" borderId="4" xfId="0" applyFont="1" applyFill="1" applyBorder="1" applyAlignment="1"/>
    <xf numFmtId="38" fontId="15" fillId="0" borderId="0" xfId="2" applyFont="1" applyFill="1" applyAlignment="1">
      <alignment vertical="center"/>
    </xf>
    <xf numFmtId="0" fontId="4" fillId="2" borderId="1" xfId="2" applyNumberFormat="1" applyFont="1" applyFill="1" applyBorder="1" applyAlignment="1">
      <alignment vertical="center"/>
    </xf>
    <xf numFmtId="0" fontId="4" fillId="2" borderId="4" xfId="2" applyNumberFormat="1" applyFont="1" applyFill="1" applyBorder="1" applyAlignment="1">
      <alignment vertical="center"/>
    </xf>
    <xf numFmtId="0" fontId="4" fillId="2" borderId="9" xfId="0" applyNumberFormat="1" applyFont="1" applyFill="1" applyBorder="1" applyAlignment="1">
      <alignment vertical="center"/>
    </xf>
    <xf numFmtId="38" fontId="17" fillId="5" borderId="1" xfId="2" applyFont="1" applyFill="1" applyBorder="1" applyAlignment="1">
      <alignment vertical="center"/>
    </xf>
    <xf numFmtId="0" fontId="17" fillId="5" borderId="1" xfId="0" applyFont="1" applyFill="1" applyBorder="1" applyAlignment="1">
      <alignment horizontal="center" vertical="center"/>
    </xf>
    <xf numFmtId="177" fontId="17" fillId="5" borderId="1" xfId="2" applyNumberFormat="1" applyFont="1" applyFill="1" applyBorder="1" applyAlignment="1">
      <alignment horizontal="center" vertical="center"/>
    </xf>
    <xf numFmtId="38" fontId="17" fillId="5" borderId="1" xfId="2" applyFont="1" applyFill="1" applyBorder="1" applyAlignment="1">
      <alignment horizontal="center" vertical="center"/>
    </xf>
    <xf numFmtId="0" fontId="17" fillId="5" borderId="1" xfId="0" applyFont="1" applyFill="1" applyBorder="1" applyAlignment="1">
      <alignment vertical="center"/>
    </xf>
    <xf numFmtId="177" fontId="17" fillId="5" borderId="1" xfId="2" applyNumberFormat="1" applyFont="1" applyFill="1" applyBorder="1" applyAlignment="1">
      <alignment vertical="center"/>
    </xf>
    <xf numFmtId="0" fontId="16" fillId="2" borderId="1" xfId="0" applyFont="1" applyFill="1" applyBorder="1" applyAlignment="1">
      <alignment vertical="center"/>
    </xf>
    <xf numFmtId="178" fontId="16" fillId="2" borderId="1" xfId="2" applyNumberFormat="1" applyFont="1" applyFill="1" applyBorder="1" applyAlignment="1">
      <alignment vertical="center"/>
    </xf>
    <xf numFmtId="38" fontId="16" fillId="2" borderId="1" xfId="2" applyFont="1" applyFill="1" applyBorder="1" applyAlignment="1">
      <alignment vertical="center"/>
    </xf>
    <xf numFmtId="0" fontId="16" fillId="2" borderId="1" xfId="0" applyNumberFormat="1" applyFont="1" applyFill="1" applyBorder="1" applyAlignment="1">
      <alignment horizontal="center" vertical="center"/>
    </xf>
    <xf numFmtId="179" fontId="16" fillId="2" borderId="1" xfId="2" applyNumberFormat="1" applyFont="1" applyFill="1" applyBorder="1" applyAlignment="1">
      <alignment vertical="center"/>
    </xf>
    <xf numFmtId="38" fontId="16" fillId="2" borderId="1" xfId="0" applyNumberFormat="1" applyFont="1" applyFill="1" applyBorder="1" applyAlignment="1">
      <alignment vertical="center"/>
    </xf>
    <xf numFmtId="178" fontId="4" fillId="0" borderId="0" xfId="2" applyNumberFormat="1" applyFont="1" applyFill="1" applyBorder="1" applyAlignment="1">
      <alignment vertical="center"/>
    </xf>
    <xf numFmtId="0" fontId="11" fillId="0" borderId="0" xfId="0" applyFont="1" applyFill="1" applyBorder="1" applyAlignment="1">
      <alignment vertical="center"/>
    </xf>
    <xf numFmtId="177" fontId="5" fillId="0" borderId="0" xfId="2" applyNumberFormat="1" applyFont="1" applyFill="1" applyAlignment="1">
      <alignment horizontal="right"/>
    </xf>
    <xf numFmtId="49" fontId="15" fillId="0" borderId="0" xfId="4" applyNumberFormat="1" applyFont="1">
      <alignment vertical="center"/>
    </xf>
    <xf numFmtId="49" fontId="4" fillId="2" borderId="9" xfId="2" applyNumberFormat="1" applyFont="1" applyFill="1" applyBorder="1" applyAlignment="1">
      <alignment vertical="center"/>
    </xf>
    <xf numFmtId="187" fontId="19" fillId="3" borderId="1" xfId="1" applyNumberFormat="1" applyFont="1" applyFill="1" applyBorder="1" applyAlignment="1">
      <alignment horizontal="center" vertical="center"/>
    </xf>
    <xf numFmtId="0" fontId="4" fillId="2" borderId="3" xfId="0" applyFont="1" applyFill="1" applyBorder="1" applyAlignment="1">
      <alignment horizontal="left" vertical="center"/>
    </xf>
    <xf numFmtId="177" fontId="4" fillId="0" borderId="1" xfId="2" applyNumberFormat="1" applyFont="1" applyFill="1" applyBorder="1" applyAlignment="1">
      <alignment vertical="center"/>
    </xf>
    <xf numFmtId="0" fontId="4" fillId="0" borderId="0" xfId="0" applyNumberFormat="1" applyFont="1" applyFill="1"/>
    <xf numFmtId="49" fontId="4" fillId="0" borderId="0" xfId="0" applyNumberFormat="1" applyFont="1" applyFill="1"/>
    <xf numFmtId="188" fontId="16" fillId="0" borderId="1" xfId="2"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7" xfId="0" applyFont="1" applyFill="1" applyBorder="1" applyAlignment="1">
      <alignment vertical="center"/>
    </xf>
    <xf numFmtId="0" fontId="17" fillId="0" borderId="0" xfId="0" applyFont="1" applyFill="1" applyAlignment="1">
      <alignment horizontal="left" vertical="top"/>
    </xf>
    <xf numFmtId="0" fontId="17" fillId="0" borderId="0" xfId="0" applyNumberFormat="1" applyFont="1" applyFill="1" applyAlignment="1">
      <alignment horizontal="left"/>
    </xf>
    <xf numFmtId="38" fontId="16" fillId="2" borderId="1" xfId="2" applyFont="1" applyFill="1" applyBorder="1" applyAlignment="1">
      <alignment horizontal="center" vertical="center"/>
    </xf>
    <xf numFmtId="0" fontId="4" fillId="2" borderId="4" xfId="0" applyFont="1" applyFill="1" applyBorder="1" applyAlignment="1">
      <alignment horizontal="center" vertical="center" wrapText="1"/>
    </xf>
    <xf numFmtId="49" fontId="14" fillId="0" borderId="0" xfId="4" applyNumberFormat="1" applyFont="1">
      <alignment vertical="center"/>
    </xf>
    <xf numFmtId="180" fontId="16" fillId="2" borderId="1" xfId="2" applyNumberFormat="1" applyFont="1" applyFill="1" applyBorder="1" applyAlignment="1">
      <alignment vertical="center"/>
    </xf>
    <xf numFmtId="176" fontId="16" fillId="0" borderId="1" xfId="2" applyNumberFormat="1" applyFont="1" applyFill="1" applyBorder="1" applyAlignment="1">
      <alignment vertical="center"/>
    </xf>
    <xf numFmtId="177" fontId="16" fillId="2" borderId="1" xfId="0" applyNumberFormat="1" applyFont="1" applyFill="1" applyBorder="1" applyAlignment="1">
      <alignment vertical="center"/>
    </xf>
    <xf numFmtId="49" fontId="16" fillId="2" borderId="1" xfId="0" applyNumberFormat="1" applyFont="1" applyFill="1" applyBorder="1" applyAlignment="1">
      <alignment horizontal="center" vertical="center"/>
    </xf>
    <xf numFmtId="38" fontId="19" fillId="3" borderId="1" xfId="1" applyFont="1" applyFill="1" applyBorder="1" applyAlignment="1">
      <alignment vertical="center"/>
    </xf>
    <xf numFmtId="0" fontId="1" fillId="2" borderId="1" xfId="0" applyFont="1" applyFill="1" applyBorder="1" applyAlignment="1">
      <alignment horizontal="center" vertical="center"/>
    </xf>
    <xf numFmtId="177" fontId="16" fillId="2" borderId="1" xfId="2" applyNumberFormat="1" applyFont="1" applyFill="1" applyBorder="1" applyAlignment="1">
      <alignment vertical="center"/>
    </xf>
    <xf numFmtId="177" fontId="16" fillId="2" borderId="3" xfId="2" applyNumberFormat="1" applyFont="1" applyFill="1" applyBorder="1" applyAlignment="1">
      <alignment horizontal="right" vertical="center"/>
    </xf>
    <xf numFmtId="38" fontId="4" fillId="2" borderId="12" xfId="3" applyFont="1" applyFill="1" applyBorder="1" applyAlignment="1">
      <alignment vertical="center" textRotation="255" wrapText="1"/>
    </xf>
    <xf numFmtId="38" fontId="4" fillId="2" borderId="12" xfId="3" applyFont="1" applyFill="1" applyBorder="1" applyAlignment="1">
      <alignment vertical="center" textRotation="255"/>
    </xf>
    <xf numFmtId="177" fontId="5" fillId="0" borderId="0" xfId="2" applyNumberFormat="1" applyFont="1" applyFill="1" applyAlignment="1">
      <alignment horizontal="right" vertical="center"/>
    </xf>
    <xf numFmtId="0" fontId="4" fillId="2" borderId="1" xfId="2" applyNumberFormat="1" applyFont="1" applyFill="1" applyBorder="1" applyAlignment="1">
      <alignment horizontal="center" vertical="center"/>
    </xf>
    <xf numFmtId="38" fontId="17" fillId="2" borderId="1" xfId="2" applyFont="1" applyFill="1" applyBorder="1" applyAlignment="1">
      <alignment vertical="center"/>
    </xf>
    <xf numFmtId="0" fontId="4" fillId="2" borderId="6" xfId="0" applyNumberFormat="1" applyFont="1" applyFill="1" applyBorder="1" applyAlignment="1">
      <alignment vertical="center"/>
    </xf>
    <xf numFmtId="0" fontId="4" fillId="2" borderId="8" xfId="0" applyNumberFormat="1" applyFont="1" applyFill="1" applyBorder="1" applyAlignment="1">
      <alignment vertical="center"/>
    </xf>
    <xf numFmtId="0" fontId="4" fillId="2" borderId="10" xfId="0" applyNumberFormat="1" applyFont="1" applyFill="1" applyBorder="1" applyAlignment="1">
      <alignment vertical="center"/>
    </xf>
    <xf numFmtId="0" fontId="4" fillId="2" borderId="2" xfId="0" applyFont="1" applyFill="1" applyBorder="1" applyAlignment="1">
      <alignment vertical="center"/>
    </xf>
    <xf numFmtId="177" fontId="15" fillId="0" borderId="0" xfId="2" applyNumberFormat="1" applyFont="1" applyFill="1" applyAlignment="1">
      <alignment vertical="center"/>
    </xf>
    <xf numFmtId="177" fontId="4" fillId="2" borderId="1" xfId="2" applyNumberFormat="1" applyFont="1" applyFill="1" applyBorder="1" applyAlignment="1">
      <alignment horizontal="center" vertical="center" wrapText="1"/>
    </xf>
    <xf numFmtId="177" fontId="26" fillId="5" borderId="1" xfId="2" applyNumberFormat="1" applyFont="1" applyFill="1" applyBorder="1" applyAlignment="1">
      <alignment horizontal="center" vertical="center"/>
    </xf>
    <xf numFmtId="0" fontId="18" fillId="5" borderId="1" xfId="0" applyFont="1" applyFill="1" applyBorder="1" applyAlignment="1">
      <alignment horizontal="center" vertical="center" wrapText="1"/>
    </xf>
    <xf numFmtId="177" fontId="18" fillId="5" borderId="1" xfId="2" applyNumberFormat="1"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49" fontId="18" fillId="5" borderId="1" xfId="7" applyNumberFormat="1" applyFont="1" applyFill="1" applyBorder="1" applyAlignment="1">
      <alignment horizontal="center" vertical="center" wrapText="1"/>
    </xf>
    <xf numFmtId="180" fontId="4" fillId="2" borderId="1" xfId="2" applyNumberFormat="1" applyFont="1" applyFill="1" applyBorder="1" applyAlignment="1">
      <alignment vertical="center"/>
    </xf>
    <xf numFmtId="0" fontId="33" fillId="3" borderId="0" xfId="0" applyFont="1" applyFill="1" applyAlignment="1">
      <alignment vertical="center"/>
    </xf>
    <xf numFmtId="0" fontId="28" fillId="5" borderId="0" xfId="0" applyFont="1" applyFill="1" applyAlignment="1">
      <alignment vertical="center"/>
    </xf>
    <xf numFmtId="38" fontId="16" fillId="2" borderId="1" xfId="0" applyNumberFormat="1" applyFont="1" applyFill="1" applyBorder="1" applyAlignment="1">
      <alignment horizontal="center" vertical="center"/>
    </xf>
    <xf numFmtId="40" fontId="16" fillId="2" borderId="1" xfId="2" applyNumberFormat="1" applyFont="1" applyFill="1" applyBorder="1" applyAlignment="1">
      <alignment vertical="center"/>
    </xf>
    <xf numFmtId="38" fontId="4" fillId="5" borderId="1" xfId="2" applyFont="1" applyFill="1" applyBorder="1" applyAlignment="1">
      <alignment vertical="center"/>
    </xf>
    <xf numFmtId="38" fontId="16" fillId="2" borderId="1" xfId="2" applyNumberFormat="1" applyFont="1" applyFill="1" applyBorder="1" applyAlignment="1">
      <alignment vertical="center"/>
    </xf>
    <xf numFmtId="38" fontId="16" fillId="2" borderId="5" xfId="2" applyFont="1" applyFill="1" applyBorder="1" applyAlignment="1">
      <alignment vertical="center"/>
    </xf>
    <xf numFmtId="0" fontId="18" fillId="5" borderId="1" xfId="0" applyFont="1" applyFill="1" applyBorder="1" applyAlignment="1">
      <alignment horizontal="center" vertical="center"/>
    </xf>
    <xf numFmtId="178" fontId="16" fillId="2" borderId="1" xfId="2" applyNumberFormat="1" applyFont="1" applyFill="1" applyBorder="1" applyAlignment="1">
      <alignment horizontal="right" vertical="center"/>
    </xf>
    <xf numFmtId="183" fontId="16" fillId="2" borderId="1" xfId="2" applyNumberFormat="1" applyFont="1" applyFill="1" applyBorder="1" applyAlignment="1">
      <alignment horizontal="right" vertical="center"/>
    </xf>
    <xf numFmtId="183" fontId="16" fillId="2" borderId="1" xfId="0" applyNumberFormat="1" applyFont="1" applyFill="1" applyBorder="1" applyAlignment="1">
      <alignment horizontal="right" vertical="center"/>
    </xf>
    <xf numFmtId="40" fontId="16" fillId="2" borderId="1" xfId="2" applyNumberFormat="1" applyFont="1" applyFill="1" applyBorder="1" applyAlignment="1">
      <alignment horizontal="right" vertical="center"/>
    </xf>
    <xf numFmtId="178" fontId="16" fillId="2" borderId="1" xfId="0" applyNumberFormat="1" applyFont="1" applyFill="1" applyBorder="1" applyAlignment="1">
      <alignment horizontal="right" vertical="center"/>
    </xf>
    <xf numFmtId="178" fontId="17" fillId="5" borderId="1" xfId="2" applyNumberFormat="1" applyFont="1" applyFill="1" applyBorder="1" applyAlignment="1">
      <alignment vertical="center"/>
    </xf>
    <xf numFmtId="49" fontId="16" fillId="2" borderId="1" xfId="7" applyNumberFormat="1" applyFont="1" applyFill="1" applyBorder="1" applyAlignment="1">
      <alignment horizontal="center" vertical="center"/>
    </xf>
    <xf numFmtId="38" fontId="16" fillId="2" borderId="1" xfId="2" applyFont="1" applyFill="1" applyBorder="1" applyAlignment="1">
      <alignment horizontal="right" vertical="center"/>
    </xf>
    <xf numFmtId="38" fontId="16" fillId="2" borderId="1" xfId="2" applyFont="1" applyFill="1" applyBorder="1" applyAlignment="1"/>
    <xf numFmtId="185" fontId="16" fillId="2" borderId="1" xfId="2" applyNumberFormat="1" applyFont="1" applyFill="1" applyBorder="1" applyAlignment="1">
      <alignment vertical="center"/>
    </xf>
    <xf numFmtId="185" fontId="16" fillId="2" borderId="1" xfId="2" applyNumberFormat="1" applyFont="1" applyFill="1" applyBorder="1" applyAlignment="1">
      <alignment horizontal="right" vertical="center"/>
    </xf>
    <xf numFmtId="186" fontId="16" fillId="2" borderId="1" xfId="2" applyNumberFormat="1" applyFont="1" applyFill="1" applyBorder="1" applyAlignment="1">
      <alignment vertical="center"/>
    </xf>
    <xf numFmtId="177" fontId="16" fillId="2" borderId="1" xfId="0" applyNumberFormat="1" applyFont="1" applyFill="1" applyBorder="1" applyAlignment="1">
      <alignment horizontal="center" vertical="center"/>
    </xf>
    <xf numFmtId="178" fontId="16" fillId="2" borderId="1" xfId="1" applyNumberFormat="1" applyFont="1" applyFill="1" applyBorder="1" applyAlignment="1">
      <alignment vertical="center"/>
    </xf>
    <xf numFmtId="0" fontId="26" fillId="5" borderId="1" xfId="0" applyFont="1" applyFill="1" applyBorder="1" applyAlignment="1">
      <alignment horizontal="center" vertical="center" wrapText="1"/>
    </xf>
    <xf numFmtId="177" fontId="17" fillId="5" borderId="1" xfId="0" applyNumberFormat="1" applyFont="1" applyFill="1" applyBorder="1" applyAlignment="1">
      <alignment vertical="center"/>
    </xf>
    <xf numFmtId="177" fontId="17" fillId="5" borderId="1" xfId="0" applyNumberFormat="1" applyFont="1" applyFill="1" applyBorder="1" applyAlignment="1">
      <alignment horizontal="center" vertical="center"/>
    </xf>
    <xf numFmtId="177" fontId="16" fillId="2" borderId="1" xfId="1" applyNumberFormat="1" applyFont="1" applyFill="1" applyBorder="1" applyAlignment="1">
      <alignment vertical="center"/>
    </xf>
    <xf numFmtId="180" fontId="16" fillId="2" borderId="1" xfId="1" applyNumberFormat="1" applyFont="1" applyFill="1" applyBorder="1" applyAlignment="1">
      <alignment vertical="center"/>
    </xf>
    <xf numFmtId="176" fontId="16" fillId="2" borderId="1" xfId="1" applyNumberFormat="1" applyFont="1" applyFill="1" applyBorder="1" applyAlignment="1">
      <alignment vertical="center"/>
    </xf>
    <xf numFmtId="181" fontId="16" fillId="2" borderId="1" xfId="1" applyNumberFormat="1" applyFont="1" applyFill="1" applyBorder="1" applyAlignment="1">
      <alignment vertical="center"/>
    </xf>
    <xf numFmtId="38" fontId="16" fillId="2" borderId="1" xfId="1" applyFont="1" applyFill="1" applyBorder="1" applyAlignment="1">
      <alignment vertical="center"/>
    </xf>
    <xf numFmtId="0" fontId="27" fillId="5" borderId="1" xfId="0" applyFont="1" applyFill="1" applyBorder="1" applyAlignment="1">
      <alignment horizontal="center" vertical="center" wrapText="1"/>
    </xf>
    <xf numFmtId="0" fontId="27" fillId="5" borderId="1" xfId="0" applyFont="1" applyFill="1" applyBorder="1" applyAlignment="1">
      <alignment vertical="center" wrapText="1"/>
    </xf>
    <xf numFmtId="0" fontId="14" fillId="0" borderId="0" xfId="4" applyFont="1" applyAlignment="1">
      <alignment vertical="center" wrapText="1"/>
    </xf>
    <xf numFmtId="49" fontId="17" fillId="0" borderId="0" xfId="1" quotePrefix="1" applyNumberFormat="1" applyFont="1" applyFill="1" applyAlignment="1">
      <alignment vertical="center"/>
    </xf>
    <xf numFmtId="38" fontId="17" fillId="0" borderId="0" xfId="1" quotePrefix="1" applyFont="1" applyFill="1" applyAlignment="1">
      <alignment vertical="center"/>
    </xf>
    <xf numFmtId="49" fontId="0" fillId="0" borderId="0" xfId="0" applyNumberFormat="1" applyAlignment="1">
      <alignment vertical="center"/>
    </xf>
    <xf numFmtId="0" fontId="0" fillId="0" borderId="0" xfId="0" applyAlignment="1">
      <alignment vertical="center"/>
    </xf>
    <xf numFmtId="38" fontId="15" fillId="0" borderId="0" xfId="2" quotePrefix="1" applyFont="1" applyFill="1" applyAlignment="1">
      <alignment vertical="center"/>
    </xf>
    <xf numFmtId="49" fontId="15" fillId="0" borderId="0" xfId="2" quotePrefix="1" applyNumberFormat="1" applyFont="1" applyFill="1" applyAlignment="1">
      <alignment vertical="center"/>
    </xf>
    <xf numFmtId="0" fontId="17" fillId="0" borderId="15" xfId="0" applyFont="1" applyFill="1" applyBorder="1" applyAlignment="1">
      <alignment vertical="center"/>
    </xf>
    <xf numFmtId="0" fontId="15" fillId="0" borderId="0" xfId="0" applyFont="1" applyFill="1" applyAlignment="1">
      <alignment horizontal="left" vertical="center"/>
    </xf>
    <xf numFmtId="184" fontId="17" fillId="0" borderId="0" xfId="0" applyNumberFormat="1" applyFont="1" applyFill="1" applyAlignment="1">
      <alignment horizontal="left" vertical="center"/>
    </xf>
    <xf numFmtId="38" fontId="16" fillId="0" borderId="1" xfId="1" applyFont="1" applyFill="1" applyBorder="1"/>
    <xf numFmtId="0" fontId="4" fillId="2" borderId="1" xfId="0" applyFont="1" applyFill="1" applyBorder="1" applyAlignment="1">
      <alignment horizontal="center" vertical="center"/>
    </xf>
    <xf numFmtId="176" fontId="15" fillId="0" borderId="0" xfId="0" quotePrefix="1" applyNumberFormat="1" applyFont="1" applyFill="1" applyAlignment="1">
      <alignment vertical="center"/>
    </xf>
    <xf numFmtId="177" fontId="9" fillId="0" borderId="0" xfId="0" quotePrefix="1" applyNumberFormat="1" applyFont="1" applyFill="1" applyAlignment="1">
      <alignment vertical="center"/>
    </xf>
    <xf numFmtId="177" fontId="9" fillId="0" borderId="0" xfId="0" applyNumberFormat="1" applyFont="1" applyFill="1" applyAlignment="1">
      <alignment vertical="center"/>
    </xf>
    <xf numFmtId="0" fontId="9" fillId="5" borderId="1" xfId="0" applyFont="1" applyFill="1" applyBorder="1" applyAlignment="1">
      <alignment horizontal="center" vertical="center"/>
    </xf>
    <xf numFmtId="0" fontId="4" fillId="2" borderId="1" xfId="0" applyFont="1" applyFill="1" applyBorder="1" applyAlignment="1">
      <alignment horizontal="center" vertical="center"/>
    </xf>
    <xf numFmtId="38" fontId="9" fillId="5" borderId="1" xfId="2" applyFont="1" applyFill="1" applyBorder="1" applyAlignment="1">
      <alignment horizontal="center" vertical="center"/>
    </xf>
    <xf numFmtId="0" fontId="15" fillId="0" borderId="0" xfId="0" quotePrefix="1" applyFont="1" applyFill="1" applyAlignment="1">
      <alignment vertical="center"/>
    </xf>
    <xf numFmtId="0" fontId="9" fillId="0" borderId="0" xfId="0" quotePrefix="1" applyFont="1" applyFill="1" applyAlignment="1">
      <alignment vertical="center"/>
    </xf>
    <xf numFmtId="177" fontId="9" fillId="5" borderId="1" xfId="2"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vertical="center" wrapText="1"/>
    </xf>
    <xf numFmtId="0" fontId="6" fillId="2" borderId="3" xfId="0" applyFont="1" applyFill="1" applyBorder="1" applyAlignment="1">
      <alignment vertical="center" wrapText="1"/>
    </xf>
    <xf numFmtId="0" fontId="17" fillId="0" borderId="0" xfId="0" applyFont="1" applyFill="1" applyAlignment="1">
      <alignment horizontal="left" vertical="center"/>
    </xf>
    <xf numFmtId="38" fontId="4" fillId="2" borderId="3" xfId="2"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5" fillId="2" borderId="9" xfId="0" applyFont="1" applyFill="1" applyBorder="1" applyAlignment="1">
      <alignment vertical="center" wrapText="1"/>
    </xf>
    <xf numFmtId="49" fontId="15" fillId="0" borderId="0" xfId="2" applyNumberFormat="1" applyFont="1" applyFill="1" applyAlignment="1">
      <alignment vertical="center"/>
    </xf>
    <xf numFmtId="0" fontId="17" fillId="0" borderId="0" xfId="0" applyFont="1" applyFill="1" applyAlignment="1">
      <alignment horizontal="left" vertical="center"/>
    </xf>
    <xf numFmtId="180" fontId="16" fillId="0" borderId="1" xfId="1" applyNumberFormat="1" applyFont="1" applyFill="1" applyBorder="1" applyAlignment="1">
      <alignment horizontal="right" vertical="center"/>
    </xf>
    <xf numFmtId="176" fontId="16" fillId="0" borderId="1" xfId="1" applyNumberFormat="1" applyFont="1" applyFill="1" applyBorder="1" applyAlignment="1">
      <alignment horizontal="right" vertical="center"/>
    </xf>
    <xf numFmtId="0" fontId="4" fillId="2" borderId="11" xfId="0" applyNumberFormat="1" applyFont="1" applyFill="1" applyBorder="1" applyAlignment="1">
      <alignment vertical="center"/>
    </xf>
    <xf numFmtId="0" fontId="5" fillId="2" borderId="3" xfId="0" applyFont="1" applyFill="1" applyBorder="1" applyAlignment="1">
      <alignment vertical="center" wrapText="1"/>
    </xf>
    <xf numFmtId="0" fontId="6"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15" xfId="0" applyFont="1" applyFill="1" applyBorder="1" applyAlignment="1">
      <alignment horizontal="left" vertical="center"/>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4" xfId="0" applyNumberFormat="1" applyFont="1" applyFill="1" applyBorder="1" applyAlignment="1">
      <alignment horizontal="left" vertical="center"/>
    </xf>
    <xf numFmtId="0" fontId="4" fillId="2" borderId="9"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38" fontId="34" fillId="0" borderId="0" xfId="1" applyFont="1" applyFill="1" applyAlignment="1">
      <alignment vertical="center"/>
    </xf>
    <xf numFmtId="0" fontId="15" fillId="0" borderId="0" xfId="0" quotePrefix="1" applyNumberFormat="1" applyFont="1" applyFill="1" applyAlignment="1">
      <alignment vertical="center"/>
    </xf>
    <xf numFmtId="38" fontId="4" fillId="0" borderId="1" xfId="1" applyFont="1" applyFill="1" applyBorder="1" applyAlignment="1">
      <alignment horizontal="center" vertical="center"/>
    </xf>
    <xf numFmtId="0" fontId="35" fillId="0" borderId="0" xfId="0" applyFont="1"/>
    <xf numFmtId="177" fontId="9" fillId="5" borderId="1" xfId="0" applyNumberFormat="1" applyFont="1" applyFill="1" applyBorder="1" applyAlignment="1">
      <alignment horizontal="center" vertical="center"/>
    </xf>
    <xf numFmtId="0" fontId="9" fillId="5" borderId="0" xfId="0" applyFont="1" applyFill="1" applyAlignment="1">
      <alignment horizontal="center" vertical="center"/>
    </xf>
    <xf numFmtId="0" fontId="4" fillId="2" borderId="4"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38" fontId="4" fillId="2" borderId="1" xfId="2" applyFont="1" applyFill="1" applyBorder="1" applyAlignment="1">
      <alignment vertical="center"/>
    </xf>
    <xf numFmtId="0" fontId="4" fillId="2" borderId="10" xfId="0" applyFont="1" applyFill="1" applyBorder="1" applyAlignment="1">
      <alignment vertical="center" shrinkToFit="1"/>
    </xf>
    <xf numFmtId="0" fontId="4" fillId="2" borderId="9" xfId="0" applyFont="1" applyFill="1" applyBorder="1" applyAlignment="1">
      <alignment vertical="center" shrinkToFit="1"/>
    </xf>
    <xf numFmtId="0" fontId="17" fillId="0" borderId="0" xfId="0" applyFont="1" applyFill="1" applyAlignment="1">
      <alignment horizontal="left" vertical="center"/>
    </xf>
    <xf numFmtId="0" fontId="4" fillId="2" borderId="1" xfId="0" applyFont="1" applyFill="1" applyBorder="1" applyAlignment="1">
      <alignment horizontal="left" vertical="center"/>
    </xf>
    <xf numFmtId="0" fontId="17" fillId="0" borderId="0" xfId="0" applyFont="1" applyFill="1" applyAlignment="1">
      <alignment horizontal="left" vertical="center"/>
    </xf>
    <xf numFmtId="38" fontId="6" fillId="0" borderId="1" xfId="1" applyFont="1" applyFill="1" applyBorder="1" applyAlignment="1">
      <alignment horizontal="center" vertical="center"/>
    </xf>
    <xf numFmtId="0" fontId="4" fillId="2" borderId="1" xfId="0" applyFont="1" applyFill="1" applyBorder="1" applyAlignment="1">
      <alignment vertical="center"/>
    </xf>
    <xf numFmtId="38" fontId="9" fillId="0" borderId="0" xfId="2" applyFont="1" applyFill="1" applyAlignment="1">
      <alignment vertical="center"/>
    </xf>
    <xf numFmtId="0" fontId="4" fillId="2" borderId="1" xfId="0" applyFont="1" applyFill="1" applyBorder="1" applyAlignment="1">
      <alignment vertical="center"/>
    </xf>
    <xf numFmtId="0" fontId="17" fillId="0" borderId="0" xfId="0" applyFont="1" applyFill="1" applyAlignment="1">
      <alignment horizontal="left" vertical="center"/>
    </xf>
    <xf numFmtId="38" fontId="17" fillId="6" borderId="1" xfId="2" applyFont="1" applyFill="1" applyBorder="1" applyAlignment="1">
      <alignment horizontal="center" vertical="center"/>
    </xf>
    <xf numFmtId="0" fontId="17"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19" fillId="3" borderId="1" xfId="1" applyNumberFormat="1" applyFont="1" applyFill="1" applyBorder="1" applyAlignment="1">
      <alignment horizontal="right" vertical="center"/>
    </xf>
    <xf numFmtId="40" fontId="19" fillId="3" borderId="1" xfId="1" applyNumberFormat="1" applyFont="1" applyFill="1" applyBorder="1" applyAlignment="1">
      <alignment horizontal="right" vertical="center"/>
    </xf>
    <xf numFmtId="189" fontId="4" fillId="2" borderId="1" xfId="2" applyNumberFormat="1" applyFont="1" applyFill="1" applyBorder="1" applyAlignment="1">
      <alignment vertical="center"/>
    </xf>
    <xf numFmtId="38" fontId="19" fillId="3" borderId="1" xfId="1" applyFont="1" applyFill="1" applyBorder="1" applyAlignment="1">
      <alignment horizontal="center" vertical="center"/>
    </xf>
    <xf numFmtId="0" fontId="36" fillId="0" borderId="0" xfId="0" applyFont="1" applyFill="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17" fillId="0" borderId="0" xfId="0" applyFont="1" applyFill="1" applyAlignment="1">
      <alignment horizontal="left" vertical="center"/>
    </xf>
    <xf numFmtId="0" fontId="4" fillId="2" borderId="9" xfId="0" applyFont="1" applyFill="1" applyBorder="1" applyAlignment="1"/>
    <xf numFmtId="0" fontId="4" fillId="2" borderId="3" xfId="0" applyFont="1" applyFill="1" applyBorder="1" applyAlignment="1"/>
    <xf numFmtId="0" fontId="6" fillId="7" borderId="0" xfId="0" applyFont="1" applyFill="1" applyAlignment="1">
      <alignment vertical="center"/>
    </xf>
    <xf numFmtId="183" fontId="19" fillId="3" borderId="1" xfId="0" applyNumberFormat="1" applyFont="1" applyFill="1" applyBorder="1" applyAlignment="1">
      <alignment horizontal="center" vertical="center"/>
    </xf>
    <xf numFmtId="38" fontId="4" fillId="7" borderId="1" xfId="2" applyFont="1" applyFill="1" applyBorder="1" applyAlignment="1">
      <alignment horizontal="left" vertical="center"/>
    </xf>
    <xf numFmtId="38" fontId="19" fillId="7" borderId="1" xfId="1" applyFont="1" applyFill="1" applyBorder="1" applyAlignment="1">
      <alignment horizontal="right" vertical="center"/>
    </xf>
    <xf numFmtId="38" fontId="16" fillId="7" borderId="1" xfId="2" applyFont="1" applyFill="1" applyBorder="1" applyAlignment="1">
      <alignment vertical="center"/>
    </xf>
    <xf numFmtId="183" fontId="16" fillId="2" borderId="1" xfId="0" applyNumberFormat="1" applyFont="1" applyFill="1" applyBorder="1" applyAlignment="1">
      <alignment vertical="center"/>
    </xf>
    <xf numFmtId="1" fontId="19" fillId="3" borderId="1" xfId="0" applyNumberFormat="1" applyFont="1" applyFill="1" applyBorder="1" applyAlignment="1">
      <alignment horizontal="center" vertical="center"/>
    </xf>
    <xf numFmtId="1" fontId="16" fillId="2" borderId="1" xfId="2" applyNumberFormat="1" applyFont="1" applyFill="1" applyBorder="1" applyAlignment="1">
      <alignment vertical="center"/>
    </xf>
    <xf numFmtId="178" fontId="16" fillId="2" borderId="1" xfId="0" applyNumberFormat="1" applyFont="1" applyFill="1" applyBorder="1" applyAlignment="1">
      <alignment vertical="center"/>
    </xf>
    <xf numFmtId="0" fontId="35" fillId="0" borderId="0" xfId="0" applyFont="1" applyAlignment="1">
      <alignment vertical="center"/>
    </xf>
    <xf numFmtId="38" fontId="16" fillId="0" borderId="1" xfId="1" applyNumberFormat="1" applyFont="1" applyFill="1" applyBorder="1" applyAlignment="1">
      <alignment vertical="center"/>
    </xf>
    <xf numFmtId="0" fontId="4" fillId="2" borderId="1" xfId="0" applyFont="1" applyFill="1" applyBorder="1" applyAlignment="1">
      <alignment vertical="center"/>
    </xf>
    <xf numFmtId="177" fontId="4" fillId="2" borderId="1" xfId="2" applyNumberFormat="1" applyFont="1" applyFill="1" applyBorder="1" applyAlignment="1">
      <alignment vertical="center"/>
    </xf>
    <xf numFmtId="0" fontId="17" fillId="0" borderId="0" xfId="0" applyFont="1" applyFill="1" applyAlignment="1">
      <alignment horizontal="left" vertical="center"/>
    </xf>
    <xf numFmtId="38" fontId="4" fillId="2" borderId="7" xfId="2" applyFont="1" applyFill="1" applyBorder="1" applyAlignment="1">
      <alignment vertical="center"/>
    </xf>
    <xf numFmtId="38" fontId="4" fillId="2" borderId="11" xfId="2" applyFont="1" applyFill="1" applyBorder="1" applyAlignment="1">
      <alignment vertical="center"/>
    </xf>
    <xf numFmtId="49" fontId="0" fillId="39" borderId="0" xfId="0" applyNumberFormat="1" applyFill="1" applyAlignment="1">
      <alignment vertical="center"/>
    </xf>
    <xf numFmtId="0" fontId="57" fillId="6" borderId="1" xfId="0" applyFont="1" applyFill="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38" fontId="4" fillId="2" borderId="1" xfId="2" applyFont="1" applyFill="1" applyBorder="1" applyAlignment="1">
      <alignment vertical="center"/>
    </xf>
    <xf numFmtId="0" fontId="4" fillId="2" borderId="1" xfId="0" applyFont="1" applyFill="1" applyBorder="1" applyAlignment="1">
      <alignment horizontal="center" vertical="center"/>
    </xf>
    <xf numFmtId="177" fontId="4" fillId="2" borderId="1" xfId="2" applyNumberFormat="1" applyFont="1" applyFill="1" applyBorder="1" applyAlignment="1">
      <alignment vertical="center"/>
    </xf>
    <xf numFmtId="0" fontId="17" fillId="0" borderId="0" xfId="0" applyFont="1" applyFill="1" applyAlignment="1">
      <alignment horizontal="left" vertical="center"/>
    </xf>
    <xf numFmtId="38" fontId="4" fillId="2" borderId="4" xfId="2" applyFont="1" applyFill="1" applyBorder="1" applyAlignment="1">
      <alignment vertical="center"/>
    </xf>
    <xf numFmtId="38" fontId="4" fillId="2" borderId="9" xfId="2" applyFont="1" applyFill="1" applyBorder="1" applyAlignment="1">
      <alignment vertical="center"/>
    </xf>
    <xf numFmtId="38" fontId="4" fillId="2" borderId="7" xfId="2" applyFont="1" applyFill="1" applyBorder="1" applyAlignment="1">
      <alignment vertical="center"/>
    </xf>
    <xf numFmtId="38" fontId="4" fillId="2" borderId="11" xfId="2" applyFont="1" applyFill="1" applyBorder="1" applyAlignment="1">
      <alignment vertical="center"/>
    </xf>
    <xf numFmtId="38" fontId="4" fillId="2" borderId="12" xfId="3" applyFont="1" applyFill="1" applyBorder="1" applyAlignment="1">
      <alignment horizontal="center" vertical="center" textRotation="255" wrapText="1"/>
    </xf>
    <xf numFmtId="0" fontId="4" fillId="2" borderId="9"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5" applyNumberFormat="1" applyFont="1" applyFill="1" applyBorder="1" applyAlignment="1" applyProtection="1">
      <alignment vertical="center"/>
    </xf>
    <xf numFmtId="0" fontId="4" fillId="2" borderId="9" xfId="5" applyNumberFormat="1" applyFont="1" applyFill="1" applyBorder="1" applyAlignment="1" applyProtection="1">
      <alignment vertical="center"/>
    </xf>
    <xf numFmtId="0" fontId="4" fillId="2" borderId="3" xfId="5" applyNumberFormat="1" applyFont="1" applyFill="1" applyBorder="1" applyAlignment="1" applyProtection="1">
      <alignment vertical="center"/>
    </xf>
    <xf numFmtId="178" fontId="4" fillId="2" borderId="4" xfId="1" applyNumberFormat="1" applyFont="1" applyFill="1" applyBorder="1" applyAlignment="1" applyProtection="1">
      <alignment horizontal="left" vertical="center"/>
    </xf>
    <xf numFmtId="178" fontId="4" fillId="2" borderId="9" xfId="1" applyNumberFormat="1" applyFont="1" applyFill="1" applyBorder="1" applyAlignment="1" applyProtection="1">
      <alignment horizontal="left" vertical="center"/>
    </xf>
    <xf numFmtId="178" fontId="4" fillId="2" borderId="3" xfId="1" applyNumberFormat="1" applyFont="1" applyFill="1" applyBorder="1" applyAlignment="1" applyProtection="1">
      <alignment horizontal="left" vertical="center"/>
    </xf>
    <xf numFmtId="0" fontId="4" fillId="2" borderId="5" xfId="5" applyNumberFormat="1" applyFont="1" applyFill="1" applyBorder="1" applyAlignment="1" applyProtection="1">
      <alignment horizontal="center" vertical="center" textRotation="255"/>
    </xf>
    <xf numFmtId="0" fontId="4" fillId="2" borderId="12" xfId="5" applyNumberFormat="1" applyFont="1" applyFill="1" applyBorder="1" applyAlignment="1" applyProtection="1">
      <alignment horizontal="center" vertical="center" textRotation="255"/>
    </xf>
    <xf numFmtId="0" fontId="4" fillId="2" borderId="6" xfId="5" applyNumberFormat="1" applyFont="1" applyFill="1" applyBorder="1" applyAlignment="1" applyProtection="1">
      <alignment horizontal="center" vertical="center" textRotation="255"/>
    </xf>
    <xf numFmtId="0" fontId="4" fillId="2" borderId="1" xfId="5" applyNumberFormat="1" applyFont="1" applyFill="1" applyBorder="1" applyAlignment="1" applyProtection="1">
      <alignment vertical="center"/>
    </xf>
    <xf numFmtId="49" fontId="4" fillId="2" borderId="4" xfId="5" applyNumberFormat="1" applyFont="1" applyFill="1" applyBorder="1" applyAlignment="1" applyProtection="1">
      <alignment vertical="center"/>
    </xf>
    <xf numFmtId="49" fontId="4" fillId="2" borderId="9" xfId="5" applyNumberFormat="1" applyFont="1" applyFill="1" applyBorder="1" applyAlignment="1" applyProtection="1">
      <alignment vertical="center"/>
    </xf>
    <xf numFmtId="49" fontId="4" fillId="2" borderId="3" xfId="5" applyNumberFormat="1" applyFont="1" applyFill="1" applyBorder="1" applyAlignment="1" applyProtection="1">
      <alignment vertical="center"/>
    </xf>
    <xf numFmtId="0" fontId="4" fillId="2" borderId="1" xfId="0" applyFont="1" applyFill="1" applyBorder="1" applyAlignment="1">
      <alignment vertical="center"/>
    </xf>
    <xf numFmtId="38" fontId="4" fillId="2" borderId="4" xfId="1" applyFont="1" applyFill="1" applyBorder="1" applyAlignment="1">
      <alignment vertical="center"/>
    </xf>
    <xf numFmtId="38" fontId="4" fillId="2" borderId="9" xfId="1" applyFont="1" applyFill="1" applyBorder="1" applyAlignment="1">
      <alignment vertical="center"/>
    </xf>
    <xf numFmtId="38" fontId="4" fillId="2" borderId="3" xfId="1" applyFont="1" applyFill="1" applyBorder="1" applyAlignment="1">
      <alignment vertical="center"/>
    </xf>
    <xf numFmtId="49" fontId="4" fillId="2" borderId="1" xfId="5" applyNumberFormat="1" applyFont="1" applyFill="1" applyBorder="1" applyAlignment="1" applyProtection="1">
      <alignment vertical="center"/>
    </xf>
    <xf numFmtId="0" fontId="4" fillId="2" borderId="5"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40" fontId="4" fillId="2" borderId="1" xfId="1" applyNumberFormat="1" applyFont="1" applyFill="1" applyBorder="1" applyAlignment="1">
      <alignment vertical="center"/>
    </xf>
    <xf numFmtId="0" fontId="4" fillId="2" borderId="4" xfId="0" applyFont="1" applyFill="1" applyBorder="1" applyAlignment="1">
      <alignment vertical="center"/>
    </xf>
    <xf numFmtId="49" fontId="4" fillId="2" borderId="5" xfId="5" applyNumberFormat="1" applyFont="1" applyFill="1" applyBorder="1" applyAlignment="1" applyProtection="1">
      <alignment horizontal="center" vertical="center" textRotation="255"/>
    </xf>
    <xf numFmtId="49" fontId="4" fillId="2" borderId="12" xfId="5" applyNumberFormat="1" applyFont="1" applyFill="1" applyBorder="1" applyAlignment="1" applyProtection="1">
      <alignment horizontal="center" vertical="center" textRotation="255"/>
    </xf>
    <xf numFmtId="49" fontId="4" fillId="2" borderId="6" xfId="5" applyNumberFormat="1" applyFont="1" applyFill="1" applyBorder="1" applyAlignment="1" applyProtection="1">
      <alignment horizontal="center" vertical="center" textRotation="255"/>
    </xf>
    <xf numFmtId="49" fontId="4" fillId="2" borderId="7" xfId="5" applyNumberFormat="1" applyFont="1" applyFill="1" applyBorder="1" applyAlignment="1" applyProtection="1">
      <alignment vertical="center" shrinkToFit="1"/>
    </xf>
    <xf numFmtId="49" fontId="4" fillId="2" borderId="2" xfId="5" applyNumberFormat="1" applyFont="1" applyFill="1" applyBorder="1" applyAlignment="1" applyProtection="1">
      <alignment vertical="center" shrinkToFit="1"/>
    </xf>
    <xf numFmtId="49" fontId="4" fillId="2" borderId="13" xfId="5" applyNumberFormat="1" applyFont="1" applyFill="1" applyBorder="1" applyAlignment="1" applyProtection="1">
      <alignment vertical="center" shrinkToFit="1"/>
    </xf>
    <xf numFmtId="49" fontId="4" fillId="2" borderId="8" xfId="5" applyNumberFormat="1" applyFont="1" applyFill="1" applyBorder="1" applyAlignment="1" applyProtection="1">
      <alignment vertical="center" shrinkToFit="1"/>
    </xf>
    <xf numFmtId="49" fontId="4" fillId="2" borderId="10" xfId="5" applyNumberFormat="1" applyFont="1" applyFill="1" applyBorder="1" applyAlignment="1" applyProtection="1">
      <alignment vertical="center" shrinkToFit="1"/>
    </xf>
    <xf numFmtId="49" fontId="4" fillId="2" borderId="11" xfId="5" applyNumberFormat="1" applyFont="1" applyFill="1" applyBorder="1" applyAlignment="1" applyProtection="1">
      <alignment vertical="center" shrinkToFit="1"/>
    </xf>
    <xf numFmtId="0" fontId="4" fillId="2" borderId="7" xfId="5" applyNumberFormat="1" applyFont="1" applyFill="1" applyBorder="1" applyAlignment="1" applyProtection="1">
      <alignment vertical="center"/>
    </xf>
    <xf numFmtId="0" fontId="4" fillId="2" borderId="13" xfId="5" applyNumberFormat="1" applyFont="1" applyFill="1" applyBorder="1" applyAlignment="1" applyProtection="1">
      <alignment vertical="center"/>
    </xf>
    <xf numFmtId="0" fontId="4" fillId="2" borderId="8" xfId="5" applyNumberFormat="1" applyFont="1" applyFill="1" applyBorder="1" applyAlignment="1" applyProtection="1">
      <alignment vertical="center"/>
    </xf>
    <xf numFmtId="0" fontId="4" fillId="2" borderId="11" xfId="5" applyNumberFormat="1" applyFont="1" applyFill="1" applyBorder="1" applyAlignment="1" applyProtection="1">
      <alignment vertical="center"/>
    </xf>
    <xf numFmtId="0" fontId="4" fillId="2" borderId="3" xfId="0" applyFont="1" applyFill="1" applyBorder="1" applyAlignment="1">
      <alignment vertical="center"/>
    </xf>
    <xf numFmtId="0" fontId="4" fillId="2" borderId="4" xfId="5" applyNumberFormat="1" applyFont="1" applyFill="1" applyBorder="1" applyAlignment="1" applyProtection="1">
      <alignment horizontal="left" vertical="center"/>
    </xf>
    <xf numFmtId="0" fontId="4" fillId="2" borderId="9" xfId="5" applyNumberFormat="1" applyFont="1" applyFill="1" applyBorder="1" applyAlignment="1" applyProtection="1">
      <alignment horizontal="left" vertical="center"/>
    </xf>
    <xf numFmtId="0" fontId="4" fillId="2" borderId="3" xfId="5" applyNumberFormat="1" applyFont="1" applyFill="1" applyBorder="1" applyAlignment="1" applyProtection="1">
      <alignment horizontal="left" vertical="center"/>
    </xf>
    <xf numFmtId="0" fontId="4" fillId="2" borderId="16" xfId="5" applyNumberFormat="1" applyFont="1" applyFill="1" applyBorder="1" applyAlignment="1" applyProtection="1">
      <alignment vertical="center"/>
    </xf>
    <xf numFmtId="0" fontId="4" fillId="2" borderId="15" xfId="5" applyNumberFormat="1" applyFont="1" applyFill="1" applyBorder="1" applyAlignment="1" applyProtection="1">
      <alignment vertical="center"/>
    </xf>
    <xf numFmtId="0" fontId="4" fillId="2" borderId="17" xfId="0" applyFont="1" applyFill="1" applyBorder="1" applyAlignment="1">
      <alignment vertical="center" wrapText="1"/>
    </xf>
    <xf numFmtId="0" fontId="4" fillId="2" borderId="18" xfId="0" applyFont="1" applyFill="1" applyBorder="1" applyAlignment="1">
      <alignment vertical="center"/>
    </xf>
    <xf numFmtId="0" fontId="4" fillId="2" borderId="9" xfId="0" applyFont="1" applyFill="1" applyBorder="1" applyAlignment="1">
      <alignment vertical="center"/>
    </xf>
    <xf numFmtId="0" fontId="4" fillId="2" borderId="4" xfId="5" applyNumberFormat="1" applyFont="1" applyFill="1" applyBorder="1" applyAlignment="1" applyProtection="1"/>
    <xf numFmtId="0" fontId="4" fillId="2" borderId="3" xfId="5" applyNumberFormat="1" applyFont="1" applyFill="1" applyBorder="1" applyAlignment="1" applyProtection="1"/>
    <xf numFmtId="49" fontId="4" fillId="2" borderId="7" xfId="5" applyNumberFormat="1" applyFont="1" applyFill="1" applyBorder="1" applyAlignment="1" applyProtection="1">
      <alignment vertical="center" wrapText="1"/>
    </xf>
    <xf numFmtId="49" fontId="4" fillId="2" borderId="13" xfId="5" applyNumberFormat="1" applyFont="1" applyFill="1" applyBorder="1" applyAlignment="1" applyProtection="1">
      <alignment vertical="center" wrapText="1"/>
    </xf>
    <xf numFmtId="49" fontId="4" fillId="2" borderId="16" xfId="5" applyNumberFormat="1" applyFont="1" applyFill="1" applyBorder="1" applyAlignment="1" applyProtection="1">
      <alignment vertical="center" wrapText="1"/>
    </xf>
    <xf numFmtId="49" fontId="4" fillId="2" borderId="15" xfId="5" applyNumberFormat="1" applyFont="1" applyFill="1" applyBorder="1" applyAlignment="1" applyProtection="1">
      <alignment vertical="center" wrapText="1"/>
    </xf>
    <xf numFmtId="0" fontId="8" fillId="2" borderId="8" xfId="0" applyFont="1" applyFill="1" applyBorder="1" applyAlignment="1">
      <alignment vertical="center"/>
    </xf>
    <xf numFmtId="0" fontId="8" fillId="2" borderId="11" xfId="0" applyFont="1" applyFill="1" applyBorder="1" applyAlignment="1">
      <alignment vertical="center"/>
    </xf>
    <xf numFmtId="0" fontId="4" fillId="2" borderId="1" xfId="0" applyFont="1" applyFill="1" applyBorder="1" applyAlignment="1">
      <alignment horizontal="center" vertical="center" textRotation="255"/>
    </xf>
    <xf numFmtId="177" fontId="4" fillId="2" borderId="20" xfId="1" applyNumberFormat="1" applyFont="1" applyFill="1" applyBorder="1" applyAlignment="1">
      <alignment vertical="center"/>
    </xf>
    <xf numFmtId="177" fontId="4" fillId="2" borderId="21" xfId="1" applyNumberFormat="1" applyFont="1" applyFill="1" applyBorder="1" applyAlignment="1">
      <alignment vertical="center"/>
    </xf>
    <xf numFmtId="177" fontId="4" fillId="2" borderId="22" xfId="1" applyNumberFormat="1" applyFont="1" applyFill="1" applyBorder="1" applyAlignment="1">
      <alignment vertical="center"/>
    </xf>
    <xf numFmtId="177" fontId="4" fillId="2" borderId="9" xfId="1" applyNumberFormat="1" applyFont="1" applyFill="1" applyBorder="1" applyAlignment="1" applyProtection="1">
      <alignment horizontal="left" vertical="center"/>
    </xf>
    <xf numFmtId="177" fontId="4" fillId="2" borderId="3" xfId="1" applyNumberFormat="1" applyFont="1" applyFill="1" applyBorder="1" applyAlignment="1" applyProtection="1">
      <alignment horizontal="left" vertical="center"/>
    </xf>
    <xf numFmtId="177" fontId="4" fillId="2" borderId="1" xfId="1" applyNumberFormat="1" applyFont="1" applyFill="1" applyBorder="1" applyAlignment="1">
      <alignment horizontal="center" vertical="center" textRotation="255"/>
    </xf>
    <xf numFmtId="177" fontId="4" fillId="2" borderId="4" xfId="1" applyNumberFormat="1" applyFont="1" applyFill="1" applyBorder="1" applyAlignment="1">
      <alignmen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9" xfId="1" applyNumberFormat="1" applyFont="1" applyFill="1" applyBorder="1" applyAlignment="1" applyProtection="1">
      <alignment vertical="center"/>
    </xf>
    <xf numFmtId="177" fontId="4" fillId="2" borderId="3" xfId="1" applyNumberFormat="1" applyFont="1" applyFill="1" applyBorder="1" applyAlignment="1" applyProtection="1">
      <alignment vertical="center"/>
    </xf>
    <xf numFmtId="177" fontId="4" fillId="2" borderId="7" xfId="1" applyNumberFormat="1" applyFont="1" applyFill="1" applyBorder="1" applyAlignment="1" applyProtection="1">
      <alignment horizontal="left" vertical="center" wrapText="1"/>
    </xf>
    <xf numFmtId="177" fontId="4" fillId="2" borderId="2" xfId="1" quotePrefix="1" applyNumberFormat="1" applyFont="1" applyFill="1" applyBorder="1" applyAlignment="1" applyProtection="1">
      <alignment horizontal="left" vertical="center" wrapText="1"/>
    </xf>
    <xf numFmtId="177" fontId="4" fillId="2" borderId="13" xfId="1" quotePrefix="1" applyNumberFormat="1" applyFont="1" applyFill="1" applyBorder="1" applyAlignment="1" applyProtection="1">
      <alignment horizontal="left" vertical="center" wrapText="1"/>
    </xf>
    <xf numFmtId="177" fontId="4" fillId="2" borderId="8" xfId="1" quotePrefix="1" applyNumberFormat="1" applyFont="1" applyFill="1" applyBorder="1" applyAlignment="1" applyProtection="1">
      <alignment horizontal="left" vertical="center" wrapText="1"/>
    </xf>
    <xf numFmtId="177" fontId="4" fillId="2" borderId="10" xfId="1" quotePrefix="1" applyNumberFormat="1" applyFont="1" applyFill="1" applyBorder="1" applyAlignment="1" applyProtection="1">
      <alignment horizontal="left" vertical="center" wrapText="1"/>
    </xf>
    <xf numFmtId="177" fontId="4" fillId="2" borderId="11" xfId="1" quotePrefix="1" applyNumberFormat="1" applyFont="1" applyFill="1" applyBorder="1" applyAlignment="1" applyProtection="1">
      <alignment horizontal="left" vertical="center" wrapText="1"/>
    </xf>
    <xf numFmtId="177" fontId="11" fillId="2" borderId="1" xfId="1" applyNumberFormat="1" applyFont="1" applyFill="1" applyBorder="1" applyAlignment="1" applyProtection="1">
      <alignment horizontal="center" vertical="center"/>
    </xf>
    <xf numFmtId="177" fontId="12" fillId="2" borderId="7" xfId="1" applyNumberFormat="1" applyFont="1" applyFill="1" applyBorder="1" applyAlignment="1">
      <alignment horizontal="left" vertical="center" wrapText="1"/>
    </xf>
    <xf numFmtId="177" fontId="12" fillId="2" borderId="2" xfId="1" applyNumberFormat="1" applyFont="1" applyFill="1" applyBorder="1" applyAlignment="1">
      <alignment horizontal="left" vertical="center" wrapText="1"/>
    </xf>
    <xf numFmtId="177" fontId="12" fillId="2" borderId="13" xfId="1" applyNumberFormat="1" applyFont="1" applyFill="1" applyBorder="1" applyAlignment="1">
      <alignment horizontal="left" vertical="center" wrapText="1"/>
    </xf>
    <xf numFmtId="177" fontId="12" fillId="2" borderId="8" xfId="1" applyNumberFormat="1" applyFont="1" applyFill="1" applyBorder="1" applyAlignment="1">
      <alignment horizontal="left" vertical="center" wrapText="1"/>
    </xf>
    <xf numFmtId="177" fontId="12" fillId="2" borderId="10" xfId="1" applyNumberFormat="1" applyFont="1" applyFill="1" applyBorder="1" applyAlignment="1">
      <alignment horizontal="left" vertical="center" wrapText="1"/>
    </xf>
    <xf numFmtId="177" fontId="12" fillId="2" borderId="11" xfId="1"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177" fontId="4" fillId="2" borderId="19" xfId="1" applyNumberFormat="1" applyFont="1" applyFill="1" applyBorder="1" applyAlignment="1">
      <alignment vertical="center" wrapText="1"/>
    </xf>
    <xf numFmtId="177" fontId="4" fillId="2" borderId="5" xfId="1" applyNumberFormat="1" applyFont="1" applyFill="1" applyBorder="1" applyAlignment="1" applyProtection="1">
      <alignment horizontal="center" vertical="center" textRotation="255" wrapText="1"/>
    </xf>
    <xf numFmtId="177" fontId="4" fillId="2" borderId="12" xfId="1" applyNumberFormat="1" applyFont="1" applyFill="1" applyBorder="1" applyAlignment="1" applyProtection="1">
      <alignment horizontal="center" vertical="center" textRotation="255"/>
    </xf>
    <xf numFmtId="177" fontId="4" fillId="2" borderId="6" xfId="1" applyNumberFormat="1" applyFont="1" applyFill="1" applyBorder="1" applyAlignment="1" applyProtection="1">
      <alignment horizontal="center" vertical="center" textRotation="255"/>
    </xf>
    <xf numFmtId="177" fontId="6" fillId="2" borderId="5" xfId="1" applyNumberFormat="1" applyFont="1" applyFill="1" applyBorder="1" applyAlignment="1">
      <alignment vertical="center" textRotation="255" wrapText="1"/>
    </xf>
    <xf numFmtId="177" fontId="6" fillId="2" borderId="12" xfId="1" applyNumberFormat="1" applyFont="1" applyFill="1" applyBorder="1" applyAlignment="1">
      <alignment vertical="center" textRotation="255" wrapText="1"/>
    </xf>
    <xf numFmtId="177" fontId="6" fillId="2" borderId="6" xfId="1" applyNumberFormat="1" applyFont="1" applyFill="1" applyBorder="1" applyAlignment="1">
      <alignment vertical="center" textRotation="255" wrapText="1"/>
    </xf>
    <xf numFmtId="177" fontId="4" fillId="2" borderId="5" xfId="1" applyNumberFormat="1" applyFont="1" applyFill="1" applyBorder="1" applyAlignment="1">
      <alignment vertical="center" textRotation="255" wrapText="1"/>
    </xf>
    <xf numFmtId="177" fontId="4" fillId="2" borderId="12" xfId="1" applyNumberFormat="1" applyFont="1" applyFill="1" applyBorder="1" applyAlignment="1">
      <alignment vertical="center" textRotation="255" wrapText="1"/>
    </xf>
    <xf numFmtId="177" fontId="4" fillId="2" borderId="6" xfId="1" applyNumberFormat="1" applyFont="1" applyFill="1" applyBorder="1" applyAlignment="1">
      <alignment vertical="center" textRotation="255" wrapText="1"/>
    </xf>
    <xf numFmtId="177" fontId="4" fillId="2" borderId="4" xfId="1" applyNumberFormat="1" applyFont="1" applyFill="1" applyBorder="1" applyAlignment="1" applyProtection="1">
      <alignment horizontal="left" vertical="center"/>
    </xf>
    <xf numFmtId="177" fontId="4" fillId="2" borderId="9" xfId="1" applyNumberFormat="1" applyFont="1" applyFill="1" applyBorder="1" applyAlignment="1" applyProtection="1">
      <alignment horizontal="left" vertical="center" indent="1"/>
    </xf>
    <xf numFmtId="177" fontId="4" fillId="2" borderId="3" xfId="1" applyNumberFormat="1" applyFont="1" applyFill="1" applyBorder="1" applyAlignment="1" applyProtection="1">
      <alignment horizontal="left" vertical="center" indent="1"/>
    </xf>
    <xf numFmtId="177" fontId="4" fillId="2" borderId="7" xfId="1" applyNumberFormat="1" applyFont="1" applyFill="1" applyBorder="1" applyAlignment="1" applyProtection="1">
      <alignment vertical="center"/>
    </xf>
    <xf numFmtId="177" fontId="4" fillId="2" borderId="13" xfId="1" applyNumberFormat="1" applyFont="1" applyFill="1" applyBorder="1" applyAlignment="1" applyProtection="1">
      <alignment vertical="center"/>
    </xf>
    <xf numFmtId="177" fontId="4" fillId="2" borderId="8" xfId="1" applyNumberFormat="1" applyFont="1" applyFill="1" applyBorder="1" applyAlignment="1" applyProtection="1">
      <alignment vertical="center"/>
    </xf>
    <xf numFmtId="177" fontId="4" fillId="2" borderId="11"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shrinkToFit="1"/>
    </xf>
    <xf numFmtId="177" fontId="4" fillId="2" borderId="3" xfId="1" applyNumberFormat="1" applyFont="1" applyFill="1" applyBorder="1" applyAlignment="1" applyProtection="1">
      <alignment horizontal="left" vertical="center" shrinkToFit="1"/>
    </xf>
    <xf numFmtId="177" fontId="4" fillId="2" borderId="9" xfId="1" applyNumberFormat="1" applyFont="1" applyFill="1" applyBorder="1" applyAlignment="1">
      <alignment vertical="center" shrinkToFit="1"/>
    </xf>
    <xf numFmtId="177" fontId="4" fillId="2" borderId="3" xfId="1" applyNumberFormat="1" applyFont="1" applyFill="1" applyBorder="1" applyAlignment="1">
      <alignment vertical="center" shrinkToFit="1"/>
    </xf>
    <xf numFmtId="177" fontId="4" fillId="2" borderId="9" xfId="1" applyNumberFormat="1" applyFont="1" applyFill="1" applyBorder="1" applyAlignment="1">
      <alignment horizontal="left" vertical="center" shrinkToFit="1"/>
    </xf>
    <xf numFmtId="177" fontId="4" fillId="2" borderId="3" xfId="1" applyNumberFormat="1" applyFont="1" applyFill="1" applyBorder="1" applyAlignment="1">
      <alignment horizontal="left" vertical="center" shrinkToFit="1"/>
    </xf>
    <xf numFmtId="177" fontId="4" fillId="2" borderId="5" xfId="1" applyNumberFormat="1" applyFont="1" applyFill="1" applyBorder="1" applyAlignment="1" applyProtection="1">
      <alignment horizontal="center" vertical="center" textRotation="255"/>
    </xf>
    <xf numFmtId="177" fontId="4" fillId="2" borderId="7" xfId="1" applyNumberFormat="1" applyFont="1" applyFill="1" applyBorder="1" applyAlignment="1" applyProtection="1">
      <alignment horizontal="center" vertical="center"/>
    </xf>
    <xf numFmtId="177" fontId="4" fillId="2" borderId="13" xfId="1" applyNumberFormat="1" applyFont="1" applyFill="1" applyBorder="1" applyAlignment="1" applyProtection="1">
      <alignment horizontal="center" vertical="center"/>
    </xf>
    <xf numFmtId="177" fontId="4" fillId="2" borderId="16" xfId="1" applyNumberFormat="1" applyFont="1" applyFill="1" applyBorder="1" applyAlignment="1" applyProtection="1">
      <alignment horizontal="center" vertical="center"/>
    </xf>
    <xf numFmtId="177" fontId="4" fillId="2" borderId="15" xfId="1" applyNumberFormat="1" applyFont="1" applyFill="1" applyBorder="1" applyAlignment="1" applyProtection="1">
      <alignment horizontal="center" vertical="center"/>
    </xf>
    <xf numFmtId="177" fontId="4" fillId="2" borderId="8" xfId="1" applyNumberFormat="1" applyFont="1" applyFill="1" applyBorder="1" applyAlignment="1" applyProtection="1">
      <alignment horizontal="center" vertical="center"/>
    </xf>
    <xf numFmtId="177" fontId="4" fillId="2" borderId="11" xfId="1" applyNumberFormat="1" applyFont="1" applyFill="1" applyBorder="1" applyAlignment="1" applyProtection="1">
      <alignment horizontal="center" vertical="center"/>
    </xf>
    <xf numFmtId="177" fontId="4" fillId="2" borderId="10" xfId="1" applyNumberFormat="1" applyFont="1" applyFill="1" applyBorder="1" applyAlignment="1" applyProtection="1">
      <alignment horizontal="left" vertical="center"/>
    </xf>
    <xf numFmtId="177" fontId="4" fillId="2" borderId="11"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vertical="center"/>
    </xf>
    <xf numFmtId="177" fontId="4" fillId="2" borderId="2" xfId="1" applyNumberFormat="1" applyFont="1" applyFill="1" applyBorder="1" applyAlignment="1" applyProtection="1">
      <alignment horizontal="left" vertical="center"/>
    </xf>
    <xf numFmtId="177" fontId="4" fillId="2" borderId="13" xfId="1" applyNumberFormat="1" applyFont="1" applyFill="1" applyBorder="1" applyAlignment="1" applyProtection="1">
      <alignment horizontal="left" vertical="center"/>
    </xf>
    <xf numFmtId="38" fontId="12" fillId="2" borderId="1" xfId="2" applyFont="1" applyFill="1" applyBorder="1" applyAlignment="1">
      <alignment vertical="center" textRotation="255"/>
    </xf>
    <xf numFmtId="38" fontId="4" fillId="2" borderId="5" xfId="2" applyFont="1" applyFill="1" applyBorder="1" applyAlignment="1">
      <alignment vertical="center" wrapText="1"/>
    </xf>
    <xf numFmtId="38" fontId="4" fillId="2" borderId="6" xfId="2" applyFont="1" applyFill="1" applyBorder="1" applyAlignment="1">
      <alignment vertical="center" wrapText="1"/>
    </xf>
    <xf numFmtId="38" fontId="4" fillId="2" borderId="1" xfId="2" applyFont="1" applyFill="1" applyBorder="1" applyAlignment="1">
      <alignment vertical="center" textRotation="255"/>
    </xf>
    <xf numFmtId="38" fontId="4" fillId="2" borderId="5" xfId="2" applyFont="1" applyFill="1" applyBorder="1" applyAlignment="1">
      <alignment vertical="center"/>
    </xf>
    <xf numFmtId="38" fontId="4" fillId="2" borderId="12" xfId="2" applyFont="1" applyFill="1" applyBorder="1" applyAlignment="1">
      <alignment vertical="center"/>
    </xf>
    <xf numFmtId="38" fontId="4" fillId="2" borderId="6" xfId="2" applyFont="1" applyFill="1" applyBorder="1" applyAlignment="1">
      <alignment vertical="center"/>
    </xf>
    <xf numFmtId="0" fontId="4" fillId="2" borderId="4" xfId="0" applyFont="1" applyFill="1" applyBorder="1" applyAlignment="1">
      <alignment vertical="center" shrinkToFit="1"/>
    </xf>
    <xf numFmtId="0" fontId="4" fillId="2" borderId="3" xfId="0" applyFont="1" applyFill="1" applyBorder="1" applyAlignment="1">
      <alignment vertical="center" shrinkToFit="1"/>
    </xf>
    <xf numFmtId="40" fontId="4" fillId="2" borderId="5" xfId="2" applyNumberFormat="1" applyFont="1" applyFill="1" applyBorder="1" applyAlignment="1">
      <alignment vertical="center"/>
    </xf>
    <xf numFmtId="40" fontId="4" fillId="2" borderId="6" xfId="2" applyNumberFormat="1" applyFont="1" applyFill="1" applyBorder="1" applyAlignment="1">
      <alignment vertical="center"/>
    </xf>
    <xf numFmtId="0" fontId="4" fillId="2" borderId="5"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5" fillId="2" borderId="4" xfId="0" applyFont="1" applyFill="1" applyBorder="1" applyAlignment="1">
      <alignment vertical="center" shrinkToFit="1"/>
    </xf>
    <xf numFmtId="0" fontId="5" fillId="2" borderId="3" xfId="0" applyFont="1" applyFill="1" applyBorder="1" applyAlignment="1">
      <alignment vertical="center" shrinkToFit="1"/>
    </xf>
    <xf numFmtId="40" fontId="4" fillId="2" borderId="4" xfId="2" applyNumberFormat="1" applyFont="1" applyFill="1" applyBorder="1" applyAlignment="1">
      <alignment vertical="center"/>
    </xf>
    <xf numFmtId="40" fontId="4" fillId="2" borderId="3" xfId="2" applyNumberFormat="1" applyFont="1" applyFill="1" applyBorder="1" applyAlignment="1">
      <alignment vertical="center"/>
    </xf>
    <xf numFmtId="38" fontId="6" fillId="2" borderId="1" xfId="2" applyFont="1" applyFill="1" applyBorder="1" applyAlignment="1">
      <alignment vertical="center" wrapText="1"/>
    </xf>
    <xf numFmtId="38" fontId="11" fillId="2" borderId="1" xfId="2" applyFont="1" applyFill="1" applyBorder="1" applyAlignment="1">
      <alignment vertical="center" wrapText="1"/>
    </xf>
    <xf numFmtId="38" fontId="6" fillId="2" borderId="5" xfId="2" applyFont="1" applyFill="1" applyBorder="1" applyAlignment="1">
      <alignment vertical="center" wrapText="1"/>
    </xf>
    <xf numFmtId="38" fontId="6" fillId="2" borderId="12" xfId="2" applyFont="1" applyFill="1" applyBorder="1" applyAlignment="1">
      <alignment vertical="center" wrapText="1"/>
    </xf>
    <xf numFmtId="38" fontId="6" fillId="2" borderId="6" xfId="2" applyFont="1" applyFill="1" applyBorder="1" applyAlignment="1">
      <alignment vertical="center" wrapText="1"/>
    </xf>
    <xf numFmtId="38" fontId="4" fillId="2" borderId="1" xfId="2" applyFont="1" applyFill="1" applyBorder="1" applyAlignment="1">
      <alignment vertical="center"/>
    </xf>
    <xf numFmtId="38" fontId="5" fillId="2" borderId="1" xfId="2" applyFont="1" applyFill="1" applyBorder="1" applyAlignment="1">
      <alignment vertical="center" wrapText="1"/>
    </xf>
    <xf numFmtId="49" fontId="4" fillId="2" borderId="19" xfId="0" applyNumberFormat="1" applyFont="1" applyFill="1" applyBorder="1" applyAlignment="1">
      <alignment vertical="center" wrapText="1"/>
    </xf>
    <xf numFmtId="49" fontId="4" fillId="2" borderId="19" xfId="0" applyNumberFormat="1" applyFont="1" applyFill="1" applyBorder="1" applyAlignment="1">
      <alignment vertical="center"/>
    </xf>
    <xf numFmtId="49" fontId="4" fillId="2" borderId="17" xfId="0" applyNumberFormat="1" applyFont="1" applyFill="1" applyBorder="1" applyAlignment="1">
      <alignment vertical="center"/>
    </xf>
    <xf numFmtId="38" fontId="4" fillId="2" borderId="5" xfId="2" applyFont="1" applyFill="1" applyBorder="1" applyAlignment="1">
      <alignment horizontal="center" vertical="center" textRotation="255"/>
    </xf>
    <xf numFmtId="38" fontId="4" fillId="2" borderId="12" xfId="2" applyFont="1" applyFill="1" applyBorder="1" applyAlignment="1">
      <alignment horizontal="center" vertical="center" textRotation="255"/>
    </xf>
    <xf numFmtId="38" fontId="4" fillId="2" borderId="6" xfId="2" applyFont="1" applyFill="1" applyBorder="1" applyAlignment="1">
      <alignment horizontal="center" vertical="center" textRotation="255"/>
    </xf>
    <xf numFmtId="38" fontId="4" fillId="2" borderId="5" xfId="2" applyFont="1" applyFill="1" applyBorder="1" applyAlignment="1">
      <alignment vertical="center" textRotation="255"/>
    </xf>
    <xf numFmtId="38" fontId="4" fillId="2" borderId="12" xfId="2" applyFont="1" applyFill="1" applyBorder="1" applyAlignment="1">
      <alignment vertical="center" textRotation="255"/>
    </xf>
    <xf numFmtId="0" fontId="4" fillId="2" borderId="5" xfId="2" applyNumberFormat="1" applyFont="1" applyFill="1" applyBorder="1" applyAlignment="1">
      <alignment vertical="center"/>
    </xf>
    <xf numFmtId="0" fontId="4" fillId="2" borderId="12" xfId="2" applyNumberFormat="1" applyFont="1" applyFill="1" applyBorder="1" applyAlignment="1">
      <alignment vertical="center"/>
    </xf>
    <xf numFmtId="0" fontId="4" fillId="2" borderId="1" xfId="0" applyFont="1" applyFill="1" applyBorder="1" applyAlignment="1">
      <alignment vertical="center" wrapText="1"/>
    </xf>
    <xf numFmtId="177" fontId="4" fillId="2" borderId="1" xfId="2" applyNumberFormat="1" applyFont="1" applyFill="1" applyBorder="1" applyAlignment="1">
      <alignment vertical="center"/>
    </xf>
    <xf numFmtId="0" fontId="4" fillId="2" borderId="5" xfId="0" applyFont="1" applyFill="1" applyBorder="1" applyAlignment="1">
      <alignment vertical="center" textRotation="255"/>
    </xf>
    <xf numFmtId="0" fontId="4" fillId="2" borderId="12" xfId="0" applyFont="1" applyFill="1" applyBorder="1" applyAlignment="1">
      <alignment vertical="center" textRotation="255"/>
    </xf>
    <xf numFmtId="0" fontId="4" fillId="2" borderId="6" xfId="0" applyFont="1" applyFill="1" applyBorder="1" applyAlignment="1">
      <alignment vertical="center" textRotation="255"/>
    </xf>
    <xf numFmtId="0" fontId="4" fillId="2" borderId="7" xfId="0" applyFont="1" applyFill="1" applyBorder="1" applyAlignment="1">
      <alignment vertical="center" shrinkToFit="1"/>
    </xf>
    <xf numFmtId="0" fontId="4" fillId="2" borderId="2" xfId="0" applyFont="1" applyFill="1" applyBorder="1" applyAlignment="1">
      <alignment vertical="center" shrinkToFit="1"/>
    </xf>
    <xf numFmtId="0" fontId="4" fillId="2" borderId="13" xfId="0" applyFont="1" applyFill="1" applyBorder="1" applyAlignment="1">
      <alignment vertical="center" shrinkToFit="1"/>
    </xf>
    <xf numFmtId="0" fontId="4" fillId="2" borderId="8" xfId="0" applyFont="1" applyFill="1" applyBorder="1" applyAlignment="1">
      <alignment vertical="center" shrinkToFi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6" fillId="2" borderId="5" xfId="0" applyFont="1" applyFill="1" applyBorder="1" applyAlignment="1">
      <alignment vertical="center" textRotation="255"/>
    </xf>
    <xf numFmtId="0" fontId="6" fillId="2" borderId="12" xfId="0" applyFont="1" applyFill="1" applyBorder="1" applyAlignment="1">
      <alignment vertical="center" textRotation="255"/>
    </xf>
    <xf numFmtId="0" fontId="6" fillId="2" borderId="6" xfId="0" applyFont="1" applyFill="1" applyBorder="1" applyAlignment="1">
      <alignment vertical="center" textRotation="255"/>
    </xf>
    <xf numFmtId="0" fontId="11"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14" xfId="0" applyFont="1" applyFill="1" applyBorder="1" applyAlignment="1">
      <alignment vertical="center" wrapText="1"/>
    </xf>
    <xf numFmtId="0" fontId="6" fillId="2" borderId="5"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4" fillId="2" borderId="5" xfId="0" applyFont="1" applyFill="1" applyBorder="1" applyAlignment="1">
      <alignment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56" fillId="2" borderId="5" xfId="0" applyFont="1" applyFill="1" applyBorder="1" applyAlignment="1">
      <alignment vertical="center" shrinkToFit="1"/>
    </xf>
    <xf numFmtId="0" fontId="56" fillId="2" borderId="12" xfId="0" applyFont="1" applyFill="1" applyBorder="1" applyAlignment="1">
      <alignment vertical="center" shrinkToFit="1"/>
    </xf>
    <xf numFmtId="0" fontId="56" fillId="2" borderId="6" xfId="0" applyFont="1" applyFill="1" applyBorder="1" applyAlignment="1">
      <alignment vertical="center" shrinkToFit="1"/>
    </xf>
    <xf numFmtId="0" fontId="4" fillId="2" borderId="6" xfId="0" applyFont="1" applyFill="1" applyBorder="1" applyAlignment="1">
      <alignment vertical="center"/>
    </xf>
    <xf numFmtId="0" fontId="11" fillId="2" borderId="6" xfId="0" applyFont="1" applyFill="1" applyBorder="1" applyAlignment="1">
      <alignment vertical="center" wrapText="1"/>
    </xf>
    <xf numFmtId="0" fontId="4" fillId="2" borderId="7" xfId="0" applyFont="1" applyFill="1" applyBorder="1" applyAlignment="1">
      <alignment vertical="center"/>
    </xf>
    <xf numFmtId="177" fontId="6" fillId="2" borderId="7" xfId="2" applyNumberFormat="1" applyFont="1" applyFill="1" applyBorder="1" applyAlignment="1">
      <alignment horizontal="left" vertical="center" wrapText="1"/>
    </xf>
    <xf numFmtId="177" fontId="6" fillId="2" borderId="2" xfId="2" applyNumberFormat="1" applyFont="1" applyFill="1" applyBorder="1" applyAlignment="1">
      <alignment horizontal="left" vertical="center" wrapText="1"/>
    </xf>
    <xf numFmtId="177" fontId="6" fillId="2" borderId="13" xfId="2" applyNumberFormat="1" applyFont="1" applyFill="1" applyBorder="1" applyAlignment="1">
      <alignment horizontal="left" vertical="center" wrapText="1"/>
    </xf>
    <xf numFmtId="177" fontId="6" fillId="2" borderId="16" xfId="2" applyNumberFormat="1" applyFont="1" applyFill="1" applyBorder="1" applyAlignment="1">
      <alignment horizontal="left" vertical="center" wrapText="1"/>
    </xf>
    <xf numFmtId="177" fontId="6" fillId="2" borderId="0" xfId="2" applyNumberFormat="1" applyFont="1" applyFill="1" applyBorder="1" applyAlignment="1">
      <alignment horizontal="left" vertical="center" wrapText="1"/>
    </xf>
    <xf numFmtId="177" fontId="6" fillId="2" borderId="15" xfId="2"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9" xfId="0" applyFont="1" applyFill="1" applyBorder="1" applyAlignment="1">
      <alignment vertical="center" shrinkToFi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177" fontId="4" fillId="2" borderId="1" xfId="2" applyNumberFormat="1" applyFont="1" applyFill="1" applyBorder="1" applyAlignment="1">
      <alignment horizontal="center" vertical="center" textRotation="255"/>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5" fillId="2" borderId="4" xfId="0" applyFont="1" applyFill="1" applyBorder="1" applyAlignment="1">
      <alignment vertical="center"/>
    </xf>
    <xf numFmtId="0" fontId="5" fillId="2" borderId="3" xfId="0" applyFont="1" applyFill="1" applyBorder="1" applyAlignment="1">
      <alignment vertical="center"/>
    </xf>
    <xf numFmtId="0" fontId="4" fillId="2" borderId="1" xfId="0" applyFont="1" applyFill="1" applyBorder="1" applyAlignment="1">
      <alignment vertical="center" textRotation="255"/>
    </xf>
    <xf numFmtId="0" fontId="5" fillId="2" borderId="1" xfId="0" applyFont="1" applyFill="1" applyBorder="1" applyAlignment="1">
      <alignment vertical="center" textRotation="255"/>
    </xf>
    <xf numFmtId="0" fontId="5" fillId="2" borderId="6" xfId="0" applyFont="1" applyFill="1" applyBorder="1" applyAlignment="1">
      <alignment vertical="center" textRotation="255"/>
    </xf>
    <xf numFmtId="49" fontId="4" fillId="2" borderId="17" xfId="0" applyNumberFormat="1" applyFont="1" applyFill="1" applyBorder="1" applyAlignment="1">
      <alignment vertical="center" wrapText="1"/>
    </xf>
    <xf numFmtId="49" fontId="4" fillId="2" borderId="18" xfId="0" applyNumberFormat="1" applyFont="1" applyFill="1" applyBorder="1" applyAlignment="1">
      <alignment vertical="center"/>
    </xf>
    <xf numFmtId="49" fontId="4" fillId="2" borderId="14" xfId="0" applyNumberFormat="1" applyFont="1" applyFill="1" applyBorder="1" applyAlignment="1">
      <alignment vertical="center"/>
    </xf>
    <xf numFmtId="38" fontId="4" fillId="2" borderId="1" xfId="2" applyFont="1" applyFill="1" applyBorder="1" applyAlignment="1">
      <alignmen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4" fillId="2" borderId="1" xfId="0" applyFont="1" applyFill="1" applyBorder="1" applyAlignment="1">
      <alignment vertical="center" textRotation="255" shrinkToFit="1"/>
    </xf>
    <xf numFmtId="0" fontId="4" fillId="2" borderId="5" xfId="0" applyFont="1" applyFill="1" applyBorder="1" applyAlignment="1">
      <alignment vertical="center" textRotation="255" shrinkToFit="1"/>
    </xf>
    <xf numFmtId="0" fontId="4" fillId="2" borderId="12" xfId="0" applyFont="1" applyFill="1" applyBorder="1" applyAlignment="1">
      <alignment vertical="center" textRotation="255" shrinkToFit="1"/>
    </xf>
    <xf numFmtId="0" fontId="4" fillId="2" borderId="6" xfId="0" applyFont="1" applyFill="1" applyBorder="1" applyAlignment="1">
      <alignment vertical="center" textRotation="255" shrinkToFit="1"/>
    </xf>
    <xf numFmtId="49" fontId="4" fillId="2" borderId="7" xfId="0" applyNumberFormat="1" applyFont="1" applyFill="1" applyBorder="1" applyAlignment="1">
      <alignment vertical="center"/>
    </xf>
    <xf numFmtId="49" fontId="4" fillId="2" borderId="2" xfId="0" applyNumberFormat="1" applyFont="1" applyFill="1" applyBorder="1" applyAlignment="1">
      <alignment vertical="center"/>
    </xf>
    <xf numFmtId="49" fontId="4" fillId="2" borderId="13" xfId="0" applyNumberFormat="1" applyFont="1" applyFill="1" applyBorder="1" applyAlignment="1">
      <alignment vertical="center"/>
    </xf>
    <xf numFmtId="49" fontId="4" fillId="2" borderId="4"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38" fontId="4" fillId="2" borderId="4" xfId="2" applyFont="1" applyFill="1" applyBorder="1" applyAlignment="1">
      <alignment vertical="center"/>
    </xf>
    <xf numFmtId="38" fontId="4" fillId="2" borderId="9" xfId="2" applyFont="1" applyFill="1" applyBorder="1" applyAlignment="1">
      <alignment vertical="center"/>
    </xf>
    <xf numFmtId="38" fontId="4" fillId="2" borderId="3" xfId="2" applyFont="1" applyFill="1" applyBorder="1" applyAlignment="1">
      <alignment vertical="center"/>
    </xf>
    <xf numFmtId="0" fontId="4" fillId="2" borderId="5"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0" fontId="5" fillId="2" borderId="1" xfId="0" applyFont="1" applyFill="1" applyBorder="1" applyAlignment="1">
      <alignment vertical="center" wrapText="1"/>
    </xf>
    <xf numFmtId="0" fontId="12" fillId="2" borderId="5" xfId="0" applyFont="1" applyFill="1" applyBorder="1" applyAlignment="1">
      <alignment vertical="center" textRotation="255" wrapText="1"/>
    </xf>
    <xf numFmtId="0" fontId="12" fillId="2" borderId="12" xfId="0" applyFont="1" applyFill="1" applyBorder="1" applyAlignment="1">
      <alignment vertical="center" textRotation="255"/>
    </xf>
    <xf numFmtId="0" fontId="12" fillId="2" borderId="6" xfId="0" applyFont="1" applyFill="1" applyBorder="1" applyAlignment="1">
      <alignment vertical="center" textRotation="255"/>
    </xf>
    <xf numFmtId="0" fontId="6" fillId="2" borderId="7"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6" fillId="2" borderId="8" xfId="0" applyFont="1" applyFill="1" applyBorder="1" applyAlignment="1">
      <alignment vertical="center" wrapText="1"/>
    </xf>
    <xf numFmtId="0" fontId="6" fillId="2" borderId="11" xfId="0" applyFont="1" applyFill="1" applyBorder="1" applyAlignment="1">
      <alignment vertical="center" wrapText="1"/>
    </xf>
    <xf numFmtId="178" fontId="5" fillId="2" borderId="1" xfId="2" applyNumberFormat="1" applyFont="1" applyFill="1" applyBorder="1" applyAlignment="1">
      <alignment vertical="center" wrapText="1"/>
    </xf>
    <xf numFmtId="0" fontId="17" fillId="0" borderId="0" xfId="0" applyFont="1" applyFill="1" applyAlignment="1">
      <alignment horizontal="left" vertical="center"/>
    </xf>
    <xf numFmtId="0" fontId="6" fillId="2" borderId="5" xfId="0" applyFont="1" applyFill="1" applyBorder="1" applyAlignment="1">
      <alignment vertical="center" textRotation="255" wrapText="1"/>
    </xf>
    <xf numFmtId="0" fontId="6" fillId="2" borderId="12" xfId="0" applyFont="1" applyFill="1" applyBorder="1" applyAlignment="1">
      <alignment vertical="center" textRotation="255" wrapText="1"/>
    </xf>
    <xf numFmtId="0" fontId="6" fillId="2" borderId="6" xfId="0" applyFont="1" applyFill="1" applyBorder="1" applyAlignment="1">
      <alignment vertical="center" textRotation="255"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xf numFmtId="0" fontId="5" fillId="2" borderId="16" xfId="0" applyFont="1" applyFill="1" applyBorder="1" applyAlignment="1">
      <alignment vertical="center" wrapText="1"/>
    </xf>
    <xf numFmtId="0" fontId="5" fillId="2" borderId="15" xfId="0" applyFont="1" applyFill="1" applyBorder="1" applyAlignment="1">
      <alignment vertical="center" wrapText="1"/>
    </xf>
    <xf numFmtId="0" fontId="5" fillId="2" borderId="8" xfId="0" applyFont="1" applyFill="1" applyBorder="1" applyAlignment="1">
      <alignment vertical="center" wrapText="1"/>
    </xf>
    <xf numFmtId="0" fontId="5" fillId="2" borderId="11" xfId="0" applyFont="1" applyFill="1" applyBorder="1" applyAlignment="1">
      <alignment vertical="center" wrapText="1"/>
    </xf>
    <xf numFmtId="182" fontId="4" fillId="2" borderId="1" xfId="0" applyNumberFormat="1" applyFont="1" applyFill="1" applyBorder="1" applyAlignment="1">
      <alignment vertical="center"/>
    </xf>
    <xf numFmtId="0" fontId="4" fillId="2" borderId="16" xfId="0" applyFont="1" applyFill="1" applyBorder="1" applyAlignment="1">
      <alignment vertical="center" textRotation="255"/>
    </xf>
    <xf numFmtId="0" fontId="4" fillId="2" borderId="1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6"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3" xfId="0" applyFont="1" applyFill="1" applyBorder="1" applyAlignment="1">
      <alignment vertical="center" wrapText="1"/>
    </xf>
    <xf numFmtId="178" fontId="4" fillId="2" borderId="1" xfId="2" applyNumberFormat="1" applyFont="1" applyFill="1" applyBorder="1" applyAlignment="1">
      <alignment vertical="center"/>
    </xf>
    <xf numFmtId="0" fontId="6" fillId="2" borderId="9" xfId="0" applyFont="1" applyFill="1" applyBorder="1" applyAlignment="1">
      <alignment vertical="center" wrapText="1"/>
    </xf>
    <xf numFmtId="0" fontId="6" fillId="2" borderId="3" xfId="0" applyFont="1" applyFill="1" applyBorder="1" applyAlignment="1">
      <alignment vertical="center" wrapText="1"/>
    </xf>
    <xf numFmtId="38" fontId="4" fillId="2" borderId="3" xfId="2" applyFont="1" applyFill="1" applyBorder="1" applyAlignment="1">
      <alignment vertical="center" wrapText="1"/>
    </xf>
    <xf numFmtId="38" fontId="4" fillId="2" borderId="7" xfId="2" applyFont="1" applyFill="1" applyBorder="1" applyAlignment="1">
      <alignment vertical="center" wrapText="1"/>
    </xf>
    <xf numFmtId="38" fontId="4" fillId="2" borderId="13" xfId="2" applyFont="1" applyFill="1" applyBorder="1" applyAlignment="1">
      <alignment vertical="center" wrapText="1"/>
    </xf>
    <xf numFmtId="38" fontId="4" fillId="2" borderId="8" xfId="2" applyFont="1" applyFill="1" applyBorder="1" applyAlignment="1">
      <alignment vertical="center" wrapText="1"/>
    </xf>
    <xf numFmtId="38" fontId="4" fillId="2" borderId="11" xfId="2" applyFont="1" applyFill="1" applyBorder="1" applyAlignment="1">
      <alignment vertical="center" wrapText="1"/>
    </xf>
    <xf numFmtId="38" fontId="6" fillId="2" borderId="3" xfId="2" applyFont="1" applyFill="1" applyBorder="1" applyAlignment="1">
      <alignmen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38" fontId="5" fillId="2" borderId="5" xfId="2" applyFont="1" applyFill="1" applyBorder="1" applyAlignment="1">
      <alignment vertical="center" wrapText="1"/>
    </xf>
    <xf numFmtId="38" fontId="5" fillId="2" borderId="6" xfId="2" applyFont="1" applyFill="1" applyBorder="1" applyAlignment="1">
      <alignment vertical="center" wrapText="1"/>
    </xf>
    <xf numFmtId="38" fontId="4" fillId="2" borderId="7" xfId="2" applyFont="1" applyFill="1" applyBorder="1" applyAlignment="1">
      <alignment vertical="center" textRotation="255" wrapText="1"/>
    </xf>
    <xf numFmtId="38" fontId="4" fillId="2" borderId="13" xfId="2" applyFont="1" applyFill="1" applyBorder="1" applyAlignment="1">
      <alignment vertical="center" textRotation="255" wrapText="1"/>
    </xf>
    <xf numFmtId="38" fontId="4" fillId="2" borderId="16" xfId="2" applyFont="1" applyFill="1" applyBorder="1" applyAlignment="1">
      <alignment vertical="center" textRotation="255" wrapText="1"/>
    </xf>
    <xf numFmtId="38" fontId="4" fillId="2" borderId="15" xfId="2" applyFont="1" applyFill="1" applyBorder="1" applyAlignment="1">
      <alignment vertical="center" textRotation="255" wrapText="1"/>
    </xf>
    <xf numFmtId="38" fontId="4" fillId="2" borderId="8" xfId="2" applyFont="1" applyFill="1" applyBorder="1" applyAlignment="1">
      <alignment vertical="center" textRotation="255" wrapText="1"/>
    </xf>
    <xf numFmtId="38" fontId="4" fillId="2" borderId="11" xfId="2" applyFont="1" applyFill="1" applyBorder="1" applyAlignment="1">
      <alignment vertical="center" textRotation="255" wrapText="1"/>
    </xf>
    <xf numFmtId="49" fontId="4" fillId="2" borderId="1" xfId="0" applyNumberFormat="1" applyFont="1" applyFill="1" applyBorder="1" applyAlignment="1">
      <alignment vertical="center" wrapText="1"/>
    </xf>
    <xf numFmtId="38" fontId="4" fillId="2" borderId="7" xfId="2" applyFont="1" applyFill="1" applyBorder="1" applyAlignment="1">
      <alignment horizontal="center" vertical="center" textRotation="255" wrapText="1"/>
    </xf>
    <xf numFmtId="38" fontId="4" fillId="2" borderId="13" xfId="2" applyFont="1" applyFill="1" applyBorder="1" applyAlignment="1">
      <alignment horizontal="center" vertical="center" textRotation="255" wrapText="1"/>
    </xf>
    <xf numFmtId="38" fontId="4" fillId="2" borderId="16" xfId="2" applyFont="1" applyFill="1" applyBorder="1" applyAlignment="1">
      <alignment horizontal="center" vertical="center" textRotation="255" wrapText="1"/>
    </xf>
    <xf numFmtId="38" fontId="4" fillId="2" borderId="15" xfId="2" applyFont="1" applyFill="1" applyBorder="1" applyAlignment="1">
      <alignment horizontal="center" vertical="center" textRotation="255" wrapText="1"/>
    </xf>
    <xf numFmtId="38" fontId="4" fillId="2" borderId="8" xfId="2" applyFont="1" applyFill="1" applyBorder="1" applyAlignment="1">
      <alignment horizontal="center" vertical="center" textRotation="255" wrapText="1"/>
    </xf>
    <xf numFmtId="38" fontId="4" fillId="2" borderId="11" xfId="2" applyFont="1" applyFill="1" applyBorder="1" applyAlignment="1">
      <alignment horizontal="center" vertical="center" textRotation="255" wrapText="1"/>
    </xf>
    <xf numFmtId="49" fontId="4" fillId="2" borderId="3" xfId="0" applyNumberFormat="1" applyFont="1" applyFill="1" applyBorder="1" applyAlignment="1">
      <alignment vertical="center" wrapText="1"/>
    </xf>
    <xf numFmtId="38" fontId="5" fillId="2" borderId="7" xfId="2" applyFont="1" applyFill="1" applyBorder="1" applyAlignment="1">
      <alignment vertical="center" wrapText="1"/>
    </xf>
    <xf numFmtId="38" fontId="5" fillId="2" borderId="2" xfId="2" applyFont="1" applyFill="1" applyBorder="1" applyAlignment="1">
      <alignment vertical="center" wrapText="1"/>
    </xf>
    <xf numFmtId="38" fontId="5" fillId="2" borderId="13" xfId="2" applyFont="1" applyFill="1" applyBorder="1" applyAlignment="1">
      <alignment vertical="center" wrapText="1"/>
    </xf>
    <xf numFmtId="38" fontId="5" fillId="2" borderId="16" xfId="2" applyFont="1" applyFill="1" applyBorder="1" applyAlignment="1">
      <alignment vertical="center" wrapText="1"/>
    </xf>
    <xf numFmtId="38" fontId="5" fillId="2" borderId="0" xfId="2" applyFont="1" applyFill="1" applyBorder="1" applyAlignment="1">
      <alignment vertical="center" wrapText="1"/>
    </xf>
    <xf numFmtId="38" fontId="5" fillId="2" borderId="15" xfId="2" applyFont="1" applyFill="1" applyBorder="1" applyAlignment="1">
      <alignment vertical="center" wrapText="1"/>
    </xf>
    <xf numFmtId="38" fontId="5" fillId="2" borderId="8" xfId="2" applyFont="1" applyFill="1" applyBorder="1" applyAlignment="1">
      <alignment vertical="center" wrapText="1"/>
    </xf>
    <xf numFmtId="38" fontId="5" fillId="2" borderId="10" xfId="2" applyFont="1" applyFill="1" applyBorder="1" applyAlignment="1">
      <alignment vertical="center" wrapText="1"/>
    </xf>
    <xf numFmtId="38" fontId="5" fillId="2" borderId="11" xfId="2" applyFont="1" applyFill="1" applyBorder="1" applyAlignment="1">
      <alignment vertical="center" wrapText="1"/>
    </xf>
    <xf numFmtId="38" fontId="4" fillId="2" borderId="6" xfId="2" applyFont="1" applyFill="1" applyBorder="1" applyAlignment="1">
      <alignment vertical="center" textRotation="255"/>
    </xf>
    <xf numFmtId="38" fontId="4" fillId="2" borderId="2" xfId="2" applyFont="1" applyFill="1" applyBorder="1" applyAlignment="1">
      <alignment vertical="center" wrapText="1"/>
    </xf>
    <xf numFmtId="38" fontId="4" fillId="2" borderId="10" xfId="2" applyFont="1" applyFill="1" applyBorder="1" applyAlignment="1">
      <alignment vertical="center" wrapText="1"/>
    </xf>
    <xf numFmtId="38" fontId="4" fillId="2" borderId="7" xfId="2" applyFont="1" applyFill="1" applyBorder="1" applyAlignment="1">
      <alignment vertical="center"/>
    </xf>
    <xf numFmtId="38" fontId="4" fillId="2" borderId="13" xfId="2" applyFont="1" applyFill="1" applyBorder="1" applyAlignment="1">
      <alignment vertical="center"/>
    </xf>
    <xf numFmtId="38" fontId="4" fillId="2" borderId="8" xfId="2" applyFont="1" applyFill="1" applyBorder="1" applyAlignment="1">
      <alignment vertical="center"/>
    </xf>
    <xf numFmtId="38" fontId="4" fillId="2" borderId="11" xfId="2" applyFont="1" applyFill="1" applyBorder="1" applyAlignment="1">
      <alignment vertical="center"/>
    </xf>
    <xf numFmtId="38" fontId="11" fillId="2" borderId="7" xfId="2" applyFont="1" applyFill="1" applyBorder="1" applyAlignment="1">
      <alignment vertical="center" wrapText="1"/>
    </xf>
    <xf numFmtId="38" fontId="11" fillId="2" borderId="13" xfId="2" applyFont="1" applyFill="1" applyBorder="1" applyAlignment="1">
      <alignment vertical="center" wrapText="1"/>
    </xf>
    <xf numFmtId="38" fontId="11" fillId="2" borderId="16" xfId="2" applyFont="1" applyFill="1" applyBorder="1" applyAlignment="1">
      <alignment vertical="center" wrapText="1"/>
    </xf>
    <xf numFmtId="38" fontId="11" fillId="2" borderId="15" xfId="2" applyFont="1" applyFill="1" applyBorder="1" applyAlignment="1">
      <alignment vertical="center" wrapText="1"/>
    </xf>
    <xf numFmtId="38" fontId="11" fillId="2" borderId="8" xfId="2" applyFont="1" applyFill="1" applyBorder="1" applyAlignment="1">
      <alignment vertical="center" wrapText="1"/>
    </xf>
    <xf numFmtId="38" fontId="11" fillId="2" borderId="11" xfId="2" applyFont="1" applyFill="1" applyBorder="1" applyAlignment="1">
      <alignment vertical="center" wrapText="1"/>
    </xf>
    <xf numFmtId="38" fontId="6" fillId="2" borderId="5" xfId="2" applyFont="1" applyFill="1" applyBorder="1" applyAlignment="1">
      <alignment horizontal="center" vertical="center" wrapText="1"/>
    </xf>
    <xf numFmtId="38" fontId="6" fillId="2" borderId="6" xfId="2" applyFont="1" applyFill="1" applyBorder="1" applyAlignment="1">
      <alignment horizontal="center" vertical="center" wrapText="1"/>
    </xf>
    <xf numFmtId="38" fontId="6" fillId="2" borderId="7" xfId="2" applyFont="1" applyFill="1" applyBorder="1" applyAlignment="1">
      <alignment vertical="center" wrapText="1"/>
    </xf>
    <xf numFmtId="38" fontId="6" fillId="2" borderId="13" xfId="2" applyFont="1" applyFill="1" applyBorder="1" applyAlignment="1">
      <alignment vertical="center" wrapText="1"/>
    </xf>
    <xf numFmtId="38" fontId="6" fillId="2" borderId="8" xfId="2" applyFont="1" applyFill="1" applyBorder="1" applyAlignment="1">
      <alignment vertical="center" wrapText="1"/>
    </xf>
    <xf numFmtId="38" fontId="6" fillId="2" borderId="11" xfId="2" applyFont="1" applyFill="1" applyBorder="1" applyAlignment="1">
      <alignment vertical="center" wrapText="1"/>
    </xf>
    <xf numFmtId="38" fontId="4" fillId="2" borderId="1" xfId="3" applyFont="1" applyFill="1" applyBorder="1" applyAlignment="1">
      <alignment horizontal="center" vertical="center" textRotation="255"/>
    </xf>
    <xf numFmtId="38" fontId="4" fillId="2" borderId="1" xfId="3" applyFont="1" applyFill="1" applyBorder="1" applyAlignment="1">
      <alignment horizontal="center" vertical="center"/>
    </xf>
    <xf numFmtId="38" fontId="4" fillId="2" borderId="4" xfId="3" applyFont="1" applyFill="1" applyBorder="1" applyAlignment="1">
      <alignment horizontal="center" vertical="center"/>
    </xf>
    <xf numFmtId="0" fontId="4" fillId="2" borderId="4" xfId="0" applyFont="1" applyFill="1" applyBorder="1" applyAlignment="1">
      <alignment horizontal="center" vertical="center"/>
    </xf>
    <xf numFmtId="38" fontId="4" fillId="2" borderId="5" xfId="3" applyFont="1" applyFill="1" applyBorder="1" applyAlignment="1">
      <alignment horizontal="center" vertical="center" textRotation="255" wrapText="1"/>
    </xf>
    <xf numFmtId="38" fontId="4" fillId="2" borderId="12" xfId="3" applyFont="1" applyFill="1" applyBorder="1" applyAlignment="1">
      <alignment horizontal="center" vertical="center" textRotation="255" wrapText="1"/>
    </xf>
    <xf numFmtId="38" fontId="4" fillId="2" borderId="6" xfId="3" applyFont="1" applyFill="1" applyBorder="1" applyAlignment="1">
      <alignment horizontal="center" vertical="center" textRotation="255" wrapText="1"/>
    </xf>
    <xf numFmtId="38" fontId="4" fillId="2" borderId="7" xfId="3" applyFont="1" applyFill="1" applyBorder="1" applyAlignment="1">
      <alignment horizontal="left" vertical="center" wrapText="1"/>
    </xf>
    <xf numFmtId="38" fontId="4" fillId="2" borderId="2" xfId="3" applyFont="1" applyFill="1" applyBorder="1" applyAlignment="1">
      <alignment horizontal="left" vertical="center" wrapText="1"/>
    </xf>
    <xf numFmtId="38" fontId="4" fillId="2" borderId="13" xfId="3" applyFont="1" applyFill="1" applyBorder="1" applyAlignment="1">
      <alignment horizontal="left" vertical="center" wrapText="1"/>
    </xf>
    <xf numFmtId="38" fontId="4" fillId="2" borderId="12" xfId="2" applyFont="1" applyFill="1" applyBorder="1" applyAlignment="1">
      <alignment vertical="center" wrapText="1"/>
    </xf>
    <xf numFmtId="178" fontId="11" fillId="0" borderId="2" xfId="0" applyNumberFormat="1" applyFont="1" applyFill="1" applyBorder="1" applyAlignment="1">
      <alignment horizontal="left" vertical="center"/>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49" fontId="4" fillId="2" borderId="3" xfId="0" applyNumberFormat="1" applyFont="1" applyFill="1" applyBorder="1" applyAlignment="1">
      <alignment vertical="center"/>
    </xf>
    <xf numFmtId="0" fontId="4" fillId="2" borderId="6" xfId="2" applyNumberFormat="1" applyFont="1" applyFill="1" applyBorder="1" applyAlignment="1">
      <alignment vertical="center"/>
    </xf>
    <xf numFmtId="38" fontId="12" fillId="2" borderId="5" xfId="2" applyFont="1" applyFill="1" applyBorder="1" applyAlignment="1">
      <alignment horizontal="center" vertical="center" textRotation="255"/>
    </xf>
    <xf numFmtId="38" fontId="12" fillId="2" borderId="12" xfId="2" applyFont="1" applyFill="1" applyBorder="1" applyAlignment="1">
      <alignment horizontal="center" vertical="center" textRotation="255"/>
    </xf>
    <xf numFmtId="38" fontId="12" fillId="2" borderId="6" xfId="2" applyFont="1" applyFill="1" applyBorder="1" applyAlignment="1">
      <alignment horizontal="center" vertical="center" textRotation="255"/>
    </xf>
    <xf numFmtId="38" fontId="11" fillId="2" borderId="5" xfId="2" applyFont="1" applyFill="1" applyBorder="1" applyAlignment="1">
      <alignment vertical="center" wrapText="1"/>
    </xf>
    <xf numFmtId="38" fontId="11" fillId="2" borderId="6" xfId="2" applyFont="1" applyFill="1" applyBorder="1" applyAlignment="1">
      <alignment vertical="center" wrapText="1"/>
    </xf>
    <xf numFmtId="177" fontId="4" fillId="2" borderId="4" xfId="2" applyNumberFormat="1" applyFont="1" applyFill="1" applyBorder="1" applyAlignment="1">
      <alignment vertical="center" shrinkToFit="1"/>
    </xf>
    <xf numFmtId="177" fontId="4" fillId="2" borderId="9" xfId="2" applyNumberFormat="1" applyFont="1" applyFill="1" applyBorder="1" applyAlignment="1">
      <alignment vertical="center" shrinkToFit="1"/>
    </xf>
    <xf numFmtId="177" fontId="4" fillId="2" borderId="3" xfId="2" applyNumberFormat="1" applyFont="1" applyFill="1" applyBorder="1" applyAlignment="1">
      <alignment vertical="center" shrinkToFit="1"/>
    </xf>
    <xf numFmtId="177" fontId="4" fillId="2" borderId="4"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3" xfId="2" applyNumberFormat="1" applyFont="1" applyFill="1" applyBorder="1" applyAlignment="1">
      <alignment vertical="center"/>
    </xf>
    <xf numFmtId="177" fontId="4" fillId="2" borderId="7" xfId="2" applyNumberFormat="1" applyFont="1" applyFill="1" applyBorder="1" applyAlignment="1">
      <alignment horizontal="left" vertical="center" wrapText="1"/>
    </xf>
    <xf numFmtId="177" fontId="4" fillId="2" borderId="2" xfId="2" applyNumberFormat="1" applyFont="1" applyFill="1" applyBorder="1" applyAlignment="1">
      <alignment horizontal="left" vertical="center" wrapText="1"/>
    </xf>
    <xf numFmtId="177" fontId="4" fillId="2" borderId="13" xfId="2" applyNumberFormat="1" applyFont="1" applyFill="1" applyBorder="1" applyAlignment="1">
      <alignment horizontal="left" vertical="center" wrapText="1"/>
    </xf>
    <xf numFmtId="177" fontId="4" fillId="2" borderId="8" xfId="2" applyNumberFormat="1" applyFont="1" applyFill="1" applyBorder="1" applyAlignment="1">
      <alignment horizontal="left" vertical="center" wrapText="1"/>
    </xf>
    <xf numFmtId="177" fontId="4" fillId="2" borderId="10" xfId="2" applyNumberFormat="1" applyFont="1" applyFill="1" applyBorder="1" applyAlignment="1">
      <alignment horizontal="left" vertical="center" wrapText="1"/>
    </xf>
    <xf numFmtId="177" fontId="4" fillId="2" borderId="11" xfId="2" applyNumberFormat="1" applyFont="1" applyFill="1" applyBorder="1" applyAlignment="1">
      <alignment horizontal="left" vertical="center" wrapText="1"/>
    </xf>
    <xf numFmtId="177" fontId="12" fillId="2" borderId="5" xfId="2" applyNumberFormat="1" applyFont="1" applyFill="1" applyBorder="1" applyAlignment="1">
      <alignment horizontal="center" vertical="center" wrapText="1"/>
    </xf>
    <xf numFmtId="177" fontId="12" fillId="2" borderId="6" xfId="2" applyNumberFormat="1" applyFont="1" applyFill="1" applyBorder="1" applyAlignment="1">
      <alignment horizontal="center" vertical="center" wrapText="1"/>
    </xf>
    <xf numFmtId="0" fontId="4" fillId="2" borderId="19" xfId="0" applyFont="1" applyFill="1" applyBorder="1" applyAlignment="1">
      <alignment vertical="center" wrapText="1"/>
    </xf>
    <xf numFmtId="177" fontId="11" fillId="2" borderId="7" xfId="2" applyNumberFormat="1" applyFont="1" applyFill="1" applyBorder="1" applyAlignment="1">
      <alignment horizontal="center" vertical="center" wrapText="1"/>
    </xf>
    <xf numFmtId="177" fontId="11" fillId="2" borderId="13" xfId="2" applyNumberFormat="1" applyFont="1" applyFill="1" applyBorder="1" applyAlignment="1">
      <alignment horizontal="center" vertical="center" wrapText="1"/>
    </xf>
    <xf numFmtId="177" fontId="11" fillId="2" borderId="8" xfId="2" applyNumberFormat="1" applyFont="1" applyFill="1" applyBorder="1" applyAlignment="1">
      <alignment horizontal="center" vertical="center" wrapText="1"/>
    </xf>
    <xf numFmtId="177" fontId="11" fillId="2" borderId="11" xfId="2" applyNumberFormat="1" applyFont="1" applyFill="1" applyBorder="1" applyAlignment="1">
      <alignment horizontal="center" vertical="center" wrapText="1"/>
    </xf>
    <xf numFmtId="177" fontId="4" fillId="2" borderId="7" xfId="2" applyNumberFormat="1" applyFont="1" applyFill="1" applyBorder="1" applyAlignment="1">
      <alignment horizontal="center" vertical="center" shrinkToFit="1"/>
    </xf>
    <xf numFmtId="177" fontId="4" fillId="2" borderId="2" xfId="2" applyNumberFormat="1" applyFont="1" applyFill="1" applyBorder="1" applyAlignment="1">
      <alignment horizontal="center" vertical="center" shrinkToFit="1"/>
    </xf>
    <xf numFmtId="177" fontId="4" fillId="2" borderId="13" xfId="2" applyNumberFormat="1" applyFont="1" applyFill="1" applyBorder="1" applyAlignment="1">
      <alignment horizontal="center" vertical="center" shrinkToFit="1"/>
    </xf>
    <xf numFmtId="177" fontId="4" fillId="2" borderId="8" xfId="2" applyNumberFormat="1" applyFont="1" applyFill="1" applyBorder="1" applyAlignment="1">
      <alignment horizontal="center" vertical="center" shrinkToFit="1"/>
    </xf>
    <xf numFmtId="177" fontId="4" fillId="2" borderId="10" xfId="2" applyNumberFormat="1" applyFont="1" applyFill="1" applyBorder="1" applyAlignment="1">
      <alignment horizontal="center" vertical="center" shrinkToFit="1"/>
    </xf>
    <xf numFmtId="177" fontId="4" fillId="2" borderId="11" xfId="2" applyNumberFormat="1" applyFont="1" applyFill="1" applyBorder="1" applyAlignment="1">
      <alignment horizontal="center" vertical="center" shrinkToFit="1"/>
    </xf>
    <xf numFmtId="177" fontId="4" fillId="2" borderId="7" xfId="2" applyNumberFormat="1" applyFont="1" applyFill="1" applyBorder="1" applyAlignment="1">
      <alignment vertical="center"/>
    </xf>
    <xf numFmtId="177" fontId="6" fillId="2" borderId="5" xfId="2" applyNumberFormat="1" applyFont="1" applyFill="1" applyBorder="1" applyAlignment="1">
      <alignment horizontal="center" vertical="center" textRotation="255"/>
    </xf>
    <xf numFmtId="177" fontId="6" fillId="2" borderId="12" xfId="2" applyNumberFormat="1" applyFont="1" applyFill="1" applyBorder="1" applyAlignment="1">
      <alignment horizontal="center" vertical="center" textRotation="255"/>
    </xf>
    <xf numFmtId="177" fontId="6" fillId="2" borderId="6" xfId="2" applyNumberFormat="1" applyFont="1" applyFill="1" applyBorder="1" applyAlignment="1">
      <alignment horizontal="center" vertical="center" textRotation="255"/>
    </xf>
    <xf numFmtId="177" fontId="4" fillId="2" borderId="5" xfId="2" applyNumberFormat="1" applyFont="1" applyFill="1" applyBorder="1" applyAlignment="1">
      <alignment horizontal="center" vertical="center" textRotation="255"/>
    </xf>
    <xf numFmtId="177" fontId="4" fillId="2" borderId="12" xfId="2" applyNumberFormat="1" applyFont="1" applyFill="1" applyBorder="1" applyAlignment="1">
      <alignment horizontal="center" vertical="center" textRotation="255"/>
    </xf>
    <xf numFmtId="177" fontId="4" fillId="2" borderId="6" xfId="2" applyNumberFormat="1" applyFont="1" applyFill="1" applyBorder="1" applyAlignment="1">
      <alignment horizontal="center" vertical="center" textRotation="255"/>
    </xf>
    <xf numFmtId="177" fontId="6" fillId="2" borderId="7" xfId="2" applyNumberFormat="1" applyFont="1" applyFill="1" applyBorder="1" applyAlignment="1">
      <alignment horizontal="center" vertical="center"/>
    </xf>
    <xf numFmtId="177" fontId="6" fillId="2" borderId="13" xfId="2" applyNumberFormat="1" applyFont="1" applyFill="1" applyBorder="1" applyAlignment="1">
      <alignment horizontal="center" vertical="center"/>
    </xf>
    <xf numFmtId="177" fontId="6" fillId="2" borderId="8" xfId="2" applyNumberFormat="1" applyFont="1" applyFill="1" applyBorder="1" applyAlignment="1">
      <alignment horizontal="center" vertical="center"/>
    </xf>
    <xf numFmtId="177" fontId="6" fillId="2" borderId="11" xfId="2" applyNumberFormat="1" applyFont="1" applyFill="1" applyBorder="1" applyAlignment="1">
      <alignment horizontal="center" vertical="center"/>
    </xf>
    <xf numFmtId="177" fontId="11" fillId="2" borderId="5" xfId="2" applyNumberFormat="1" applyFont="1" applyFill="1" applyBorder="1" applyAlignment="1">
      <alignment vertical="center" wrapText="1"/>
    </xf>
    <xf numFmtId="177" fontId="11" fillId="2" borderId="12" xfId="2" applyNumberFormat="1" applyFont="1" applyFill="1" applyBorder="1" applyAlignment="1">
      <alignment vertical="center" wrapText="1"/>
    </xf>
    <xf numFmtId="177" fontId="11" fillId="2" borderId="6" xfId="2" applyNumberFormat="1" applyFont="1" applyFill="1" applyBorder="1" applyAlignment="1">
      <alignment vertical="center" wrapText="1"/>
    </xf>
    <xf numFmtId="177" fontId="4" fillId="2" borderId="5" xfId="2" applyNumberFormat="1" applyFont="1" applyFill="1" applyBorder="1" applyAlignment="1">
      <alignment horizontal="center" vertical="center" shrinkToFit="1"/>
    </xf>
    <xf numFmtId="177" fontId="4" fillId="2" borderId="12" xfId="2" applyNumberFormat="1" applyFont="1" applyFill="1" applyBorder="1" applyAlignment="1">
      <alignment horizontal="center" vertical="center" shrinkToFit="1"/>
    </xf>
    <xf numFmtId="177" fontId="4" fillId="2" borderId="6" xfId="2" applyNumberFormat="1" applyFont="1" applyFill="1" applyBorder="1" applyAlignment="1">
      <alignment horizontal="center" vertical="center" shrinkToFit="1"/>
    </xf>
    <xf numFmtId="0" fontId="4" fillId="2" borderId="19" xfId="0" applyFont="1" applyFill="1" applyBorder="1" applyAlignment="1">
      <alignment wrapText="1"/>
    </xf>
    <xf numFmtId="38" fontId="5" fillId="2" borderId="4" xfId="2" applyFont="1" applyFill="1" applyBorder="1" applyAlignment="1">
      <alignment vertical="center"/>
    </xf>
    <xf numFmtId="38" fontId="5" fillId="2" borderId="3" xfId="2" applyFont="1" applyFill="1" applyBorder="1" applyAlignment="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5" fillId="2" borderId="7" xfId="0" applyNumberFormat="1" applyFont="1" applyFill="1" applyBorder="1" applyAlignment="1">
      <alignment vertical="center"/>
    </xf>
    <xf numFmtId="0" fontId="5" fillId="2" borderId="2" xfId="0" applyNumberFormat="1" applyFont="1" applyFill="1" applyBorder="1" applyAlignment="1">
      <alignment vertical="center"/>
    </xf>
    <xf numFmtId="0" fontId="5" fillId="2" borderId="13" xfId="0" applyNumberFormat="1" applyFont="1" applyFill="1" applyBorder="1" applyAlignment="1">
      <alignment vertical="center"/>
    </xf>
    <xf numFmtId="49" fontId="5" fillId="2" borderId="4"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0" fontId="11" fillId="2" borderId="5" xfId="0" applyFont="1" applyFill="1" applyBorder="1" applyAlignment="1">
      <alignment vertical="center" textRotation="255" wrapText="1"/>
    </xf>
    <xf numFmtId="0" fontId="11" fillId="2" borderId="12" xfId="0" applyFont="1" applyFill="1" applyBorder="1" applyAlignment="1">
      <alignment vertical="center" textRotation="255" wrapText="1"/>
    </xf>
    <xf numFmtId="0" fontId="11" fillId="2" borderId="6" xfId="0" applyFont="1" applyFill="1" applyBorder="1" applyAlignment="1">
      <alignment vertical="center" textRotation="255" wrapText="1"/>
    </xf>
    <xf numFmtId="0" fontId="30" fillId="2" borderId="12" xfId="0" applyFont="1" applyFill="1" applyBorder="1" applyAlignment="1">
      <alignment horizontal="center" vertical="center"/>
    </xf>
    <xf numFmtId="0" fontId="30" fillId="2" borderId="6" xfId="0" applyFont="1" applyFill="1" applyBorder="1" applyAlignment="1">
      <alignment horizontal="center" vertical="center"/>
    </xf>
    <xf numFmtId="0" fontId="12" fillId="2" borderId="12" xfId="0" applyFont="1" applyFill="1" applyBorder="1" applyAlignment="1">
      <alignment vertical="center"/>
    </xf>
    <xf numFmtId="0" fontId="12" fillId="2" borderId="6" xfId="0" applyFont="1" applyFill="1" applyBorder="1" applyAlignment="1">
      <alignment vertical="center"/>
    </xf>
    <xf numFmtId="0" fontId="5" fillId="2" borderId="1" xfId="0" applyFont="1" applyFill="1" applyBorder="1" applyAlignment="1">
      <alignment vertical="center" textRotation="255" shrinkToFit="1"/>
    </xf>
    <xf numFmtId="0" fontId="5" fillId="2" borderId="5" xfId="0" applyFont="1" applyFill="1" applyBorder="1" applyAlignment="1">
      <alignment vertical="center" textRotation="255" shrinkToFit="1"/>
    </xf>
    <xf numFmtId="0" fontId="4" fillId="2" borderId="5" xfId="0" applyFont="1" applyFill="1" applyBorder="1" applyAlignment="1">
      <alignment horizontal="center" vertical="center" textRotation="255" wrapText="1" shrinkToFit="1"/>
    </xf>
    <xf numFmtId="0" fontId="4" fillId="2" borderId="12" xfId="0" applyFont="1" applyFill="1" applyBorder="1" applyAlignment="1">
      <alignment horizontal="center" vertical="center" textRotation="255" wrapText="1" shrinkToFit="1"/>
    </xf>
    <xf numFmtId="0" fontId="4" fillId="2" borderId="6" xfId="0" applyFont="1" applyFill="1" applyBorder="1" applyAlignment="1">
      <alignment horizontal="center" vertical="center" textRotation="255" wrapText="1" shrinkToFit="1"/>
    </xf>
    <xf numFmtId="0" fontId="4" fillId="2" borderId="19" xfId="0" applyFont="1" applyFill="1" applyBorder="1" applyAlignment="1">
      <alignment vertical="top" wrapText="1"/>
    </xf>
    <xf numFmtId="0" fontId="5" fillId="2" borderId="12" xfId="0" applyFont="1" applyFill="1" applyBorder="1" applyAlignment="1">
      <alignment vertical="center" textRotation="255" shrinkToFit="1"/>
    </xf>
    <xf numFmtId="0" fontId="5" fillId="2" borderId="6" xfId="0" applyFont="1" applyFill="1" applyBorder="1" applyAlignment="1">
      <alignment vertical="center" textRotation="255" shrinkToFit="1"/>
    </xf>
    <xf numFmtId="0" fontId="6" fillId="2" borderId="5"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38" fontId="4" fillId="2" borderId="5" xfId="2" applyFont="1" applyFill="1" applyBorder="1" applyAlignment="1">
      <alignment horizontal="left" vertical="center" wrapText="1"/>
    </xf>
    <xf numFmtId="38" fontId="4" fillId="2" borderId="12" xfId="2" applyFont="1" applyFill="1" applyBorder="1" applyAlignment="1">
      <alignment horizontal="left" vertical="center" wrapText="1"/>
    </xf>
    <xf numFmtId="38" fontId="4" fillId="2" borderId="6" xfId="2" applyFont="1" applyFill="1" applyBorder="1" applyAlignment="1">
      <alignment horizontal="left" vertical="center" wrapText="1"/>
    </xf>
    <xf numFmtId="0" fontId="4" fillId="2" borderId="7" xfId="2" applyNumberFormat="1" applyFont="1" applyFill="1" applyBorder="1" applyAlignment="1">
      <alignment horizontal="center" vertical="center"/>
    </xf>
    <xf numFmtId="0" fontId="4" fillId="2" borderId="13" xfId="2" applyNumberFormat="1" applyFont="1" applyFill="1" applyBorder="1" applyAlignment="1">
      <alignment horizontal="center" vertical="center"/>
    </xf>
    <xf numFmtId="0" fontId="4" fillId="2" borderId="16" xfId="2" applyNumberFormat="1" applyFont="1" applyFill="1" applyBorder="1" applyAlignment="1">
      <alignment horizontal="center" vertical="center"/>
    </xf>
    <xf numFmtId="0" fontId="4" fillId="2" borderId="15" xfId="2" applyNumberFormat="1" applyFont="1" applyFill="1" applyBorder="1" applyAlignment="1">
      <alignment horizontal="center" vertical="center"/>
    </xf>
    <xf numFmtId="0" fontId="4" fillId="2" borderId="8" xfId="2" applyNumberFormat="1" applyFont="1" applyFill="1" applyBorder="1" applyAlignment="1">
      <alignment horizontal="center" vertical="center"/>
    </xf>
    <xf numFmtId="0" fontId="4" fillId="2" borderId="11" xfId="2" applyNumberFormat="1" applyFont="1" applyFill="1" applyBorder="1" applyAlignment="1">
      <alignment horizontal="center" vertical="center"/>
    </xf>
    <xf numFmtId="0" fontId="11" fillId="2" borderId="7"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1" fillId="2" borderId="8" xfId="0" applyFont="1" applyFill="1" applyBorder="1" applyAlignment="1">
      <alignment horizontal="distributed" vertical="center" wrapText="1"/>
    </xf>
    <xf numFmtId="0" fontId="11" fillId="2" borderId="11" xfId="0" applyFont="1" applyFill="1" applyBorder="1" applyAlignment="1">
      <alignment horizontal="distributed" vertical="center" wrapText="1"/>
    </xf>
    <xf numFmtId="0" fontId="11" fillId="2" borderId="1" xfId="0" applyFont="1" applyFill="1" applyBorder="1" applyAlignment="1">
      <alignment vertical="center" textRotation="255" wrapText="1"/>
    </xf>
    <xf numFmtId="0" fontId="4" fillId="2" borderId="5" xfId="0" applyFont="1" applyFill="1" applyBorder="1" applyAlignment="1">
      <alignment vertical="center" shrinkToFit="1"/>
    </xf>
    <xf numFmtId="0" fontId="4" fillId="2" borderId="12" xfId="0" applyFont="1" applyFill="1" applyBorder="1" applyAlignment="1">
      <alignment vertical="center" shrinkToFi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2" borderId="7" xfId="0" applyFont="1" applyFill="1" applyBorder="1" applyAlignment="1">
      <alignment vertical="center"/>
    </xf>
    <xf numFmtId="0" fontId="6" fillId="2" borderId="13" xfId="0" applyFont="1" applyFill="1" applyBorder="1" applyAlignment="1">
      <alignment vertical="center"/>
    </xf>
    <xf numFmtId="0" fontId="6" fillId="2" borderId="8" xfId="0" applyFont="1" applyFill="1" applyBorder="1" applyAlignment="1">
      <alignment vertical="center"/>
    </xf>
    <xf numFmtId="0" fontId="6" fillId="2" borderId="11" xfId="0" applyFont="1" applyFill="1" applyBorder="1" applyAlignment="1">
      <alignment vertical="center"/>
    </xf>
    <xf numFmtId="49" fontId="5" fillId="2" borderId="7"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13" xfId="0" applyNumberFormat="1" applyFont="1" applyFill="1" applyBorder="1" applyAlignment="1">
      <alignmen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applyFont="1" applyFill="1" applyBorder="1" applyAlignment="1">
      <alignment vertical="center" wrapText="1"/>
    </xf>
    <xf numFmtId="0" fontId="4" fillId="2" borderId="2" xfId="0" applyFont="1" applyFill="1" applyBorder="1" applyAlignment="1">
      <alignment vertical="center" wrapText="1"/>
    </xf>
    <xf numFmtId="0" fontId="4" fillId="2" borderId="13" xfId="0" applyFont="1" applyFill="1" applyBorder="1" applyAlignment="1">
      <alignment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12" fillId="2" borderId="12" xfId="0" applyFont="1" applyFill="1" applyBorder="1" applyAlignment="1">
      <alignment vertical="center" textRotation="255" wrapText="1"/>
    </xf>
    <xf numFmtId="0" fontId="12" fillId="2" borderId="6" xfId="0" applyFont="1" applyFill="1" applyBorder="1" applyAlignment="1">
      <alignment vertical="center" textRotation="255" wrapText="1"/>
    </xf>
    <xf numFmtId="0" fontId="4" fillId="2" borderId="16" xfId="0" applyFont="1" applyFill="1" applyBorder="1" applyAlignment="1">
      <alignment vertical="center" wrapText="1"/>
    </xf>
    <xf numFmtId="0" fontId="4" fillId="2" borderId="15" xfId="0" applyFont="1" applyFill="1" applyBorder="1" applyAlignment="1">
      <alignment vertical="center" wrapText="1"/>
    </xf>
    <xf numFmtId="0" fontId="4" fillId="2" borderId="4"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1" xfId="0" applyFont="1" applyFill="1" applyBorder="1" applyAlignment="1">
      <alignment horizontal="center" vertical="center" wrapText="1"/>
    </xf>
    <xf numFmtId="0" fontId="6" fillId="2" borderId="7" xfId="0" applyFont="1" applyFill="1" applyBorder="1" applyAlignment="1">
      <alignment vertical="center" textRotation="255"/>
    </xf>
    <xf numFmtId="0" fontId="11" fillId="2" borderId="16" xfId="0" applyFont="1" applyFill="1" applyBorder="1" applyAlignment="1">
      <alignment horizontal="distributed" vertical="center" wrapText="1"/>
    </xf>
    <xf numFmtId="0" fontId="11" fillId="2" borderId="15" xfId="0" applyFont="1" applyFill="1" applyBorder="1" applyAlignment="1">
      <alignment horizontal="distributed" vertical="center" wrapText="1"/>
    </xf>
    <xf numFmtId="0" fontId="11" fillId="2" borderId="4" xfId="0" applyFont="1" applyFill="1" applyBorder="1" applyAlignment="1">
      <alignment vertical="center" wrapText="1"/>
    </xf>
    <xf numFmtId="0" fontId="11" fillId="2" borderId="9" xfId="0" applyFont="1" applyFill="1" applyBorder="1" applyAlignment="1">
      <alignment vertical="center" wrapText="1"/>
    </xf>
    <xf numFmtId="0" fontId="11" fillId="2" borderId="3" xfId="0" applyFont="1" applyFill="1" applyBorder="1" applyAlignment="1">
      <alignment vertical="center" wrapText="1"/>
    </xf>
    <xf numFmtId="0" fontId="5" fillId="2" borderId="4"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3" xfId="0" applyNumberFormat="1" applyFont="1" applyFill="1" applyBorder="1" applyAlignment="1">
      <alignment vertical="center"/>
    </xf>
    <xf numFmtId="0" fontId="29" fillId="2" borderId="12" xfId="0" applyFont="1" applyFill="1" applyBorder="1" applyAlignment="1">
      <alignment horizontal="center" vertical="center"/>
    </xf>
    <xf numFmtId="0" fontId="29" fillId="2" borderId="6" xfId="0" applyFont="1" applyFill="1" applyBorder="1" applyAlignment="1">
      <alignment horizontal="center" vertical="center"/>
    </xf>
    <xf numFmtId="0" fontId="12" fillId="2" borderId="5" xfId="0" applyFont="1" applyFill="1" applyBorder="1" applyAlignment="1">
      <alignment vertical="center" wrapText="1"/>
    </xf>
    <xf numFmtId="0" fontId="5" fillId="2" borderId="4"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2" borderId="1"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8" xfId="0" applyFont="1" applyFill="1" applyBorder="1" applyAlignment="1"/>
    <xf numFmtId="0" fontId="4" fillId="2" borderId="5" xfId="0" applyFont="1" applyFill="1" applyBorder="1" applyAlignment="1"/>
    <xf numFmtId="0" fontId="4" fillId="2" borderId="9" xfId="0" applyFont="1" applyFill="1" applyBorder="1" applyAlignment="1"/>
    <xf numFmtId="0" fontId="11" fillId="2" borderId="6" xfId="0" applyFont="1" applyFill="1" applyBorder="1" applyAlignment="1">
      <alignment vertical="top" textRotation="255" wrapText="1"/>
    </xf>
    <xf numFmtId="0" fontId="11" fillId="2" borderId="1" xfId="0" applyFont="1" applyFill="1" applyBorder="1" applyAlignment="1">
      <alignment vertical="top" textRotation="255" wrapText="1"/>
    </xf>
    <xf numFmtId="0" fontId="4" fillId="2" borderId="6" xfId="0" applyFont="1" applyFill="1" applyBorder="1" applyAlignment="1">
      <alignment textRotation="255"/>
    </xf>
    <xf numFmtId="0" fontId="4" fillId="2" borderId="7" xfId="0" applyFont="1" applyFill="1" applyBorder="1" applyAlignment="1"/>
    <xf numFmtId="0" fontId="6" fillId="2" borderId="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2" borderId="3" xfId="0" applyFont="1" applyFill="1" applyBorder="1" applyAlignment="1"/>
    <xf numFmtId="38" fontId="6" fillId="2" borderId="1" xfId="2" applyFont="1" applyFill="1" applyBorder="1" applyAlignment="1">
      <alignment horizontal="left" vertical="center" wrapText="1"/>
    </xf>
    <xf numFmtId="38" fontId="11" fillId="2" borderId="1" xfId="2" applyFont="1" applyFill="1" applyBorder="1" applyAlignment="1">
      <alignment horizontal="left" vertical="center" wrapText="1"/>
    </xf>
    <xf numFmtId="0" fontId="4" fillId="2" borderId="5" xfId="2" applyNumberFormat="1" applyFont="1" applyFill="1" applyBorder="1" applyAlignment="1">
      <alignment horizontal="center" vertical="center"/>
    </xf>
    <xf numFmtId="0" fontId="4" fillId="2" borderId="12" xfId="2" applyNumberFormat="1" applyFont="1" applyFill="1" applyBorder="1" applyAlignment="1">
      <alignment horizontal="center" vertical="center"/>
    </xf>
    <xf numFmtId="38" fontId="11" fillId="2" borderId="1" xfId="2" applyFont="1" applyFill="1" applyBorder="1" applyAlignment="1">
      <alignment horizontal="left" vertical="center"/>
    </xf>
    <xf numFmtId="38" fontId="6" fillId="2" borderId="1" xfId="2" applyFont="1" applyFill="1" applyBorder="1" applyAlignment="1">
      <alignment horizontal="left" vertical="center"/>
    </xf>
    <xf numFmtId="0" fontId="4" fillId="2" borderId="4" xfId="0" applyFont="1" applyFill="1" applyBorder="1"/>
    <xf numFmtId="0" fontId="4" fillId="2" borderId="9" xfId="0" applyFont="1" applyFill="1" applyBorder="1"/>
    <xf numFmtId="0" fontId="4" fillId="2" borderId="3" xfId="0" applyFont="1" applyFill="1" applyBorder="1"/>
    <xf numFmtId="0" fontId="4" fillId="2" borderId="2" xfId="0" applyFont="1" applyFill="1" applyBorder="1" applyAlignment="1"/>
    <xf numFmtId="0" fontId="4" fillId="2" borderId="13" xfId="0" applyFont="1" applyFill="1" applyBorder="1" applyAlignment="1"/>
    <xf numFmtId="0" fontId="4" fillId="2" borderId="13"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12" fillId="2" borderId="5" xfId="0" applyFont="1" applyFill="1" applyBorder="1" applyAlignment="1">
      <alignment vertical="top" wrapText="1"/>
    </xf>
    <xf numFmtId="0" fontId="12" fillId="2" borderId="12" xfId="0" applyFont="1" applyFill="1" applyBorder="1" applyAlignment="1"/>
    <xf numFmtId="0" fontId="12" fillId="2" borderId="6" xfId="0" applyFont="1" applyFill="1" applyBorder="1" applyAlignment="1"/>
    <xf numFmtId="0" fontId="5" fillId="2" borderId="1" xfId="0" applyFont="1" applyFill="1" applyBorder="1" applyAlignment="1">
      <alignment wrapText="1"/>
    </xf>
    <xf numFmtId="182" fontId="4" fillId="2" borderId="1" xfId="0" applyNumberFormat="1" applyFont="1" applyFill="1" applyBorder="1" applyAlignment="1"/>
    <xf numFmtId="0" fontId="4" fillId="2" borderId="1" xfId="0" applyFont="1" applyFill="1" applyBorder="1" applyAlignment="1">
      <alignment vertical="top" textRotation="255" shrinkToFit="1"/>
    </xf>
    <xf numFmtId="0" fontId="4" fillId="2" borderId="5" xfId="0" applyFont="1" applyFill="1" applyBorder="1" applyAlignment="1">
      <alignment horizontal="center" vertical="top" textRotation="255" shrinkToFit="1"/>
    </xf>
    <xf numFmtId="0" fontId="4" fillId="2" borderId="12" xfId="0" applyFont="1" applyFill="1" applyBorder="1" applyAlignment="1">
      <alignment horizontal="center" vertical="top" textRotation="255" shrinkToFit="1"/>
    </xf>
    <xf numFmtId="0" fontId="4" fillId="2" borderId="6" xfId="0" applyFont="1" applyFill="1" applyBorder="1" applyAlignment="1">
      <alignment horizontal="center" vertical="top" textRotation="255" shrinkToFit="1"/>
    </xf>
    <xf numFmtId="0" fontId="6" fillId="2" borderId="4" xfId="0" applyFont="1" applyFill="1" applyBorder="1" applyAlignment="1">
      <alignment vertical="top" wrapText="1"/>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4" fillId="2" borderId="9"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xf numFmtId="0" fontId="4" fillId="2" borderId="7" xfId="2" applyNumberFormat="1" applyFont="1" applyFill="1" applyBorder="1" applyAlignment="1">
      <alignment vertical="center"/>
    </xf>
    <xf numFmtId="0" fontId="4" fillId="2" borderId="13" xfId="2" applyNumberFormat="1" applyFont="1" applyFill="1" applyBorder="1" applyAlignment="1">
      <alignment vertical="center"/>
    </xf>
    <xf numFmtId="0" fontId="4" fillId="2" borderId="16" xfId="2" applyNumberFormat="1" applyFont="1" applyFill="1" applyBorder="1" applyAlignment="1">
      <alignment vertical="center"/>
    </xf>
    <xf numFmtId="0" fontId="4" fillId="2" borderId="15" xfId="2" applyNumberFormat="1" applyFont="1" applyFill="1" applyBorder="1" applyAlignment="1">
      <alignment vertical="center"/>
    </xf>
    <xf numFmtId="0" fontId="4" fillId="2" borderId="8" xfId="2" applyNumberFormat="1" applyFont="1" applyFill="1" applyBorder="1" applyAlignment="1">
      <alignment vertical="center"/>
    </xf>
    <xf numFmtId="0" fontId="4" fillId="2" borderId="11" xfId="2" applyNumberFormat="1" applyFont="1" applyFill="1" applyBorder="1" applyAlignment="1">
      <alignment vertical="center"/>
    </xf>
    <xf numFmtId="0" fontId="4" fillId="2" borderId="12" xfId="0" applyFont="1" applyFill="1" applyBorder="1" applyAlignment="1">
      <alignment vertical="center"/>
    </xf>
    <xf numFmtId="0" fontId="4" fillId="2" borderId="4" xfId="0" applyFont="1" applyFill="1" applyBorder="1" applyAlignment="1">
      <alignment vertical="top" wrapText="1"/>
    </xf>
    <xf numFmtId="0" fontId="5" fillId="2" borderId="9" xfId="0" applyFont="1" applyFill="1" applyBorder="1" applyAlignment="1">
      <alignment vertical="center"/>
    </xf>
    <xf numFmtId="38" fontId="4" fillId="2" borderId="9" xfId="3" applyFont="1" applyFill="1" applyBorder="1" applyAlignment="1">
      <alignment horizontal="left" vertical="center" wrapText="1"/>
    </xf>
    <xf numFmtId="38" fontId="4" fillId="2" borderId="3" xfId="3" applyFont="1" applyFill="1" applyBorder="1" applyAlignment="1">
      <alignment horizontal="left" vertical="center" wrapText="1"/>
    </xf>
    <xf numFmtId="38" fontId="6" fillId="2" borderId="1" xfId="3" applyFont="1" applyFill="1" applyBorder="1" applyAlignment="1">
      <alignment horizontal="center" vertical="center" textRotation="255"/>
    </xf>
    <xf numFmtId="38" fontId="4" fillId="2" borderId="5" xfId="3" applyFont="1" applyFill="1" applyBorder="1" applyAlignment="1">
      <alignment horizontal="center" vertical="center" textRotation="255"/>
    </xf>
    <xf numFmtId="38" fontId="4" fillId="2" borderId="12" xfId="3" applyFont="1" applyFill="1" applyBorder="1" applyAlignment="1">
      <alignment horizontal="center" vertical="center" textRotation="255"/>
    </xf>
    <xf numFmtId="38" fontId="4" fillId="2" borderId="6" xfId="3" applyFont="1" applyFill="1" applyBorder="1" applyAlignment="1">
      <alignment horizontal="center" vertical="center" textRotation="255"/>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2" borderId="19" xfId="0" applyFont="1" applyFill="1" applyBorder="1" applyAlignment="1">
      <alignment vertical="center"/>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1" xfId="0" applyFont="1" applyFill="1" applyBorder="1" applyAlignment="1">
      <alignment vertical="center" wrapText="1"/>
    </xf>
    <xf numFmtId="0" fontId="4" fillId="2" borderId="1" xfId="0" applyFont="1" applyFill="1" applyBorder="1" applyAlignment="1">
      <alignment horizontal="center" vertical="center" textRotation="255" wrapText="1"/>
    </xf>
    <xf numFmtId="0" fontId="4" fillId="2" borderId="5" xfId="0" applyFont="1" applyFill="1" applyBorder="1" applyAlignment="1">
      <alignment vertical="center" wrapText="1"/>
    </xf>
    <xf numFmtId="0" fontId="4" fillId="2" borderId="12" xfId="0" applyFont="1" applyFill="1" applyBorder="1" applyAlignment="1">
      <alignment vertical="center" wrapText="1"/>
    </xf>
    <xf numFmtId="0" fontId="4" fillId="2" borderId="6"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4" fillId="2" borderId="2" xfId="0" applyFont="1" applyFill="1" applyBorder="1" applyAlignment="1">
      <alignment vertical="center"/>
    </xf>
    <xf numFmtId="0" fontId="4" fillId="2" borderId="9" xfId="0" applyFont="1" applyFill="1" applyBorder="1" applyAlignment="1">
      <alignment horizontal="center" vertical="center"/>
    </xf>
    <xf numFmtId="0" fontId="6" fillId="2" borderId="4" xfId="0" applyFont="1" applyFill="1" applyBorder="1" applyAlignment="1">
      <alignment vertical="center" shrinkToFit="1"/>
    </xf>
    <xf numFmtId="0" fontId="6" fillId="2" borderId="9" xfId="0" applyFont="1" applyFill="1" applyBorder="1" applyAlignment="1">
      <alignment vertical="center" shrinkToFit="1"/>
    </xf>
    <xf numFmtId="0" fontId="6" fillId="2" borderId="3" xfId="0" applyFont="1" applyFill="1" applyBorder="1" applyAlignment="1">
      <alignment vertical="center" shrinkToFi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4" fillId="2" borderId="4" xfId="0" applyFont="1" applyFill="1" applyBorder="1" applyAlignment="1">
      <alignment vertical="center" wrapText="1"/>
    </xf>
    <xf numFmtId="49" fontId="5" fillId="2" borderId="1" xfId="6" applyNumberFormat="1" applyFont="1" applyFill="1" applyBorder="1" applyAlignment="1" applyProtection="1">
      <alignment horizontal="center" vertical="center" textRotation="255"/>
    </xf>
    <xf numFmtId="0" fontId="11" fillId="2" borderId="1" xfId="0" applyFont="1" applyFill="1" applyBorder="1" applyAlignment="1">
      <alignment vertical="center" textRotation="255"/>
    </xf>
    <xf numFmtId="49" fontId="5" fillId="2" borderId="1" xfId="6" applyNumberFormat="1" applyFont="1" applyFill="1" applyBorder="1" applyAlignment="1" applyProtection="1">
      <alignment vertical="center"/>
    </xf>
    <xf numFmtId="0" fontId="5" fillId="2" borderId="1" xfId="0" applyFont="1" applyFill="1" applyBorder="1" applyAlignment="1">
      <alignment horizontal="center" vertical="center" textRotation="255"/>
    </xf>
    <xf numFmtId="49" fontId="5" fillId="2" borderId="1" xfId="6" applyNumberFormat="1" applyFont="1" applyFill="1" applyBorder="1" applyAlignment="1" applyProtection="1">
      <alignment horizontal="center" vertical="center"/>
    </xf>
    <xf numFmtId="49" fontId="5" fillId="2" borderId="1" xfId="6" applyNumberFormat="1" applyFont="1" applyFill="1" applyBorder="1" applyAlignment="1" applyProtection="1">
      <alignment horizontal="center" vertical="center" wrapText="1"/>
    </xf>
    <xf numFmtId="49" fontId="5" fillId="2" borderId="16" xfId="6" applyNumberFormat="1" applyFont="1" applyFill="1" applyBorder="1" applyAlignment="1" applyProtection="1">
      <alignment horizontal="center" vertical="center"/>
    </xf>
    <xf numFmtId="49" fontId="5" fillId="2" borderId="0" xfId="6" applyNumberFormat="1" applyFont="1" applyFill="1" applyBorder="1" applyAlignment="1" applyProtection="1">
      <alignment horizontal="center" vertical="center"/>
    </xf>
    <xf numFmtId="49" fontId="5" fillId="2" borderId="15" xfId="6" applyNumberFormat="1" applyFont="1" applyFill="1" applyBorder="1" applyAlignment="1" applyProtection="1">
      <alignment horizontal="center" vertical="center"/>
    </xf>
    <xf numFmtId="49" fontId="5" fillId="2" borderId="8" xfId="6" applyNumberFormat="1" applyFont="1" applyFill="1" applyBorder="1" applyAlignment="1" applyProtection="1">
      <alignment horizontal="center" vertical="center"/>
    </xf>
    <xf numFmtId="49" fontId="5" fillId="2" borderId="10" xfId="6" applyNumberFormat="1" applyFont="1" applyFill="1" applyBorder="1" applyAlignment="1" applyProtection="1">
      <alignment horizontal="center" vertical="center"/>
    </xf>
    <xf numFmtId="49" fontId="5" fillId="2" borderId="11"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vertical="center"/>
    </xf>
    <xf numFmtId="49" fontId="5" fillId="2" borderId="9" xfId="6" applyNumberFormat="1" applyFont="1" applyFill="1" applyBorder="1" applyAlignment="1" applyProtection="1">
      <alignment vertical="center"/>
    </xf>
    <xf numFmtId="49" fontId="5" fillId="2" borderId="3" xfId="6" applyNumberFormat="1" applyFont="1" applyFill="1" applyBorder="1" applyAlignment="1" applyProtection="1">
      <alignment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left" vertical="center"/>
    </xf>
    <xf numFmtId="49" fontId="5" fillId="2" borderId="1" xfId="6" applyNumberFormat="1" applyFont="1" applyFill="1" applyBorder="1" applyAlignment="1" applyProtection="1">
      <alignment horizontal="left" vertical="center"/>
    </xf>
    <xf numFmtId="49" fontId="5" fillId="2" borderId="7" xfId="6" applyNumberFormat="1" applyFont="1" applyFill="1" applyBorder="1" applyAlignment="1" applyProtection="1">
      <alignment horizontal="center" vertical="center" wrapText="1"/>
    </xf>
    <xf numFmtId="49" fontId="5" fillId="2" borderId="13" xfId="6" applyNumberFormat="1" applyFont="1" applyFill="1" applyBorder="1" applyAlignment="1" applyProtection="1">
      <alignment horizontal="center" vertical="center"/>
    </xf>
    <xf numFmtId="0" fontId="6" fillId="2" borderId="1" xfId="0" applyFont="1" applyFill="1" applyBorder="1" applyAlignment="1">
      <alignment horizontal="center" vertical="center" textRotation="255" wrapText="1"/>
    </xf>
    <xf numFmtId="0" fontId="5" fillId="2" borderId="1" xfId="0" applyFont="1" applyFill="1" applyBorder="1" applyAlignment="1">
      <alignment vertical="center" textRotation="255" wrapText="1"/>
    </xf>
    <xf numFmtId="49" fontId="5" fillId="2" borderId="5" xfId="6" applyNumberFormat="1" applyFont="1" applyFill="1" applyBorder="1" applyAlignment="1" applyProtection="1">
      <alignment horizontal="center" vertical="center" textRotation="255"/>
    </xf>
    <xf numFmtId="49" fontId="5" fillId="2" borderId="12" xfId="6" applyNumberFormat="1" applyFont="1" applyFill="1" applyBorder="1" applyAlignment="1" applyProtection="1">
      <alignment horizontal="center" vertical="center" textRotation="255"/>
    </xf>
    <xf numFmtId="49" fontId="5" fillId="2" borderId="6" xfId="6" applyNumberFormat="1" applyFont="1" applyFill="1" applyBorder="1" applyAlignment="1" applyProtection="1">
      <alignment horizontal="center" vertical="center" textRotation="255"/>
    </xf>
    <xf numFmtId="0" fontId="6" fillId="2" borderId="1" xfId="0" applyFont="1" applyFill="1" applyBorder="1" applyAlignment="1">
      <alignment vertical="center" textRotation="255"/>
    </xf>
    <xf numFmtId="49" fontId="5" fillId="2" borderId="1" xfId="6" applyNumberFormat="1" applyFont="1" applyFill="1" applyBorder="1" applyAlignment="1" applyProtection="1">
      <alignment horizontal="left" vertical="center" wrapText="1"/>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vertical="center" textRotation="255"/>
    </xf>
    <xf numFmtId="0" fontId="5" fillId="2" borderId="12" xfId="0" applyFont="1" applyFill="1" applyBorder="1" applyAlignment="1">
      <alignment vertical="center" textRotation="255"/>
    </xf>
    <xf numFmtId="49" fontId="5" fillId="2" borderId="7" xfId="6" applyNumberFormat="1" applyFont="1" applyFill="1" applyBorder="1" applyAlignment="1" applyProtection="1">
      <alignment vertical="center" wrapText="1"/>
    </xf>
    <xf numFmtId="49" fontId="5" fillId="2" borderId="2" xfId="6" applyNumberFormat="1" applyFont="1" applyFill="1" applyBorder="1" applyAlignment="1" applyProtection="1">
      <alignment vertical="center" wrapText="1"/>
    </xf>
    <xf numFmtId="49" fontId="5" fillId="2" borderId="13" xfId="6" applyNumberFormat="1" applyFont="1" applyFill="1" applyBorder="1" applyAlignment="1" applyProtection="1">
      <alignment vertical="center" wrapText="1"/>
    </xf>
    <xf numFmtId="0" fontId="5" fillId="2" borderId="1" xfId="6" applyNumberFormat="1" applyFont="1" applyFill="1" applyBorder="1" applyAlignment="1" applyProtection="1">
      <alignment horizontal="center" vertical="center" textRotation="255" wrapText="1"/>
    </xf>
    <xf numFmtId="0" fontId="5" fillId="2" borderId="1" xfId="6" applyNumberFormat="1" applyFont="1" applyFill="1" applyBorder="1" applyAlignment="1" applyProtection="1">
      <alignment horizontal="center" vertical="center" textRotation="255"/>
    </xf>
    <xf numFmtId="0" fontId="5" fillId="2" borderId="5" xfId="6" applyNumberFormat="1" applyFont="1" applyFill="1" applyBorder="1" applyAlignment="1" applyProtection="1">
      <alignment horizontal="center" vertical="center" textRotation="255"/>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2" xfId="0" applyFont="1" applyFill="1" applyBorder="1" applyAlignment="1">
      <alignment vertical="center" wrapText="1"/>
    </xf>
    <xf numFmtId="0" fontId="6" fillId="2" borderId="12" xfId="0" applyFont="1" applyFill="1" applyBorder="1" applyAlignment="1">
      <alignment vertical="center" wrapText="1"/>
    </xf>
    <xf numFmtId="0" fontId="4" fillId="2" borderId="5" xfId="0" applyFont="1" applyFill="1" applyBorder="1" applyAlignment="1">
      <alignment vertical="center" textRotation="255" wrapText="1"/>
    </xf>
    <xf numFmtId="0" fontId="4" fillId="2" borderId="12" xfId="0" applyFont="1" applyFill="1" applyBorder="1" applyAlignment="1">
      <alignment vertical="center" textRotation="255" wrapText="1"/>
    </xf>
    <xf numFmtId="0" fontId="4" fillId="2" borderId="6" xfId="0" applyFont="1" applyFill="1" applyBorder="1" applyAlignment="1">
      <alignment vertical="center" textRotation="255"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177" fontId="4" fillId="2" borderId="1" xfId="0" applyNumberFormat="1" applyFont="1" applyFill="1" applyBorder="1" applyAlignment="1">
      <alignment vertical="center"/>
    </xf>
  </cellXfs>
  <cellStyles count="50">
    <cellStyle name="20% - アクセント 1 2" xfId="27" xr:uid="{00000000-0005-0000-0000-000000000000}"/>
    <cellStyle name="20% - アクセント 2 2" xfId="31" xr:uid="{00000000-0005-0000-0000-000001000000}"/>
    <cellStyle name="20% - アクセント 3 2" xfId="35" xr:uid="{00000000-0005-0000-0000-000002000000}"/>
    <cellStyle name="20% - アクセント 4 2" xfId="39" xr:uid="{00000000-0005-0000-0000-000003000000}"/>
    <cellStyle name="20% - アクセント 5 2" xfId="43" xr:uid="{00000000-0005-0000-0000-000004000000}"/>
    <cellStyle name="20% - アクセント 6 2" xfId="47" xr:uid="{00000000-0005-0000-0000-000005000000}"/>
    <cellStyle name="40% - アクセント 1 2" xfId="28" xr:uid="{00000000-0005-0000-0000-000006000000}"/>
    <cellStyle name="40% - アクセント 2 2" xfId="32" xr:uid="{00000000-0005-0000-0000-000007000000}"/>
    <cellStyle name="40% - アクセント 3 2" xfId="36" xr:uid="{00000000-0005-0000-0000-000008000000}"/>
    <cellStyle name="40% - アクセント 4 2" xfId="40" xr:uid="{00000000-0005-0000-0000-000009000000}"/>
    <cellStyle name="40% - アクセント 5 2" xfId="44" xr:uid="{00000000-0005-0000-0000-00000A000000}"/>
    <cellStyle name="40% - アクセント 6 2" xfId="48" xr:uid="{00000000-0005-0000-0000-00000B000000}"/>
    <cellStyle name="60% - アクセント 1 2" xfId="29" xr:uid="{00000000-0005-0000-0000-00000C000000}"/>
    <cellStyle name="60% - アクセント 2 2" xfId="33" xr:uid="{00000000-0005-0000-0000-00000D000000}"/>
    <cellStyle name="60% - アクセント 3 2" xfId="37" xr:uid="{00000000-0005-0000-0000-00000E000000}"/>
    <cellStyle name="60% - アクセント 4 2" xfId="41" xr:uid="{00000000-0005-0000-0000-00000F000000}"/>
    <cellStyle name="60% - アクセント 5 2" xfId="45" xr:uid="{00000000-0005-0000-0000-000010000000}"/>
    <cellStyle name="60% - アクセント 6 2" xfId="49" xr:uid="{00000000-0005-0000-0000-000011000000}"/>
    <cellStyle name="アクセント 1 2" xfId="26" xr:uid="{00000000-0005-0000-0000-000012000000}"/>
    <cellStyle name="アクセント 2 2" xfId="30" xr:uid="{00000000-0005-0000-0000-000013000000}"/>
    <cellStyle name="アクセント 3 2" xfId="34" xr:uid="{00000000-0005-0000-0000-000014000000}"/>
    <cellStyle name="アクセント 4 2" xfId="38" xr:uid="{00000000-0005-0000-0000-000015000000}"/>
    <cellStyle name="アクセント 5 2" xfId="42" xr:uid="{00000000-0005-0000-0000-000016000000}"/>
    <cellStyle name="アクセント 6 2" xfId="46" xr:uid="{00000000-0005-0000-0000-000017000000}"/>
    <cellStyle name="タイトル" xfId="8" builtinId="15" customBuiltin="1"/>
    <cellStyle name="チェック セル 2" xfId="21" xr:uid="{00000000-0005-0000-0000-000019000000}"/>
    <cellStyle name="どちらでもない 2" xfId="16" xr:uid="{00000000-0005-0000-0000-00001A000000}"/>
    <cellStyle name="メモ 2" xfId="23" xr:uid="{00000000-0005-0000-0000-00001B000000}"/>
    <cellStyle name="リンク セル 2" xfId="20" xr:uid="{00000000-0005-0000-0000-00001C000000}"/>
    <cellStyle name="悪い 2" xfId="15" xr:uid="{00000000-0005-0000-0000-00001D000000}"/>
    <cellStyle name="計算 2" xfId="19" xr:uid="{00000000-0005-0000-0000-00001E000000}"/>
    <cellStyle name="警告文 2" xfId="22" xr:uid="{00000000-0005-0000-0000-00001F000000}"/>
    <cellStyle name="桁区切り" xfId="1" builtinId="6"/>
    <cellStyle name="桁区切り 2" xfId="2" xr:uid="{00000000-0005-0000-0000-000021000000}"/>
    <cellStyle name="桁区切り_⑯赤本46-03（下水法適）" xfId="3" xr:uid="{00000000-0005-0000-0000-000022000000}"/>
    <cellStyle name="見出し 1 2" xfId="10" xr:uid="{00000000-0005-0000-0000-000023000000}"/>
    <cellStyle name="見出し 2 2" xfId="11" xr:uid="{00000000-0005-0000-0000-000024000000}"/>
    <cellStyle name="見出し 3 2" xfId="12" xr:uid="{00000000-0005-0000-0000-000025000000}"/>
    <cellStyle name="見出し 4 2" xfId="13" xr:uid="{00000000-0005-0000-0000-000026000000}"/>
    <cellStyle name="集計 2" xfId="25" xr:uid="{00000000-0005-0000-0000-000027000000}"/>
    <cellStyle name="出力 2" xfId="18" xr:uid="{00000000-0005-0000-0000-000028000000}"/>
    <cellStyle name="説明文 2" xfId="24" xr:uid="{00000000-0005-0000-0000-000029000000}"/>
    <cellStyle name="入力 2" xfId="17" xr:uid="{00000000-0005-0000-0000-00002A000000}"/>
    <cellStyle name="標準" xfId="0" builtinId="0"/>
    <cellStyle name="標準 2" xfId="4" xr:uid="{00000000-0005-0000-0000-00002C000000}"/>
    <cellStyle name="標準 3" xfId="9" xr:uid="{00000000-0005-0000-0000-00002D000000}"/>
    <cellStyle name="標準_APNHY801" xfId="5" xr:uid="{00000000-0005-0000-0000-00002E000000}"/>
    <cellStyle name="標準_APNHY872" xfId="6" xr:uid="{00000000-0005-0000-0000-00002F000000}"/>
    <cellStyle name="標準_と畜" xfId="7" xr:uid="{00000000-0005-0000-0000-000030000000}"/>
    <cellStyle name="良い 2" xfId="14" xr:uid="{00000000-0005-0000-0000-000031000000}"/>
  </cellStyles>
  <dxfs count="0"/>
  <tableStyles count="0" defaultTableStyle="TableStyleMedium2" defaultPivotStyle="PivotStyleLight16"/>
  <colors>
    <mruColors>
      <color rgb="FFFFFFCC"/>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42</xdr:row>
      <xdr:rowOff>0</xdr:rowOff>
    </xdr:from>
    <xdr:to>
      <xdr:col>7</xdr:col>
      <xdr:colOff>443865</xdr:colOff>
      <xdr:row>43</xdr:row>
      <xdr:rowOff>53340</xdr:rowOff>
    </xdr:to>
    <xdr:sp macro="" textlink="">
      <xdr:nvSpPr>
        <xdr:cNvPr id="1025" name="Text Box 33">
          <a:extLst>
            <a:ext uri="{FF2B5EF4-FFF2-40B4-BE49-F238E27FC236}">
              <a16:creationId xmlns:a16="http://schemas.microsoft.com/office/drawing/2014/main" id="{00000000-0008-0000-4000-000001040000}"/>
            </a:ext>
          </a:extLst>
        </xdr:cNvPr>
        <xdr:cNvSpPr txBox="1">
          <a:spLocks noChangeArrowheads="1"/>
        </xdr:cNvSpPr>
      </xdr:nvSpPr>
      <xdr:spPr bwMode="auto">
        <a:xfrm>
          <a:off x="2514600" y="7981950"/>
          <a:ext cx="685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47625</xdr:colOff>
      <xdr:row>42</xdr:row>
      <xdr:rowOff>0</xdr:rowOff>
    </xdr:from>
    <xdr:to>
      <xdr:col>8</xdr:col>
      <xdr:colOff>701040</xdr:colOff>
      <xdr:row>42</xdr:row>
      <xdr:rowOff>133350</xdr:rowOff>
    </xdr:to>
    <xdr:sp macro="" textlink="">
      <xdr:nvSpPr>
        <xdr:cNvPr id="1026" name="Text Box 35">
          <a:extLst>
            <a:ext uri="{FF2B5EF4-FFF2-40B4-BE49-F238E27FC236}">
              <a16:creationId xmlns:a16="http://schemas.microsoft.com/office/drawing/2014/main" id="{00000000-0008-0000-4000-000002040000}"/>
            </a:ext>
          </a:extLst>
        </xdr:cNvPr>
        <xdr:cNvSpPr txBox="1">
          <a:spLocks noChangeArrowheads="1"/>
        </xdr:cNvSpPr>
      </xdr:nvSpPr>
      <xdr:spPr bwMode="auto">
        <a:xfrm>
          <a:off x="3381375" y="7981950"/>
          <a:ext cx="64770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180975</xdr:colOff>
      <xdr:row>42</xdr:row>
      <xdr:rowOff>0</xdr:rowOff>
    </xdr:from>
    <xdr:to>
      <xdr:col>8</xdr:col>
      <xdr:colOff>510540</xdr:colOff>
      <xdr:row>44</xdr:row>
      <xdr:rowOff>91440</xdr:rowOff>
    </xdr:to>
    <xdr:sp macro="" textlink="">
      <xdr:nvSpPr>
        <xdr:cNvPr id="1027" name="Text Box 36">
          <a:extLst>
            <a:ext uri="{FF2B5EF4-FFF2-40B4-BE49-F238E27FC236}">
              <a16:creationId xmlns:a16="http://schemas.microsoft.com/office/drawing/2014/main" id="{00000000-0008-0000-4000-000003040000}"/>
            </a:ext>
          </a:extLst>
        </xdr:cNvPr>
        <xdr:cNvSpPr txBox="1">
          <a:spLocks noChangeArrowheads="1"/>
        </xdr:cNvSpPr>
      </xdr:nvSpPr>
      <xdr:spPr bwMode="auto">
        <a:xfrm>
          <a:off x="3514725" y="7981950"/>
          <a:ext cx="3238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333375</xdr:colOff>
      <xdr:row>64</xdr:row>
      <xdr:rowOff>123825</xdr:rowOff>
    </xdr:from>
    <xdr:to>
      <xdr:col>6</xdr:col>
      <xdr:colOff>285750</xdr:colOff>
      <xdr:row>65</xdr:row>
      <xdr:rowOff>95250</xdr:rowOff>
    </xdr:to>
    <xdr:sp macro="" textlink="">
      <xdr:nvSpPr>
        <xdr:cNvPr id="1028" name="Text Box 62">
          <a:extLst>
            <a:ext uri="{FF2B5EF4-FFF2-40B4-BE49-F238E27FC236}">
              <a16:creationId xmlns:a16="http://schemas.microsoft.com/office/drawing/2014/main" id="{00000000-0008-0000-4000-000004040000}"/>
            </a:ext>
          </a:extLst>
        </xdr:cNvPr>
        <xdr:cNvSpPr txBox="1">
          <a:spLocks noChangeArrowheads="1"/>
        </xdr:cNvSpPr>
      </xdr:nvSpPr>
      <xdr:spPr bwMode="auto">
        <a:xfrm>
          <a:off x="2409825" y="12477750"/>
          <a:ext cx="3238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0</xdr:row>
      <xdr:rowOff>152400</xdr:rowOff>
    </xdr:from>
    <xdr:to>
      <xdr:col>4</xdr:col>
      <xdr:colOff>392205</xdr:colOff>
      <xdr:row>3</xdr:row>
      <xdr:rowOff>67236</xdr:rowOff>
    </xdr:to>
    <xdr:sp macro="" textlink="">
      <xdr:nvSpPr>
        <xdr:cNvPr id="2" name="正方形/長方形 1">
          <a:extLst>
            <a:ext uri="{FF2B5EF4-FFF2-40B4-BE49-F238E27FC236}">
              <a16:creationId xmlns:a16="http://schemas.microsoft.com/office/drawing/2014/main" id="{00000000-0008-0000-4200-000002000000}"/>
            </a:ext>
          </a:extLst>
        </xdr:cNvPr>
        <xdr:cNvSpPr/>
      </xdr:nvSpPr>
      <xdr:spPr>
        <a:xfrm>
          <a:off x="152399" y="152400"/>
          <a:ext cx="1831041" cy="833718"/>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参照の関係上、決統データの事業コードを「</a:t>
          </a:r>
          <a:r>
            <a:rPr kumimoji="1" lang="en-US" altLang="ja-JP" sz="1100" b="1">
              <a:solidFill>
                <a:srgbClr val="FF0000"/>
              </a:solidFill>
            </a:rPr>
            <a:t>2</a:t>
          </a:r>
          <a:r>
            <a:rPr kumimoji="1" lang="ja-JP" altLang="en-US" sz="1100" b="1">
              <a:solidFill>
                <a:srgbClr val="FF0000"/>
              </a:solidFill>
            </a:rPr>
            <a:t>」に、網野デイの施設コードを「</a:t>
          </a:r>
          <a:r>
            <a:rPr kumimoji="1" lang="en-US" altLang="ja-JP" sz="1100" b="1">
              <a:solidFill>
                <a:srgbClr val="FF0000"/>
              </a:solidFill>
            </a:rPr>
            <a:t>002</a:t>
          </a:r>
          <a:r>
            <a:rPr kumimoji="1" lang="ja-JP" altLang="en-US" sz="1100" b="1">
              <a:solidFill>
                <a:srgbClr val="FF0000"/>
              </a:solidFill>
            </a:rPr>
            <a:t>」に置き換える必要あり</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xdr:rowOff>
    </xdr:from>
    <xdr:to>
      <xdr:col>4</xdr:col>
      <xdr:colOff>238125</xdr:colOff>
      <xdr:row>2</xdr:row>
      <xdr:rowOff>171450</xdr:rowOff>
    </xdr:to>
    <xdr:sp macro="" textlink="">
      <xdr:nvSpPr>
        <xdr:cNvPr id="2" name="正方形/長方形 1">
          <a:extLst>
            <a:ext uri="{FF2B5EF4-FFF2-40B4-BE49-F238E27FC236}">
              <a16:creationId xmlns:a16="http://schemas.microsoft.com/office/drawing/2014/main" id="{00000000-0008-0000-4300-000002000000}"/>
            </a:ext>
          </a:extLst>
        </xdr:cNvPr>
        <xdr:cNvSpPr/>
      </xdr:nvSpPr>
      <xdr:spPr>
        <a:xfrm>
          <a:off x="95250" y="9525"/>
          <a:ext cx="1733550" cy="771525"/>
        </a:xfrm>
        <a:prstGeom prst="rect">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参照の関係上、複数施設ある市町村は、決統データの施設コードを変更する必要あり</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15"/>
  <sheetViews>
    <sheetView view="pageBreakPreview" zoomScale="90" zoomScaleNormal="100" zoomScaleSheetLayoutView="90" workbookViewId="0">
      <selection activeCell="E32" sqref="E32"/>
    </sheetView>
  </sheetViews>
  <sheetFormatPr defaultRowHeight="14.4"/>
  <cols>
    <col min="1" max="1" width="3.296875" customWidth="1"/>
    <col min="2" max="2" width="3.5" customWidth="1"/>
    <col min="3" max="3" width="21" customWidth="1"/>
  </cols>
  <sheetData>
    <row r="3" spans="2:3">
      <c r="B3" s="159" t="s">
        <v>138</v>
      </c>
      <c r="C3" s="159"/>
    </row>
    <row r="4" spans="2:3">
      <c r="B4" s="159"/>
      <c r="C4" s="159"/>
    </row>
    <row r="5" spans="2:3">
      <c r="B5" s="159"/>
      <c r="C5" s="159" t="s">
        <v>143</v>
      </c>
    </row>
    <row r="6" spans="2:3">
      <c r="B6" s="159"/>
      <c r="C6" s="159"/>
    </row>
    <row r="7" spans="2:3">
      <c r="B7" s="159"/>
      <c r="C7" s="159" t="s">
        <v>139</v>
      </c>
    </row>
    <row r="8" spans="2:3">
      <c r="B8" s="159"/>
      <c r="C8" s="159" t="s">
        <v>140</v>
      </c>
    </row>
    <row r="9" spans="2:3">
      <c r="B9" s="159"/>
      <c r="C9" s="159" t="s">
        <v>387</v>
      </c>
    </row>
    <row r="11" spans="2:3">
      <c r="C11" s="391" t="s">
        <v>1350</v>
      </c>
    </row>
    <row r="14" spans="2:3" ht="28.5" customHeight="1">
      <c r="C14" s="306" t="s">
        <v>347</v>
      </c>
    </row>
    <row r="15" spans="2:3" ht="28.5" customHeight="1">
      <c r="C15" s="307" t="s">
        <v>348</v>
      </c>
    </row>
  </sheetData>
  <customSheetViews>
    <customSheetView guid="{247A5D4D-80F1-4466-92F7-7A3BC78E450F}" scale="60" showPageBreaks="1" view="pageBreakPreview">
      <selection activeCell="C43" sqref="C43"/>
      <pageMargins left="0.7" right="0.7" top="0.75" bottom="0.75" header="0.3" footer="0.3"/>
      <pageSetup paperSize="9" orientation="landscape"/>
    </customSheetView>
  </customSheetView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383"/>
  <sheetViews>
    <sheetView tabSelected="1" view="pageBreakPreview" zoomScale="80" zoomScaleNormal="80" zoomScaleSheetLayoutView="80" workbookViewId="0">
      <pane ySplit="5" topLeftCell="A6" activePane="bottomLeft" state="frozen"/>
      <selection pane="bottomLeft" activeCell="A63" sqref="A63:XFD63"/>
    </sheetView>
  </sheetViews>
  <sheetFormatPr defaultColWidth="9" defaultRowHeight="14.4"/>
  <cols>
    <col min="1" max="1" width="9.69921875" style="1" hidden="1" customWidth="1"/>
    <col min="2" max="2" width="4.296875" style="1" hidden="1" customWidth="1"/>
    <col min="3" max="4" width="3.296875" style="1" hidden="1" customWidth="1"/>
    <col min="5" max="5" width="6.296875" style="25" hidden="1" customWidth="1"/>
    <col min="6" max="6" width="4" style="1" customWidth="1"/>
    <col min="7" max="7" width="3.69921875" style="1" customWidth="1"/>
    <col min="8" max="8" width="5.796875" style="1" customWidth="1"/>
    <col min="9" max="9" width="11" style="1" customWidth="1"/>
    <col min="10" max="10" width="20.69921875" style="1" customWidth="1"/>
    <col min="11" max="15" width="10.59765625" style="2" customWidth="1"/>
    <col min="16" max="16" width="13.09765625" style="2" bestFit="1" customWidth="1"/>
    <col min="17" max="16384" width="9" style="1"/>
  </cols>
  <sheetData>
    <row r="1" spans="1:16" ht="23.4">
      <c r="F1" s="8"/>
      <c r="J1" s="415" t="s">
        <v>1492</v>
      </c>
    </row>
    <row r="2" spans="1:16" ht="5.25" customHeight="1">
      <c r="K2" s="1"/>
      <c r="L2" s="1"/>
      <c r="M2" s="1"/>
      <c r="N2" s="1"/>
      <c r="O2" s="1"/>
      <c r="P2" s="1"/>
    </row>
    <row r="3" spans="1:16">
      <c r="F3" s="1" t="s">
        <v>488</v>
      </c>
      <c r="K3" s="1"/>
      <c r="L3" s="1"/>
      <c r="M3" s="1"/>
      <c r="N3" s="1"/>
      <c r="O3" s="1"/>
      <c r="P3" s="1"/>
    </row>
    <row r="4" spans="1:16" ht="17.25" customHeight="1">
      <c r="F4" s="1" t="s">
        <v>510</v>
      </c>
      <c r="K4" s="1"/>
      <c r="L4" s="1"/>
      <c r="M4" s="1"/>
      <c r="N4" s="1"/>
      <c r="O4" s="1"/>
      <c r="P4" s="1"/>
    </row>
    <row r="5" spans="1:16" ht="27.75" customHeight="1">
      <c r="A5" s="26"/>
      <c r="B5" s="67" t="s">
        <v>757</v>
      </c>
      <c r="C5" s="26" t="s">
        <v>758</v>
      </c>
      <c r="D5" s="26" t="s">
        <v>759</v>
      </c>
      <c r="E5" s="30" t="s">
        <v>760</v>
      </c>
      <c r="F5" s="496"/>
      <c r="G5" s="497"/>
      <c r="H5" s="497"/>
      <c r="I5" s="497"/>
      <c r="J5" s="497"/>
      <c r="K5" s="11" t="s">
        <v>458</v>
      </c>
      <c r="L5" s="11" t="s">
        <v>459</v>
      </c>
      <c r="M5" s="11" t="s">
        <v>460</v>
      </c>
      <c r="N5" s="11" t="s">
        <v>461</v>
      </c>
      <c r="O5" s="11" t="s">
        <v>579</v>
      </c>
      <c r="P5" s="11" t="s">
        <v>487</v>
      </c>
    </row>
    <row r="6" spans="1:16" s="3" customFormat="1">
      <c r="A6" s="27" t="str">
        <f>+B6&amp;C6&amp;D6</f>
        <v>0102901</v>
      </c>
      <c r="B6" s="28" t="s">
        <v>768</v>
      </c>
      <c r="C6" s="29">
        <v>29</v>
      </c>
      <c r="D6" s="28" t="s">
        <v>761</v>
      </c>
      <c r="E6" s="31" t="s">
        <v>762</v>
      </c>
      <c r="F6" s="480" t="s">
        <v>482</v>
      </c>
      <c r="G6" s="481"/>
      <c r="H6" s="482"/>
      <c r="I6" s="464" t="s">
        <v>766</v>
      </c>
      <c r="J6" s="465"/>
      <c r="K6" s="35">
        <f>VLOOKUP($A6&amp;K$63,決統データ!$A$3:$DE$365,$E6+19,FALSE)</f>
        <v>3430905</v>
      </c>
      <c r="L6" s="35">
        <f>VLOOKUP($A6&amp;L$63,決統データ!$A$3:$DE$365,$E6+19,FALSE)</f>
        <v>3290301</v>
      </c>
      <c r="M6" s="35">
        <f>VLOOKUP($A6&amp;M$63,決統データ!$A$3:$DE$365,$E6+19,FALSE)</f>
        <v>3290212</v>
      </c>
      <c r="N6" s="35">
        <f>VLOOKUP($A6&amp;N$63,決統データ!$A$3:$DE$365,$E6+19,FALSE)</f>
        <v>3460808</v>
      </c>
      <c r="O6" s="35">
        <f>VLOOKUP($A6&amp;O$63,決統データ!$A$3:$DE$365,$E6+19,FALSE)</f>
        <v>3291103</v>
      </c>
      <c r="P6" s="13"/>
    </row>
    <row r="7" spans="1:16" s="3" customFormat="1">
      <c r="A7" s="27" t="str">
        <f t="shared" ref="A7:A43" si="0">+B7&amp;C7&amp;D7</f>
        <v>0102901</v>
      </c>
      <c r="B7" s="28" t="s">
        <v>768</v>
      </c>
      <c r="C7" s="29">
        <v>29</v>
      </c>
      <c r="D7" s="28" t="s">
        <v>761</v>
      </c>
      <c r="E7" s="25" t="s">
        <v>763</v>
      </c>
      <c r="F7" s="483"/>
      <c r="G7" s="484"/>
      <c r="H7" s="485"/>
      <c r="I7" s="464" t="s">
        <v>492</v>
      </c>
      <c r="J7" s="465"/>
      <c r="K7" s="35">
        <f>VLOOKUP($A7&amp;K$63,決統データ!$A$3:$DE$365,$E7+19,FALSE)</f>
        <v>3441001</v>
      </c>
      <c r="L7" s="35">
        <f>VLOOKUP($A7&amp;L$63,決統データ!$A$3:$DE$365,$E7+19,FALSE)</f>
        <v>3300601</v>
      </c>
      <c r="M7" s="35">
        <f>VLOOKUP($A7&amp;M$63,決統データ!$A$3:$DE$365,$E7+19,FALSE)</f>
        <v>3290401</v>
      </c>
      <c r="N7" s="35">
        <f>VLOOKUP($A7&amp;N$63,決統データ!$A$3:$DE$365,$E7+19,FALSE)</f>
        <v>3471101</v>
      </c>
      <c r="O7" s="35">
        <f>VLOOKUP($A7&amp;O$63,決統データ!$A$3:$DE$365,$E7+19,FALSE)</f>
        <v>3291103</v>
      </c>
      <c r="P7" s="13"/>
    </row>
    <row r="8" spans="1:16" ht="14.25" customHeight="1">
      <c r="A8" s="27" t="str">
        <f t="shared" si="0"/>
        <v>0102901</v>
      </c>
      <c r="B8" s="28" t="s">
        <v>768</v>
      </c>
      <c r="C8" s="29">
        <v>29</v>
      </c>
      <c r="D8" s="28" t="s">
        <v>761</v>
      </c>
      <c r="E8" s="25">
        <v>3</v>
      </c>
      <c r="F8" s="460" t="s">
        <v>483</v>
      </c>
      <c r="G8" s="491" t="s">
        <v>611</v>
      </c>
      <c r="H8" s="492"/>
      <c r="I8" s="492"/>
      <c r="J8" s="493"/>
      <c r="K8" s="42">
        <f>VLOOKUP($A8&amp;K$63,決統データ!$A$3:$DE$365,$E8+19,FALSE)</f>
        <v>6972</v>
      </c>
      <c r="L8" s="42">
        <f>VLOOKUP($A8&amp;L$63,決統データ!$A$3:$DE$365,$E8+19,FALSE)</f>
        <v>1108</v>
      </c>
      <c r="M8" s="42">
        <f>VLOOKUP($A8&amp;M$63,決統データ!$A$3:$DE$365,$E8+19,FALSE)</f>
        <v>3441</v>
      </c>
      <c r="N8" s="42">
        <f>VLOOKUP($A8&amp;N$63,決統データ!$A$3:$DE$365,$E8+19,FALSE)</f>
        <v>2425</v>
      </c>
      <c r="O8" s="42">
        <f>VLOOKUP($A8&amp;O$63,決統データ!$A$3:$DE$365,$E8+19,FALSE)</f>
        <v>1905</v>
      </c>
      <c r="P8" s="14">
        <f>SUM(K8:O8)</f>
        <v>15851</v>
      </c>
    </row>
    <row r="9" spans="1:16">
      <c r="A9" s="27" t="str">
        <f t="shared" si="0"/>
        <v>0102901</v>
      </c>
      <c r="B9" s="28" t="s">
        <v>768</v>
      </c>
      <c r="C9" s="29">
        <v>29</v>
      </c>
      <c r="D9" s="28" t="s">
        <v>761</v>
      </c>
      <c r="E9" s="25">
        <v>4</v>
      </c>
      <c r="F9" s="461"/>
      <c r="G9" s="454" t="s">
        <v>613</v>
      </c>
      <c r="H9" s="455"/>
      <c r="I9" s="455"/>
      <c r="J9" s="456"/>
      <c r="K9" s="42">
        <f>VLOOKUP($A9&amp;K$63,決統データ!$A$3:$DE$365,$E9+19,FALSE)</f>
        <v>3000</v>
      </c>
      <c r="L9" s="42">
        <f>VLOOKUP($A9&amp;L$63,決統データ!$A$3:$DE$365,$E9+19,FALSE)</f>
        <v>2290</v>
      </c>
      <c r="M9" s="42">
        <f>VLOOKUP($A9&amp;M$63,決統データ!$A$3:$DE$365,$E9+19,FALSE)</f>
        <v>4400</v>
      </c>
      <c r="N9" s="42">
        <f>VLOOKUP($A9&amp;N$63,決統データ!$A$3:$DE$365,$E9+19,FALSE)</f>
        <v>2670</v>
      </c>
      <c r="O9" s="42">
        <f>VLOOKUP($A9&amp;O$63,決統データ!$A$3:$DE$365,$E9+19,FALSE)</f>
        <v>1938</v>
      </c>
      <c r="P9" s="14">
        <f>SUM(K9:O9)</f>
        <v>14298</v>
      </c>
    </row>
    <row r="10" spans="1:16">
      <c r="A10" s="27" t="str">
        <f t="shared" si="0"/>
        <v>0102901</v>
      </c>
      <c r="B10" s="28" t="s">
        <v>768</v>
      </c>
      <c r="C10" s="29">
        <v>29</v>
      </c>
      <c r="D10" s="28" t="s">
        <v>761</v>
      </c>
      <c r="E10" s="25">
        <v>5</v>
      </c>
      <c r="F10" s="461"/>
      <c r="G10" s="454" t="s">
        <v>612</v>
      </c>
      <c r="H10" s="455"/>
      <c r="I10" s="455"/>
      <c r="J10" s="456"/>
      <c r="K10" s="42">
        <f>VLOOKUP($A10&amp;K$63,決統データ!$A$3:$DE$365,$E10+19,FALSE)</f>
        <v>2037</v>
      </c>
      <c r="L10" s="42">
        <f>VLOOKUP($A10&amp;L$63,決統データ!$A$3:$DE$365,$E10+19,FALSE)</f>
        <v>1090</v>
      </c>
      <c r="M10" s="42">
        <f>VLOOKUP($A10&amp;M$63,決統データ!$A$3:$DE$365,$E10+19,FALSE)</f>
        <v>3417</v>
      </c>
      <c r="N10" s="42">
        <f>VLOOKUP($A10&amp;N$63,決統データ!$A$3:$DE$365,$E10+19,FALSE)</f>
        <v>2190</v>
      </c>
      <c r="O10" s="42">
        <f>VLOOKUP($A10&amp;O$63,決統データ!$A$3:$DE$365,$E10+19,FALSE)</f>
        <v>1793</v>
      </c>
      <c r="P10" s="14">
        <f>SUM(K10:O10)</f>
        <v>10527</v>
      </c>
    </row>
    <row r="11" spans="1:16">
      <c r="A11" s="27"/>
      <c r="B11" s="28"/>
      <c r="C11" s="29"/>
      <c r="D11" s="28"/>
      <c r="F11" s="461"/>
      <c r="G11" s="486" t="s">
        <v>484</v>
      </c>
      <c r="H11" s="487"/>
      <c r="I11" s="476" t="s">
        <v>485</v>
      </c>
      <c r="J11" s="498"/>
      <c r="K11" s="15">
        <f>K10/K8*100</f>
        <v>29.216867469879521</v>
      </c>
      <c r="L11" s="15">
        <f t="shared" ref="L11:P11" si="1">L10/L8*100</f>
        <v>98.375451263537911</v>
      </c>
      <c r="M11" s="15">
        <f t="shared" si="1"/>
        <v>99.302528334786402</v>
      </c>
      <c r="N11" s="15">
        <f t="shared" si="1"/>
        <v>90.30927835051547</v>
      </c>
      <c r="O11" s="15">
        <f t="shared" si="1"/>
        <v>94.120734908136484</v>
      </c>
      <c r="P11" s="15">
        <f t="shared" si="1"/>
        <v>66.412213740458014</v>
      </c>
    </row>
    <row r="12" spans="1:16">
      <c r="A12" s="27"/>
      <c r="B12" s="28"/>
      <c r="C12" s="29"/>
      <c r="D12" s="28"/>
      <c r="F12" s="461"/>
      <c r="G12" s="488"/>
      <c r="H12" s="489"/>
      <c r="I12" s="476" t="s">
        <v>486</v>
      </c>
      <c r="J12" s="498"/>
      <c r="K12" s="15">
        <f>K10/K9*100</f>
        <v>67.900000000000006</v>
      </c>
      <c r="L12" s="15">
        <f t="shared" ref="L12:P12" si="2">L10/L9*100</f>
        <v>47.598253275109172</v>
      </c>
      <c r="M12" s="15">
        <f t="shared" si="2"/>
        <v>77.659090909090907</v>
      </c>
      <c r="N12" s="15">
        <f t="shared" si="2"/>
        <v>82.022471910112358</v>
      </c>
      <c r="O12" s="15">
        <f t="shared" si="2"/>
        <v>92.518059855521145</v>
      </c>
      <c r="P12" s="15">
        <f t="shared" si="2"/>
        <v>73.625681913554345</v>
      </c>
    </row>
    <row r="13" spans="1:16">
      <c r="A13" s="27" t="str">
        <f t="shared" si="0"/>
        <v>0102901</v>
      </c>
      <c r="B13" s="28" t="s">
        <v>768</v>
      </c>
      <c r="C13" s="29">
        <v>29</v>
      </c>
      <c r="D13" s="28" t="s">
        <v>761</v>
      </c>
      <c r="E13" s="25">
        <v>7</v>
      </c>
      <c r="F13" s="461"/>
      <c r="G13" s="491" t="s">
        <v>614</v>
      </c>
      <c r="H13" s="492"/>
      <c r="I13" s="492"/>
      <c r="J13" s="493"/>
      <c r="K13" s="34">
        <f>VLOOKUP($A13&amp;K$63,決統データ!$A$3:$DE$365,$E13+19,FALSE)</f>
        <v>1551</v>
      </c>
      <c r="L13" s="34">
        <f>VLOOKUP($A13&amp;L$63,決統データ!$A$3:$DE$365,$E13+19,FALSE)</f>
        <v>3059</v>
      </c>
      <c r="M13" s="34">
        <f>VLOOKUP($A13&amp;M$63,決統データ!$A$3:$DE$365,$E13+19,FALSE)</f>
        <v>5992</v>
      </c>
      <c r="N13" s="34">
        <f>VLOOKUP($A13&amp;N$63,決統データ!$A$3:$DE$365,$E13+19,FALSE)</f>
        <v>1266</v>
      </c>
      <c r="O13" s="34">
        <f>VLOOKUP($A13&amp;O$63,決統データ!$A$3:$DE$365,$E13+19,FALSE)</f>
        <v>5304</v>
      </c>
      <c r="P13" s="14">
        <f>SUM(K13:O13)</f>
        <v>17172</v>
      </c>
    </row>
    <row r="14" spans="1:16">
      <c r="A14" s="27" t="str">
        <f t="shared" si="0"/>
        <v>0102901</v>
      </c>
      <c r="B14" s="28" t="s">
        <v>768</v>
      </c>
      <c r="C14" s="29">
        <v>29</v>
      </c>
      <c r="D14" s="28" t="s">
        <v>761</v>
      </c>
      <c r="E14" s="25">
        <v>8</v>
      </c>
      <c r="F14" s="461"/>
      <c r="G14" s="454" t="s">
        <v>615</v>
      </c>
      <c r="H14" s="455"/>
      <c r="I14" s="455"/>
      <c r="J14" s="456"/>
      <c r="K14" s="34">
        <f>VLOOKUP($A14&amp;K$63,決統データ!$A$3:$DE$365,$E14+19,FALSE)</f>
        <v>0</v>
      </c>
      <c r="L14" s="34">
        <f>VLOOKUP($A14&amp;L$63,決統データ!$A$3:$DE$365,$E14+19,FALSE)</f>
        <v>4809</v>
      </c>
      <c r="M14" s="34">
        <f>VLOOKUP($A14&amp;M$63,決統データ!$A$3:$DE$365,$E14+19,FALSE)</f>
        <v>7184</v>
      </c>
      <c r="N14" s="34">
        <f>VLOOKUP($A14&amp;N$63,決統データ!$A$3:$DE$365,$E14+19,FALSE)</f>
        <v>5722</v>
      </c>
      <c r="O14" s="34">
        <f>VLOOKUP($A14&amp;O$63,決統データ!$A$3:$DE$365,$E14+19,FALSE)</f>
        <v>15501</v>
      </c>
      <c r="P14" s="14">
        <f>SUM(K14:O14)</f>
        <v>33216</v>
      </c>
    </row>
    <row r="15" spans="1:16">
      <c r="A15" s="27" t="str">
        <f t="shared" si="0"/>
        <v>0102901</v>
      </c>
      <c r="B15" s="28" t="s">
        <v>768</v>
      </c>
      <c r="C15" s="29">
        <v>29</v>
      </c>
      <c r="D15" s="28" t="s">
        <v>761</v>
      </c>
      <c r="E15" s="25">
        <v>9</v>
      </c>
      <c r="F15" s="461"/>
      <c r="G15" s="454" t="s">
        <v>701</v>
      </c>
      <c r="H15" s="455"/>
      <c r="I15" s="455"/>
      <c r="J15" s="456"/>
      <c r="K15" s="34">
        <f>VLOOKUP($A15&amp;K$63,決統データ!$A$3:$DE$365,$E15+19,FALSE)</f>
        <v>11759</v>
      </c>
      <c r="L15" s="34">
        <f>VLOOKUP($A15&amp;L$63,決統データ!$A$3:$DE$365,$E15+19,FALSE)</f>
        <v>21231</v>
      </c>
      <c r="M15" s="34">
        <f>VLOOKUP($A15&amp;M$63,決統データ!$A$3:$DE$365,$E15+19,FALSE)</f>
        <v>73500</v>
      </c>
      <c r="N15" s="34">
        <f>VLOOKUP($A15&amp;N$63,決統データ!$A$3:$DE$365,$E15+19,FALSE)</f>
        <v>51714</v>
      </c>
      <c r="O15" s="34">
        <f>VLOOKUP($A15&amp;O$63,決統データ!$A$3:$DE$365,$E15+19,FALSE)</f>
        <v>37291</v>
      </c>
      <c r="P15" s="14">
        <f>SUM(K15:O15)</f>
        <v>195495</v>
      </c>
    </row>
    <row r="16" spans="1:16">
      <c r="A16" s="27"/>
      <c r="B16" s="28"/>
      <c r="C16" s="29"/>
      <c r="D16" s="28"/>
      <c r="F16" s="461"/>
      <c r="G16" s="454" t="s">
        <v>616</v>
      </c>
      <c r="H16" s="455"/>
      <c r="I16" s="455"/>
      <c r="J16" s="456"/>
      <c r="K16" s="16">
        <f>SUM(K13:K15)</f>
        <v>13310</v>
      </c>
      <c r="L16" s="16">
        <f t="shared" ref="L16:O16" si="3">SUM(L13:L15)</f>
        <v>29099</v>
      </c>
      <c r="M16" s="16">
        <f t="shared" si="3"/>
        <v>86676</v>
      </c>
      <c r="N16" s="16">
        <f t="shared" si="3"/>
        <v>58702</v>
      </c>
      <c r="O16" s="16">
        <f t="shared" si="3"/>
        <v>58096</v>
      </c>
      <c r="P16" s="16">
        <f>SUM(P13:P15)</f>
        <v>245883</v>
      </c>
    </row>
    <row r="17" spans="1:16">
      <c r="A17" s="27" t="str">
        <f t="shared" si="0"/>
        <v>0102901</v>
      </c>
      <c r="B17" s="28" t="s">
        <v>768</v>
      </c>
      <c r="C17" s="29">
        <v>29</v>
      </c>
      <c r="D17" s="28" t="s">
        <v>761</v>
      </c>
      <c r="E17" s="25">
        <v>11</v>
      </c>
      <c r="F17" s="461"/>
      <c r="G17" s="494"/>
      <c r="H17" s="495"/>
      <c r="I17" s="476" t="s">
        <v>610</v>
      </c>
      <c r="J17" s="490"/>
      <c r="K17" s="34">
        <f>VLOOKUP($A17&amp;K$63,決統データ!$A$3:$DE$365,$E17+19,FALSE)</f>
        <v>1</v>
      </c>
      <c r="L17" s="34">
        <f>VLOOKUP($A17&amp;L$63,決統データ!$A$3:$DE$365,$E17+19,FALSE)</f>
        <v>3</v>
      </c>
      <c r="M17" s="34">
        <f>VLOOKUP($A17&amp;M$63,決統データ!$A$3:$DE$365,$E17+19,FALSE)</f>
        <v>1</v>
      </c>
      <c r="N17" s="34">
        <f>VLOOKUP($A17&amp;N$63,決統データ!$A$3:$DE$365,$E17+19,FALSE)</f>
        <v>3</v>
      </c>
      <c r="O17" s="34">
        <f>VLOOKUP($A17&amp;O$63,決統データ!$A$3:$DE$365,$E17+19,FALSE)</f>
        <v>6</v>
      </c>
      <c r="P17" s="14">
        <f>SUM(K17:O17)</f>
        <v>14</v>
      </c>
    </row>
    <row r="18" spans="1:16">
      <c r="A18" s="27" t="str">
        <f t="shared" si="0"/>
        <v>0102901</v>
      </c>
      <c r="B18" s="28" t="s">
        <v>768</v>
      </c>
      <c r="C18" s="29">
        <v>29</v>
      </c>
      <c r="D18" s="28" t="s">
        <v>761</v>
      </c>
      <c r="E18" s="25">
        <v>12</v>
      </c>
      <c r="F18" s="462"/>
      <c r="G18" s="488"/>
      <c r="H18" s="489"/>
      <c r="I18" s="476" t="s">
        <v>702</v>
      </c>
      <c r="J18" s="490"/>
      <c r="K18" s="34">
        <f>VLOOKUP($A18&amp;K$63,決統データ!$A$3:$DE$365,$E18+19,FALSE)</f>
        <v>6</v>
      </c>
      <c r="L18" s="34">
        <f>VLOOKUP($A18&amp;L$63,決統データ!$A$3:$DE$365,$E18+19,FALSE)</f>
        <v>7</v>
      </c>
      <c r="M18" s="34">
        <f>VLOOKUP($A18&amp;M$63,決統データ!$A$3:$DE$365,$E18+19,FALSE)</f>
        <v>10</v>
      </c>
      <c r="N18" s="34">
        <f>VLOOKUP($A18&amp;N$63,決統データ!$A$3:$DE$365,$E18+19,FALSE)</f>
        <v>8</v>
      </c>
      <c r="O18" s="34">
        <f>VLOOKUP($A18&amp;O$63,決統データ!$A$3:$DE$365,$E18+19,FALSE)</f>
        <v>13</v>
      </c>
      <c r="P18" s="14">
        <f>SUM(K18:O18)</f>
        <v>44</v>
      </c>
    </row>
    <row r="19" spans="1:16" ht="16.5" customHeight="1">
      <c r="A19" s="27" t="str">
        <f t="shared" si="0"/>
        <v>0102901</v>
      </c>
      <c r="B19" s="28" t="s">
        <v>768</v>
      </c>
      <c r="C19" s="29">
        <v>29</v>
      </c>
      <c r="D19" s="28" t="s">
        <v>761</v>
      </c>
      <c r="E19" s="25">
        <v>13</v>
      </c>
      <c r="F19" s="477" t="s">
        <v>489</v>
      </c>
      <c r="G19" s="454" t="s">
        <v>617</v>
      </c>
      <c r="H19" s="455"/>
      <c r="I19" s="455"/>
      <c r="J19" s="456"/>
      <c r="K19" s="34">
        <f>VLOOKUP($A19&amp;K$63,決統データ!$A$3:$DE$365,$E19+19,FALSE)</f>
        <v>1400</v>
      </c>
      <c r="L19" s="34">
        <f>VLOOKUP($A19&amp;L$63,決統データ!$A$3:$DE$365,$E19+19,FALSE)</f>
        <v>1157</v>
      </c>
      <c r="M19" s="34">
        <f>VLOOKUP($A19&amp;M$63,決統データ!$A$3:$DE$365,$E19+19,FALSE)</f>
        <v>2050</v>
      </c>
      <c r="N19" s="34">
        <f>VLOOKUP($A19&amp;N$63,決統データ!$A$3:$DE$365,$E19+19,FALSE)</f>
        <v>1106</v>
      </c>
      <c r="O19" s="34">
        <f>VLOOKUP($A19&amp;O$63,決統データ!$A$3:$DE$365,$E19+19,FALSE)</f>
        <v>1892</v>
      </c>
      <c r="P19" s="14">
        <f>SUM(K19:O19)</f>
        <v>7605</v>
      </c>
    </row>
    <row r="20" spans="1:16" ht="16.8">
      <c r="A20" s="27" t="str">
        <f t="shared" si="0"/>
        <v>0102901</v>
      </c>
      <c r="B20" s="28" t="s">
        <v>768</v>
      </c>
      <c r="C20" s="29">
        <v>29</v>
      </c>
      <c r="D20" s="28" t="s">
        <v>761</v>
      </c>
      <c r="E20" s="25">
        <v>14</v>
      </c>
      <c r="F20" s="478"/>
      <c r="G20" s="464" t="s">
        <v>618</v>
      </c>
      <c r="H20" s="465"/>
      <c r="I20" s="465"/>
      <c r="J20" s="466"/>
      <c r="K20" s="34">
        <f>VLOOKUP($A20&amp;K$63,決統データ!$A$3:$DE$365,$E20+19,FALSE)</f>
        <v>237816</v>
      </c>
      <c r="L20" s="34">
        <f>VLOOKUP($A20&amp;L$63,決統データ!$A$3:$DE$365,$E20+19,FALSE)</f>
        <v>177915</v>
      </c>
      <c r="M20" s="34">
        <f>VLOOKUP($A20&amp;M$63,決統データ!$A$3:$DE$365,$E20+19,FALSE)</f>
        <v>516379</v>
      </c>
      <c r="N20" s="34">
        <f>VLOOKUP($A20&amp;N$63,決統データ!$A$3:$DE$365,$E20+19,FALSE)</f>
        <v>251773</v>
      </c>
      <c r="O20" s="34">
        <f>VLOOKUP($A20&amp;O$63,決統データ!$A$3:$DE$365,$E20+19,FALSE)</f>
        <v>229619</v>
      </c>
      <c r="P20" s="14">
        <f>SUM(K20:O20)</f>
        <v>1413502</v>
      </c>
    </row>
    <row r="21" spans="1:16" ht="16.8">
      <c r="A21" s="27" t="str">
        <f t="shared" si="0"/>
        <v>0102901</v>
      </c>
      <c r="B21" s="28" t="s">
        <v>768</v>
      </c>
      <c r="C21" s="29">
        <v>29</v>
      </c>
      <c r="D21" s="28" t="s">
        <v>761</v>
      </c>
      <c r="E21" s="25">
        <v>15</v>
      </c>
      <c r="F21" s="478"/>
      <c r="G21" s="464" t="s">
        <v>619</v>
      </c>
      <c r="H21" s="465"/>
      <c r="I21" s="465"/>
      <c r="J21" s="466"/>
      <c r="K21" s="34">
        <f>VLOOKUP($A21&amp;K$63,決統データ!$A$3:$DE$365,$E21+19,FALSE)</f>
        <v>879</v>
      </c>
      <c r="L21" s="34">
        <f>VLOOKUP($A21&amp;L$63,決統データ!$A$3:$DE$365,$E21+19,FALSE)</f>
        <v>616</v>
      </c>
      <c r="M21" s="34">
        <f>VLOOKUP($A21&amp;M$63,決統データ!$A$3:$DE$365,$E21+19,FALSE)</f>
        <v>1698</v>
      </c>
      <c r="N21" s="34">
        <f>VLOOKUP($A21&amp;N$63,決統データ!$A$3:$DE$365,$E21+19,FALSE)</f>
        <v>874</v>
      </c>
      <c r="O21" s="34">
        <f>VLOOKUP($A21&amp;O$63,決統データ!$A$3:$DE$365,$E21+19,FALSE)</f>
        <v>865</v>
      </c>
      <c r="P21" s="14">
        <f>SUM(K21:O21)</f>
        <v>4932</v>
      </c>
    </row>
    <row r="22" spans="1:16">
      <c r="A22" s="27"/>
      <c r="B22" s="28"/>
      <c r="C22" s="29"/>
      <c r="D22" s="28"/>
      <c r="F22" s="478"/>
      <c r="G22" s="468" t="s">
        <v>1472</v>
      </c>
      <c r="H22" s="469"/>
      <c r="I22" s="469"/>
      <c r="J22" s="470"/>
      <c r="K22" s="16">
        <f>K20/365</f>
        <v>651.55068493150679</v>
      </c>
      <c r="L22" s="16">
        <f>L20/365</f>
        <v>487.43835616438355</v>
      </c>
      <c r="M22" s="16">
        <f t="shared" ref="M22:O22" si="4">M20/365</f>
        <v>1414.7369863013698</v>
      </c>
      <c r="N22" s="16">
        <f t="shared" si="4"/>
        <v>689.78904109589041</v>
      </c>
      <c r="O22" s="16">
        <f t="shared" si="4"/>
        <v>629.09315068493152</v>
      </c>
      <c r="P22" s="16">
        <f>P20/365</f>
        <v>3872.608219178082</v>
      </c>
    </row>
    <row r="23" spans="1:16">
      <c r="A23" s="27"/>
      <c r="B23" s="28"/>
      <c r="C23" s="29"/>
      <c r="D23" s="28"/>
      <c r="F23" s="478"/>
      <c r="G23" s="468" t="s">
        <v>532</v>
      </c>
      <c r="H23" s="469"/>
      <c r="I23" s="469"/>
      <c r="J23" s="470"/>
      <c r="K23" s="16">
        <f>K21/K10*1000</f>
        <v>431.51693667157588</v>
      </c>
      <c r="L23" s="16">
        <f t="shared" ref="L23:P23" si="5">L21/L10*1000</f>
        <v>565.13761467889913</v>
      </c>
      <c r="M23" s="16">
        <f t="shared" si="5"/>
        <v>496.92712906057943</v>
      </c>
      <c r="N23" s="16">
        <f t="shared" si="5"/>
        <v>399.08675799086757</v>
      </c>
      <c r="O23" s="16">
        <f t="shared" si="5"/>
        <v>482.43167875069713</v>
      </c>
      <c r="P23" s="16">
        <f t="shared" si="5"/>
        <v>468.50954687945284</v>
      </c>
    </row>
    <row r="24" spans="1:16">
      <c r="A24" s="27"/>
      <c r="B24" s="28"/>
      <c r="C24" s="29"/>
      <c r="D24" s="28"/>
      <c r="F24" s="478"/>
      <c r="G24" s="468" t="s">
        <v>1473</v>
      </c>
      <c r="H24" s="469"/>
      <c r="I24" s="469"/>
      <c r="J24" s="470"/>
      <c r="K24" s="16">
        <f>(K25/K10)/365*1000</f>
        <v>281.25970908063829</v>
      </c>
      <c r="L24" s="16">
        <f t="shared" ref="L24:O24" si="6">(L25/L10)/365*1000</f>
        <v>361.36734950358175</v>
      </c>
      <c r="M24" s="16">
        <f t="shared" si="6"/>
        <v>270.20016757469699</v>
      </c>
      <c r="N24" s="16">
        <f t="shared" si="6"/>
        <v>286.96565959842366</v>
      </c>
      <c r="O24" s="16">
        <f t="shared" si="6"/>
        <v>321.35473569207494</v>
      </c>
      <c r="P24" s="16">
        <f>(P25/P10)/365*1000</f>
        <v>293.98064468275317</v>
      </c>
    </row>
    <row r="25" spans="1:16" ht="16.8">
      <c r="A25" s="27" t="str">
        <f t="shared" si="0"/>
        <v>0102901</v>
      </c>
      <c r="B25" s="28" t="s">
        <v>768</v>
      </c>
      <c r="C25" s="29">
        <v>29</v>
      </c>
      <c r="D25" s="28" t="s">
        <v>761</v>
      </c>
      <c r="E25" s="25">
        <v>16</v>
      </c>
      <c r="F25" s="478"/>
      <c r="G25" s="464" t="s">
        <v>620</v>
      </c>
      <c r="H25" s="465"/>
      <c r="I25" s="465"/>
      <c r="J25" s="466"/>
      <c r="K25" s="34">
        <f>VLOOKUP($A25&amp;K$63,決統データ!$A$3:$DE$365,$E25+19,FALSE)</f>
        <v>209118</v>
      </c>
      <c r="L25" s="34">
        <f>VLOOKUP($A25&amp;L$63,決統データ!$A$3:$DE$365,$E25+19,FALSE)</f>
        <v>143770</v>
      </c>
      <c r="M25" s="34">
        <f>VLOOKUP($A25&amp;M$63,決統データ!$A$3:$DE$365,$E25+19,FALSE)</f>
        <v>336995</v>
      </c>
      <c r="N25" s="34">
        <f>VLOOKUP($A25&amp;N$63,決統データ!$A$3:$DE$365,$E25+19,FALSE)</f>
        <v>229386</v>
      </c>
      <c r="O25" s="34">
        <f>VLOOKUP($A25&amp;O$63,決統データ!$A$3:$DE$365,$E25+19,FALSE)</f>
        <v>210309</v>
      </c>
      <c r="P25" s="14">
        <f>SUM(K25:O25)</f>
        <v>1129578</v>
      </c>
    </row>
    <row r="26" spans="1:16">
      <c r="A26" s="27"/>
      <c r="B26" s="28"/>
      <c r="C26" s="29"/>
      <c r="D26" s="28"/>
      <c r="F26" s="479"/>
      <c r="G26" s="468" t="s">
        <v>490</v>
      </c>
      <c r="H26" s="469"/>
      <c r="I26" s="469"/>
      <c r="J26" s="470"/>
      <c r="K26" s="15">
        <f>K25/K20*100</f>
        <v>87.932687455848225</v>
      </c>
      <c r="L26" s="15">
        <f t="shared" ref="L26:O26" si="7">L25/L20*100</f>
        <v>80.808251131158144</v>
      </c>
      <c r="M26" s="15">
        <f t="shared" si="7"/>
        <v>65.261174447450415</v>
      </c>
      <c r="N26" s="15">
        <f t="shared" si="7"/>
        <v>91.108260218530177</v>
      </c>
      <c r="O26" s="15">
        <f t="shared" si="7"/>
        <v>91.590417169310896</v>
      </c>
      <c r="P26" s="15">
        <f>P25/P20*100</f>
        <v>79.913434858953153</v>
      </c>
    </row>
    <row r="27" spans="1:16" ht="15.6" customHeight="1">
      <c r="A27" s="27" t="str">
        <f t="shared" si="0"/>
        <v>0102901</v>
      </c>
      <c r="B27" s="28" t="s">
        <v>768</v>
      </c>
      <c r="C27" s="29">
        <v>29</v>
      </c>
      <c r="D27" s="28" t="s">
        <v>761</v>
      </c>
      <c r="E27" s="25">
        <v>20</v>
      </c>
      <c r="F27" s="461"/>
      <c r="G27" s="501" t="s">
        <v>505</v>
      </c>
      <c r="H27" s="502"/>
      <c r="I27" s="454" t="s">
        <v>621</v>
      </c>
      <c r="J27" s="456"/>
      <c r="K27" s="34">
        <f>VLOOKUP($A27&amp;K$63,決統データ!$A$3:$DE$365,$E27+19,FALSE)</f>
        <v>3</v>
      </c>
      <c r="L27" s="34">
        <f>VLOOKUP($A27&amp;L$63,決統データ!$A$3:$DE$365,$E27+19,FALSE)</f>
        <v>10</v>
      </c>
      <c r="M27" s="34">
        <f>VLOOKUP($A27&amp;M$63,決統データ!$A$3:$DE$365,$E27+19,FALSE)</f>
        <v>5</v>
      </c>
      <c r="N27" s="34">
        <f>VLOOKUP($A27&amp;N$63,決統データ!$A$3:$DE$365,$E27+19,FALSE)</f>
        <v>10</v>
      </c>
      <c r="O27" s="34">
        <f>VLOOKUP($A27&amp;O$63,決統データ!$A$3:$DE$365,$E27+19,FALSE)</f>
        <v>5</v>
      </c>
      <c r="P27" s="17">
        <f>AVERAGE(K27:O27)</f>
        <v>6.6</v>
      </c>
    </row>
    <row r="28" spans="1:16" ht="15.6" customHeight="1">
      <c r="A28" s="27" t="str">
        <f t="shared" si="0"/>
        <v>0102901</v>
      </c>
      <c r="B28" s="28" t="s">
        <v>768</v>
      </c>
      <c r="C28" s="29">
        <v>29</v>
      </c>
      <c r="D28" s="28" t="s">
        <v>761</v>
      </c>
      <c r="E28" s="25">
        <v>21</v>
      </c>
      <c r="F28" s="461"/>
      <c r="G28" s="503"/>
      <c r="H28" s="504"/>
      <c r="I28" s="499" t="s">
        <v>622</v>
      </c>
      <c r="J28" s="500"/>
      <c r="K28" s="34">
        <f>VLOOKUP($A28&amp;K$63,決統データ!$A$3:$DE$365,$E28+19,FALSE)</f>
        <v>543</v>
      </c>
      <c r="L28" s="34">
        <f>VLOOKUP($A28&amp;L$63,決統データ!$A$3:$DE$365,$E28+19,FALSE)</f>
        <v>1362</v>
      </c>
      <c r="M28" s="34">
        <f>VLOOKUP($A28&amp;M$63,決統データ!$A$3:$DE$365,$E28+19,FALSE)</f>
        <v>2200</v>
      </c>
      <c r="N28" s="34">
        <f>VLOOKUP($A28&amp;N$63,決統データ!$A$3:$DE$365,$E28+19,FALSE)</f>
        <v>2750</v>
      </c>
      <c r="O28" s="34">
        <f>VLOOKUP($A28&amp;O$63,決統データ!$A$3:$DE$365,$E28+19,FALSE)</f>
        <v>1450</v>
      </c>
      <c r="P28" s="17">
        <f>AVERAGE(K28:O28)</f>
        <v>1661</v>
      </c>
    </row>
    <row r="29" spans="1:16" ht="15.6" customHeight="1">
      <c r="A29" s="27" t="str">
        <f t="shared" si="0"/>
        <v>0102901</v>
      </c>
      <c r="B29" s="28" t="s">
        <v>768</v>
      </c>
      <c r="C29" s="29">
        <v>29</v>
      </c>
      <c r="D29" s="28" t="s">
        <v>761</v>
      </c>
      <c r="E29" s="25">
        <v>22</v>
      </c>
      <c r="F29" s="461"/>
      <c r="G29" s="503"/>
      <c r="H29" s="504"/>
      <c r="I29" s="454" t="s">
        <v>623</v>
      </c>
      <c r="J29" s="456"/>
      <c r="K29" s="34">
        <f>VLOOKUP($A29&amp;K$63,決統データ!$A$3:$DE$365,$E29+19,FALSE)</f>
        <v>80</v>
      </c>
      <c r="L29" s="34">
        <f>VLOOKUP($A29&amp;L$63,決統データ!$A$3:$DE$365,$E29+19,FALSE)</f>
        <v>157</v>
      </c>
      <c r="M29" s="34">
        <f>VLOOKUP($A29&amp;M$63,決統データ!$A$3:$DE$365,$E29+19,FALSE)</f>
        <v>220</v>
      </c>
      <c r="N29" s="34">
        <f>VLOOKUP($A29&amp;N$63,決統データ!$A$3:$DE$365,$E29+19,FALSE)</f>
        <v>176</v>
      </c>
      <c r="O29" s="34">
        <f>VLOOKUP($A29&amp;O$63,決統データ!$A$3:$DE$365,$E29+19,FALSE)</f>
        <v>75</v>
      </c>
      <c r="P29" s="17">
        <f>AVERAGE(K29:O29)</f>
        <v>141.6</v>
      </c>
    </row>
    <row r="30" spans="1:16" ht="15.6" customHeight="1">
      <c r="A30" s="27" t="str">
        <f t="shared" si="0"/>
        <v>0102901</v>
      </c>
      <c r="B30" s="28" t="s">
        <v>768</v>
      </c>
      <c r="C30" s="29">
        <v>29</v>
      </c>
      <c r="D30" s="28" t="s">
        <v>761</v>
      </c>
      <c r="E30" s="25">
        <v>23</v>
      </c>
      <c r="F30" s="461"/>
      <c r="G30" s="503"/>
      <c r="H30" s="504"/>
      <c r="I30" s="476" t="s">
        <v>526</v>
      </c>
      <c r="J30" s="490"/>
      <c r="K30" s="34">
        <f>VLOOKUP($A30&amp;K$63,決統データ!$A$3:$DE$365,$E30+19,FALSE)</f>
        <v>1425</v>
      </c>
      <c r="L30" s="34">
        <f>VLOOKUP($A30&amp;L$63,決統データ!$A$3:$DE$365,$E30+19,FALSE)</f>
        <v>1362</v>
      </c>
      <c r="M30" s="34">
        <f>VLOOKUP($A30&amp;M$63,決統データ!$A$3:$DE$365,$E30+19,FALSE)</f>
        <v>3300</v>
      </c>
      <c r="N30" s="34">
        <f>VLOOKUP($A30&amp;N$63,決統データ!$A$3:$DE$365,$E30+19,FALSE)</f>
        <v>2794</v>
      </c>
      <c r="O30" s="34">
        <f>VLOOKUP($A30&amp;O$63,決統データ!$A$3:$DE$365,$E30+19,FALSE)</f>
        <v>1825</v>
      </c>
      <c r="P30" s="17">
        <f>AVERAGE(K30:O30)</f>
        <v>2141.1999999999998</v>
      </c>
    </row>
    <row r="31" spans="1:16" ht="15.6" customHeight="1">
      <c r="A31" s="27" t="str">
        <f t="shared" si="0"/>
        <v>0102901</v>
      </c>
      <c r="B31" s="28" t="s">
        <v>768</v>
      </c>
      <c r="C31" s="29">
        <v>29</v>
      </c>
      <c r="D31" s="28" t="s">
        <v>761</v>
      </c>
      <c r="E31" s="25">
        <v>24</v>
      </c>
      <c r="F31" s="461"/>
      <c r="G31" s="505"/>
      <c r="H31" s="506"/>
      <c r="I31" s="476" t="s">
        <v>527</v>
      </c>
      <c r="J31" s="490"/>
      <c r="K31" s="34">
        <f>VLOOKUP($A31&amp;K$63,決統データ!$A$3:$DE$365,$E31+19,FALSE)</f>
        <v>2866</v>
      </c>
      <c r="L31" s="34">
        <f>VLOOKUP($A31&amp;L$63,決統データ!$A$3:$DE$365,$E31+19,FALSE)</f>
        <v>2935</v>
      </c>
      <c r="M31" s="34">
        <f>VLOOKUP($A31&amp;M$63,決統データ!$A$3:$DE$365,$E31+19,FALSE)</f>
        <v>5500</v>
      </c>
      <c r="N31" s="34">
        <f>VLOOKUP($A31&amp;N$63,決統データ!$A$3:$DE$365,$E31+19,FALSE)</f>
        <v>4554</v>
      </c>
      <c r="O31" s="34">
        <f>VLOOKUP($A31&amp;O$63,決統データ!$A$3:$DE$365,$E31+19,FALSE)</f>
        <v>3575</v>
      </c>
      <c r="P31" s="17">
        <f>AVERAGE(K31:O31)</f>
        <v>3886</v>
      </c>
    </row>
    <row r="32" spans="1:16" s="3" customFormat="1" ht="15" customHeight="1">
      <c r="A32" s="27" t="str">
        <f t="shared" si="0"/>
        <v>0102901</v>
      </c>
      <c r="B32" s="28" t="s">
        <v>768</v>
      </c>
      <c r="C32" s="29">
        <v>29</v>
      </c>
      <c r="D32" s="28" t="s">
        <v>761</v>
      </c>
      <c r="E32" s="25" t="s">
        <v>764</v>
      </c>
      <c r="F32" s="462"/>
      <c r="G32" s="464" t="s">
        <v>491</v>
      </c>
      <c r="H32" s="465"/>
      <c r="I32" s="465"/>
      <c r="J32" s="466"/>
      <c r="K32" s="34">
        <f>VLOOKUP($A32&amp;K$63,決統データ!$A$3:$DE$365,$E32+19,FALSE)</f>
        <v>5011001</v>
      </c>
      <c r="L32" s="34">
        <f>VLOOKUP($A32&amp;L$63,決統データ!$A$3:$DE$365,$E32+19,FALSE)</f>
        <v>5011001</v>
      </c>
      <c r="M32" s="34">
        <f>VLOOKUP($A32&amp;M$63,決統データ!$A$3:$DE$365,$E32+19,FALSE)</f>
        <v>5040401</v>
      </c>
      <c r="N32" s="34">
        <f>VLOOKUP($A32&amp;N$63,決統データ!$A$3:$DE$365,$E32+19,FALSE)</f>
        <v>4260401</v>
      </c>
      <c r="O32" s="34">
        <f>VLOOKUP($A32&amp;O$63,決統データ!$A$3:$DE$365,$E32+19,FALSE)</f>
        <v>4260401</v>
      </c>
      <c r="P32" s="18"/>
    </row>
    <row r="33" spans="1:16" ht="14.25" customHeight="1">
      <c r="A33" s="27" t="str">
        <f t="shared" si="0"/>
        <v>0102901</v>
      </c>
      <c r="B33" s="28" t="s">
        <v>768</v>
      </c>
      <c r="C33" s="29">
        <v>29</v>
      </c>
      <c r="D33" s="28" t="s">
        <v>761</v>
      </c>
      <c r="E33" s="25">
        <v>26</v>
      </c>
      <c r="F33" s="460" t="s">
        <v>498</v>
      </c>
      <c r="G33" s="454" t="s">
        <v>639</v>
      </c>
      <c r="H33" s="455"/>
      <c r="I33" s="455"/>
      <c r="J33" s="456"/>
      <c r="K33" s="34">
        <f>VLOOKUP($A33&amp;K$63,決統データ!$A$3:$DE$365,$E33+19,FALSE)</f>
        <v>1</v>
      </c>
      <c r="L33" s="34">
        <f>VLOOKUP($A33&amp;L$63,決統データ!$A$3:$DE$365,$E33+19,FALSE)</f>
        <v>4</v>
      </c>
      <c r="M33" s="34">
        <f>VLOOKUP($A33&amp;M$63,決統データ!$A$3:$DE$365,$E33+19,FALSE)</f>
        <v>4</v>
      </c>
      <c r="N33" s="34">
        <f>VLOOKUP($A33&amp;N$63,決統データ!$A$3:$DE$365,$E33+19,FALSE)</f>
        <v>2</v>
      </c>
      <c r="O33" s="34">
        <f>VLOOKUP($A33&amp;O$63,決統データ!$A$3:$DE$365,$E33+19,FALSE)</f>
        <v>2</v>
      </c>
      <c r="P33" s="14">
        <f t="shared" ref="P33:P39" si="8">SUM(K33:O33)</f>
        <v>13</v>
      </c>
    </row>
    <row r="34" spans="1:16">
      <c r="A34" s="27" t="str">
        <f t="shared" si="0"/>
        <v>0102901</v>
      </c>
      <c r="B34" s="28" t="s">
        <v>768</v>
      </c>
      <c r="C34" s="29">
        <v>29</v>
      </c>
      <c r="D34" s="28" t="s">
        <v>761</v>
      </c>
      <c r="E34" s="25">
        <v>27</v>
      </c>
      <c r="F34" s="461"/>
      <c r="G34" s="460" t="s">
        <v>626</v>
      </c>
      <c r="H34" s="454" t="s">
        <v>624</v>
      </c>
      <c r="I34" s="455"/>
      <c r="J34" s="456"/>
      <c r="K34" s="34">
        <f>VLOOKUP($A34&amp;K$63,決統データ!$A$3:$DE$365,$E34+19,FALSE)</f>
        <v>1</v>
      </c>
      <c r="L34" s="34">
        <f>VLOOKUP($A34&amp;L$63,決統データ!$A$3:$DE$365,$E34+19,FALSE)</f>
        <v>4</v>
      </c>
      <c r="M34" s="34">
        <f>VLOOKUP($A34&amp;M$63,決統データ!$A$3:$DE$365,$E34+19,FALSE)</f>
        <v>4</v>
      </c>
      <c r="N34" s="34">
        <f>VLOOKUP($A34&amp;N$63,決統データ!$A$3:$DE$365,$E34+19,FALSE)</f>
        <v>2</v>
      </c>
      <c r="O34" s="34">
        <f>VLOOKUP($A34&amp;O$63,決統データ!$A$3:$DE$365,$E34+19,FALSE)</f>
        <v>2</v>
      </c>
      <c r="P34" s="14">
        <f t="shared" si="8"/>
        <v>13</v>
      </c>
    </row>
    <row r="35" spans="1:16">
      <c r="A35" s="27" t="str">
        <f t="shared" si="0"/>
        <v>0102901</v>
      </c>
      <c r="B35" s="28" t="s">
        <v>768</v>
      </c>
      <c r="C35" s="29">
        <v>29</v>
      </c>
      <c r="D35" s="28" t="s">
        <v>761</v>
      </c>
      <c r="E35" s="25">
        <v>28</v>
      </c>
      <c r="F35" s="461"/>
      <c r="G35" s="461"/>
      <c r="H35" s="460" t="s">
        <v>625</v>
      </c>
      <c r="I35" s="463" t="s">
        <v>627</v>
      </c>
      <c r="J35" s="454"/>
      <c r="K35" s="34">
        <f>VLOOKUP($A35&amp;K$63,決統データ!$A$3:$DE$365,$E35+19,FALSE)</f>
        <v>1</v>
      </c>
      <c r="L35" s="34">
        <f>VLOOKUP($A35&amp;L$63,決統データ!$A$3:$DE$365,$E35+19,FALSE)</f>
        <v>0</v>
      </c>
      <c r="M35" s="34">
        <f>VLOOKUP($A35&amp;M$63,決統データ!$A$3:$DE$365,$E35+19,FALSE)</f>
        <v>0</v>
      </c>
      <c r="N35" s="34">
        <f>VLOOKUP($A35&amp;N$63,決統データ!$A$3:$DE$365,$E35+19,FALSE)</f>
        <v>0</v>
      </c>
      <c r="O35" s="34">
        <f>VLOOKUP($A35&amp;O$63,決統データ!$A$3:$DE$365,$E35+19,FALSE)</f>
        <v>0</v>
      </c>
      <c r="P35" s="14">
        <f t="shared" si="8"/>
        <v>1</v>
      </c>
    </row>
    <row r="36" spans="1:16">
      <c r="A36" s="27" t="str">
        <f t="shared" si="0"/>
        <v>0102901</v>
      </c>
      <c r="B36" s="28" t="s">
        <v>768</v>
      </c>
      <c r="C36" s="29">
        <v>29</v>
      </c>
      <c r="D36" s="28" t="s">
        <v>761</v>
      </c>
      <c r="E36" s="25">
        <v>29</v>
      </c>
      <c r="F36" s="461"/>
      <c r="G36" s="461"/>
      <c r="H36" s="461"/>
      <c r="I36" s="463" t="s">
        <v>628</v>
      </c>
      <c r="J36" s="454"/>
      <c r="K36" s="34">
        <f>VLOOKUP($A36&amp;K$63,決統データ!$A$3:$DE$365,$E36+19,FALSE)</f>
        <v>0</v>
      </c>
      <c r="L36" s="34">
        <f>VLOOKUP($A36&amp;L$63,決統データ!$A$3:$DE$365,$E36+19,FALSE)</f>
        <v>4</v>
      </c>
      <c r="M36" s="34">
        <f>VLOOKUP($A36&amp;M$63,決統データ!$A$3:$DE$365,$E36+19,FALSE)</f>
        <v>2</v>
      </c>
      <c r="N36" s="34">
        <f>VLOOKUP($A36&amp;N$63,決統データ!$A$3:$DE$365,$E36+19,FALSE)</f>
        <v>1</v>
      </c>
      <c r="O36" s="34">
        <f>VLOOKUP($A36&amp;O$63,決統データ!$A$3:$DE$365,$E36+19,FALSE)</f>
        <v>0</v>
      </c>
      <c r="P36" s="14">
        <f t="shared" si="8"/>
        <v>7</v>
      </c>
    </row>
    <row r="37" spans="1:16">
      <c r="A37" s="27" t="str">
        <f t="shared" si="0"/>
        <v>0102901</v>
      </c>
      <c r="B37" s="28" t="s">
        <v>768</v>
      </c>
      <c r="C37" s="29">
        <v>29</v>
      </c>
      <c r="D37" s="28" t="s">
        <v>761</v>
      </c>
      <c r="E37" s="25">
        <v>30</v>
      </c>
      <c r="F37" s="461"/>
      <c r="G37" s="461"/>
      <c r="H37" s="462"/>
      <c r="I37" s="463" t="s">
        <v>629</v>
      </c>
      <c r="J37" s="454"/>
      <c r="K37" s="34">
        <f>VLOOKUP($A37&amp;K$63,決統データ!$A$3:$DE$365,$E37+19,FALSE)</f>
        <v>0</v>
      </c>
      <c r="L37" s="34">
        <f>VLOOKUP($A37&amp;L$63,決統データ!$A$3:$DE$365,$E37+19,FALSE)</f>
        <v>0</v>
      </c>
      <c r="M37" s="34">
        <f>VLOOKUP($A37&amp;M$63,決統データ!$A$3:$DE$365,$E37+19,FALSE)</f>
        <v>2</v>
      </c>
      <c r="N37" s="34">
        <f>VLOOKUP($A37&amp;N$63,決統データ!$A$3:$DE$365,$E37+19,FALSE)</f>
        <v>1</v>
      </c>
      <c r="O37" s="34">
        <f>VLOOKUP($A37&amp;O$63,決統データ!$A$3:$DE$365,$E37+19,FALSE)</f>
        <v>0</v>
      </c>
      <c r="P37" s="14">
        <f t="shared" si="8"/>
        <v>3</v>
      </c>
    </row>
    <row r="38" spans="1:16">
      <c r="A38" s="27" t="str">
        <f t="shared" si="0"/>
        <v>0102901</v>
      </c>
      <c r="B38" s="28" t="s">
        <v>768</v>
      </c>
      <c r="C38" s="29">
        <v>29</v>
      </c>
      <c r="D38" s="28" t="s">
        <v>761</v>
      </c>
      <c r="E38" s="25">
        <v>31</v>
      </c>
      <c r="F38" s="462"/>
      <c r="G38" s="462"/>
      <c r="H38" s="464" t="s">
        <v>630</v>
      </c>
      <c r="I38" s="465"/>
      <c r="J38" s="466"/>
      <c r="K38" s="34">
        <f>VLOOKUP($A38&amp;K$63,決統データ!$A$3:$DE$365,$E38+19,FALSE)</f>
        <v>0</v>
      </c>
      <c r="L38" s="34">
        <f>VLOOKUP($A38&amp;L$63,決統データ!$A$3:$DE$365,$E38+19,FALSE)</f>
        <v>0</v>
      </c>
      <c r="M38" s="34">
        <f>VLOOKUP($A38&amp;M$63,決統データ!$A$3:$DE$365,$E38+19,FALSE)</f>
        <v>0</v>
      </c>
      <c r="N38" s="34">
        <f>VLOOKUP($A38&amp;N$63,決統データ!$A$3:$DE$365,$E38+19,FALSE)</f>
        <v>0</v>
      </c>
      <c r="O38" s="34">
        <f>VLOOKUP($A38&amp;O$63,決統データ!$A$3:$DE$365,$E38+19,FALSE)</f>
        <v>0</v>
      </c>
      <c r="P38" s="14">
        <f t="shared" si="8"/>
        <v>0</v>
      </c>
    </row>
    <row r="39" spans="1:16">
      <c r="A39" s="27" t="str">
        <f t="shared" si="0"/>
        <v>0102901</v>
      </c>
      <c r="B39" s="28" t="s">
        <v>768</v>
      </c>
      <c r="C39" s="29">
        <v>29</v>
      </c>
      <c r="D39" s="28" t="s">
        <v>761</v>
      </c>
      <c r="E39" s="25">
        <v>32</v>
      </c>
      <c r="F39" s="454" t="s">
        <v>631</v>
      </c>
      <c r="G39" s="455"/>
      <c r="H39" s="455"/>
      <c r="I39" s="455"/>
      <c r="J39" s="456"/>
      <c r="K39" s="34">
        <f>VLOOKUP($A39&amp;K$63,決統データ!$A$3:$DE$365,$E39+19,FALSE)</f>
        <v>1</v>
      </c>
      <c r="L39" s="34">
        <f>VLOOKUP($A39&amp;L$63,決統データ!$A$3:$DE$365,$E39+19,FALSE)</f>
        <v>3</v>
      </c>
      <c r="M39" s="34">
        <f>VLOOKUP($A39&amp;M$63,決統データ!$A$3:$DE$365,$E39+19,FALSE)</f>
        <v>1</v>
      </c>
      <c r="N39" s="34">
        <f>VLOOKUP($A39&amp;N$63,決統データ!$A$3:$DE$365,$E39+19,FALSE)</f>
        <v>2</v>
      </c>
      <c r="O39" s="34">
        <f>VLOOKUP($A39&amp;O$63,決統データ!$A$3:$DE$365,$E39+19,FALSE)</f>
        <v>1</v>
      </c>
      <c r="P39" s="14">
        <f t="shared" si="8"/>
        <v>8</v>
      </c>
    </row>
    <row r="40" spans="1:16" s="4" customFormat="1">
      <c r="A40" s="27" t="str">
        <f t="shared" si="0"/>
        <v>0102901</v>
      </c>
      <c r="B40" s="28" t="s">
        <v>768</v>
      </c>
      <c r="C40" s="29">
        <v>29</v>
      </c>
      <c r="D40" s="28" t="s">
        <v>761</v>
      </c>
      <c r="E40" s="25">
        <v>33</v>
      </c>
      <c r="F40" s="457" t="s">
        <v>632</v>
      </c>
      <c r="G40" s="458"/>
      <c r="H40" s="458"/>
      <c r="I40" s="458"/>
      <c r="J40" s="459"/>
      <c r="K40" s="34">
        <f>VLOOKUP($A40&amp;K$63,決統データ!$A$3:$DE$365,$E40+19,FALSE)</f>
        <v>0</v>
      </c>
      <c r="L40" s="34">
        <f>VLOOKUP($A40&amp;L$63,決統データ!$A$3:$DE$365,$E40+19,FALSE)</f>
        <v>0</v>
      </c>
      <c r="M40" s="34">
        <f>VLOOKUP($A40&amp;M$63,決統データ!$A$3:$DE$365,$E40+19,FALSE)</f>
        <v>0</v>
      </c>
      <c r="N40" s="34">
        <f>VLOOKUP($A40&amp;N$63,決統データ!$A$3:$DE$365,$E40+19,FALSE)</f>
        <v>0</v>
      </c>
      <c r="O40" s="34">
        <f>VLOOKUP($A40&amp;O$63,決統データ!$A$3:$DE$365,$E40+19,FALSE)</f>
        <v>0</v>
      </c>
      <c r="P40" s="19"/>
    </row>
    <row r="41" spans="1:16" s="5" customFormat="1">
      <c r="A41" s="27" t="str">
        <f t="shared" si="0"/>
        <v>0102901</v>
      </c>
      <c r="B41" s="28" t="s">
        <v>768</v>
      </c>
      <c r="C41" s="29">
        <v>29</v>
      </c>
      <c r="D41" s="28" t="s">
        <v>761</v>
      </c>
      <c r="E41" s="25">
        <v>40</v>
      </c>
      <c r="F41" s="468" t="s">
        <v>633</v>
      </c>
      <c r="G41" s="469"/>
      <c r="H41" s="469"/>
      <c r="I41" s="469"/>
      <c r="J41" s="470"/>
      <c r="K41" s="34">
        <f>VLOOKUP($A41&amp;K$63,決統データ!$A$3:$DE$365,$E41+19,FALSE)</f>
        <v>57</v>
      </c>
      <c r="L41" s="34">
        <f>VLOOKUP($A41&amp;L$63,決統データ!$A$3:$DE$365,$E41+19,FALSE)</f>
        <v>220</v>
      </c>
      <c r="M41" s="34">
        <f>VLOOKUP($A41&amp;M$63,決統データ!$A$3:$DE$365,$E41+19,FALSE)</f>
        <v>880</v>
      </c>
      <c r="N41" s="34">
        <f>VLOOKUP($A41&amp;N$63,決統データ!$A$3:$DE$365,$E41+19,FALSE)</f>
        <v>623</v>
      </c>
      <c r="O41" s="34">
        <f>VLOOKUP($A41&amp;O$63,決統データ!$A$3:$DE$365,$E41+19,FALSE)</f>
        <v>220</v>
      </c>
      <c r="P41" s="14">
        <f>SUM(K41:O41)</f>
        <v>2000</v>
      </c>
    </row>
    <row r="42" spans="1:16" ht="17.25" customHeight="1">
      <c r="A42" s="27" t="str">
        <f t="shared" si="0"/>
        <v>0102901</v>
      </c>
      <c r="B42" s="28" t="s">
        <v>768</v>
      </c>
      <c r="C42" s="29">
        <v>29</v>
      </c>
      <c r="D42" s="28" t="s">
        <v>761</v>
      </c>
      <c r="E42" s="25">
        <v>41</v>
      </c>
      <c r="F42" s="463" t="s">
        <v>634</v>
      </c>
      <c r="G42" s="463"/>
      <c r="H42" s="463"/>
      <c r="I42" s="463"/>
      <c r="J42" s="463"/>
      <c r="K42" s="34">
        <f>VLOOKUP($A42&amp;K$63,決統データ!$A$3:$DE$365,$E42+19,FALSE)</f>
        <v>511000</v>
      </c>
      <c r="L42" s="34">
        <f>VLOOKUP($A42&amp;L$63,決統データ!$A$3:$DE$365,$E42+19,FALSE)</f>
        <v>422305</v>
      </c>
      <c r="M42" s="34">
        <f>VLOOKUP($A42&amp;M$63,決統データ!$A$3:$DE$365,$E42+19,FALSE)</f>
        <v>533995</v>
      </c>
      <c r="N42" s="34">
        <f>VLOOKUP($A42&amp;N$63,決統データ!$A$3:$DE$365,$E42+19,FALSE)</f>
        <v>403690</v>
      </c>
      <c r="O42" s="34">
        <f>VLOOKUP($A42&amp;O$63,決統データ!$A$3:$DE$365,$E42+19,FALSE)</f>
        <v>349506</v>
      </c>
      <c r="P42" s="16">
        <f>SUM(K42:O42)</f>
        <v>2220496</v>
      </c>
    </row>
    <row r="43" spans="1:16" s="3" customFormat="1">
      <c r="A43" s="27" t="str">
        <f t="shared" si="0"/>
        <v>0102901</v>
      </c>
      <c r="B43" s="28" t="s">
        <v>768</v>
      </c>
      <c r="C43" s="29">
        <v>29</v>
      </c>
      <c r="D43" s="28" t="s">
        <v>761</v>
      </c>
      <c r="E43" s="25" t="s">
        <v>765</v>
      </c>
      <c r="F43" s="471" t="s">
        <v>635</v>
      </c>
      <c r="G43" s="471"/>
      <c r="H43" s="471"/>
      <c r="I43" s="471"/>
      <c r="J43" s="471"/>
      <c r="K43" s="34">
        <f>VLOOKUP($A43&amp;K$63,決統データ!$A$3:$DE$365,$E43+19,FALSE)</f>
        <v>302</v>
      </c>
      <c r="L43" s="34">
        <f>VLOOKUP($A43&amp;L$63,決統データ!$A$3:$DE$365,$E43+19,FALSE)</f>
        <v>107</v>
      </c>
      <c r="M43" s="34">
        <f>VLOOKUP($A43&amp;M$63,決統データ!$A$3:$DE$365,$E43+19,FALSE)</f>
        <v>206</v>
      </c>
      <c r="N43" s="34">
        <f>VLOOKUP($A43&amp;N$63,決統データ!$A$3:$DE$365,$E43+19,FALSE)</f>
        <v>500</v>
      </c>
      <c r="O43" s="34">
        <f>VLOOKUP($A43&amp;O$63,決統データ!$A$3:$DE$365,$E43+19,FALSE)</f>
        <v>700</v>
      </c>
      <c r="P43" s="20"/>
    </row>
    <row r="44" spans="1:16" ht="14.25" customHeight="1">
      <c r="F44" s="472" t="s">
        <v>515</v>
      </c>
      <c r="G44" s="467" t="s">
        <v>516</v>
      </c>
      <c r="H44" s="467"/>
      <c r="I44" s="467"/>
      <c r="J44" s="476"/>
      <c r="K44" s="15">
        <f>K22/K21*100</f>
        <v>74.124082472298838</v>
      </c>
      <c r="L44" s="15">
        <f t="shared" ref="L44:P44" si="9">L22/L21*100</f>
        <v>79.129603273438889</v>
      </c>
      <c r="M44" s="15">
        <f t="shared" si="9"/>
        <v>83.317843716217297</v>
      </c>
      <c r="N44" s="15">
        <f t="shared" si="9"/>
        <v>78.923231246669374</v>
      </c>
      <c r="O44" s="15">
        <f t="shared" si="9"/>
        <v>72.727531871090349</v>
      </c>
      <c r="P44" s="15">
        <f t="shared" si="9"/>
        <v>78.520036885200355</v>
      </c>
    </row>
    <row r="45" spans="1:16">
      <c r="F45" s="473"/>
      <c r="G45" s="467" t="s">
        <v>517</v>
      </c>
      <c r="H45" s="467"/>
      <c r="I45" s="467"/>
      <c r="J45" s="467"/>
      <c r="K45" s="15">
        <f>K22/K19*100</f>
        <v>46.539334637964771</v>
      </c>
      <c r="L45" s="15">
        <f t="shared" ref="L45:P45" si="10">L22/L19*100</f>
        <v>42.129503557855102</v>
      </c>
      <c r="M45" s="15">
        <f t="shared" si="10"/>
        <v>69.011560307383888</v>
      </c>
      <c r="N45" s="15">
        <f t="shared" si="10"/>
        <v>62.367906066536207</v>
      </c>
      <c r="O45" s="15">
        <f t="shared" si="10"/>
        <v>33.250166526687714</v>
      </c>
      <c r="P45" s="15">
        <f t="shared" si="10"/>
        <v>50.921870074662493</v>
      </c>
    </row>
    <row r="46" spans="1:16">
      <c r="F46" s="473"/>
      <c r="G46" s="467" t="s">
        <v>518</v>
      </c>
      <c r="H46" s="467"/>
      <c r="I46" s="467"/>
      <c r="J46" s="467"/>
      <c r="K46" s="15">
        <f>K21/K19*100</f>
        <v>62.785714285714292</v>
      </c>
      <c r="L46" s="15">
        <f t="shared" ref="L46:P46" si="11">L21/L19*100</f>
        <v>53.241140881590319</v>
      </c>
      <c r="M46" s="15">
        <f t="shared" si="11"/>
        <v>82.829268292682926</v>
      </c>
      <c r="N46" s="15">
        <f t="shared" si="11"/>
        <v>79.023508137432188</v>
      </c>
      <c r="O46" s="15">
        <f t="shared" si="11"/>
        <v>45.718816067653279</v>
      </c>
      <c r="P46" s="15">
        <f t="shared" si="11"/>
        <v>64.852071005917153</v>
      </c>
    </row>
    <row r="47" spans="1:16" ht="16.8">
      <c r="F47" s="473"/>
      <c r="G47" s="467" t="s">
        <v>528</v>
      </c>
      <c r="H47" s="467"/>
      <c r="I47" s="467"/>
      <c r="J47" s="467"/>
      <c r="K47" s="15">
        <f>K20/(K13+K14+K15)</f>
        <v>17.86746806912096</v>
      </c>
      <c r="L47" s="15">
        <f>L20/(L13+L14+L15)</f>
        <v>6.1141276332520018</v>
      </c>
      <c r="M47" s="15">
        <f t="shared" ref="M47:O47" si="12">M20/(M13+M14+M15)</f>
        <v>5.9575776454843323</v>
      </c>
      <c r="N47" s="15">
        <f t="shared" si="12"/>
        <v>4.2890020782937546</v>
      </c>
      <c r="O47" s="15">
        <f t="shared" si="12"/>
        <v>3.9524063618837784</v>
      </c>
      <c r="P47" s="15">
        <f t="shared" ref="P47" si="13">P20/P16</f>
        <v>5.7486772163996696</v>
      </c>
    </row>
    <row r="48" spans="1:16" ht="14.25" customHeight="1">
      <c r="F48" s="473"/>
      <c r="G48" s="475" t="s">
        <v>529</v>
      </c>
      <c r="H48" s="475"/>
      <c r="I48" s="475"/>
      <c r="J48" s="475"/>
      <c r="K48" s="15">
        <f>簡2!L5*1000/K25</f>
        <v>143.36881569257548</v>
      </c>
      <c r="L48" s="21">
        <f>簡2!M5*1000/L25</f>
        <v>159.81080893093136</v>
      </c>
      <c r="M48" s="21">
        <f>簡2!N5*1000/M25</f>
        <v>269.58263475719224</v>
      </c>
      <c r="N48" s="21">
        <f>簡2!O5*1000/N25</f>
        <v>240.79499184780241</v>
      </c>
      <c r="O48" s="21">
        <f>簡2!P5*1000/O25</f>
        <v>231.01246261453386</v>
      </c>
      <c r="P48" s="21">
        <f>簡2!Q5*1000/簡1!P25</f>
        <v>219.21815049514066</v>
      </c>
    </row>
    <row r="49" spans="5:16" ht="16.8">
      <c r="F49" s="473"/>
      <c r="G49" s="475" t="s">
        <v>530</v>
      </c>
      <c r="H49" s="475"/>
      <c r="I49" s="475"/>
      <c r="J49" s="475"/>
      <c r="K49" s="15">
        <f>(簡2!L13-簡2!L16+簡2!L50-(簡2!L51+簡2!L52+簡2!L53))/K25*1000</f>
        <v>164.55780946642565</v>
      </c>
      <c r="L49" s="21">
        <f>(簡2!M13-簡2!M16+簡2!M50-(簡2!M51+簡2!M52+簡2!M53))/L25*1000</f>
        <v>356.67385407247684</v>
      </c>
      <c r="M49" s="21">
        <f>(簡2!N13-簡2!N16+簡2!N50-(簡2!N51+簡2!N52+簡2!N53))/M25*1000</f>
        <v>523.91281769759189</v>
      </c>
      <c r="N49" s="21">
        <f>(簡2!O13-簡2!O16+簡2!O50-(簡2!O51+簡2!O52+簡2!O53))/N25*1000</f>
        <v>807.56018239997206</v>
      </c>
      <c r="O49" s="21">
        <f>(簡2!P13-簡2!P16+簡2!P50-(簡2!P51+簡2!P52+簡2!P53))/O25*1000</f>
        <v>380.35462105758671</v>
      </c>
      <c r="P49" s="21">
        <f>(簡2!Q13-簡2!Q16+簡2!Q50-簡2!Q51-簡2!Q52-簡2!Q53)*1000/簡1!P25</f>
        <v>466.97262163391991</v>
      </c>
    </row>
    <row r="50" spans="5:16" ht="16.8">
      <c r="F50" s="473"/>
      <c r="G50" s="467" t="s">
        <v>531</v>
      </c>
      <c r="H50" s="467"/>
      <c r="I50" s="467"/>
      <c r="J50" s="467"/>
      <c r="K50" s="15">
        <f>(簡2!L20+簡2!L50-(簡2!L51+簡2!L52+簡2!L53))/K25*1000</f>
        <v>54.777685325988202</v>
      </c>
      <c r="L50" s="21">
        <f>(簡2!M20+簡2!M50-(簡2!M51+簡2!M52+簡2!M53))/L25*1000</f>
        <v>99.65222229950615</v>
      </c>
      <c r="M50" s="21">
        <f>(簡2!N20+簡2!N50-(簡2!N51+簡2!N52+簡2!N53))/M25*1000</f>
        <v>387.82771257733793</v>
      </c>
      <c r="N50" s="21">
        <f>(簡2!O20+簡2!O50-(簡2!O51+簡2!O52+簡2!O53))/N25*1000</f>
        <v>507.42416712441042</v>
      </c>
      <c r="O50" s="21">
        <f>(簡2!P20+簡2!P50-(簡2!P51+簡2!P52+簡2!P53))/O25*1000</f>
        <v>275.89404162446687</v>
      </c>
      <c r="P50" s="21">
        <f>(簡2!Q20+簡2!Q50)*1000/簡1!P25</f>
        <v>292.93860184954025</v>
      </c>
    </row>
    <row r="51" spans="5:16">
      <c r="F51" s="473"/>
      <c r="G51" s="467" t="s">
        <v>519</v>
      </c>
      <c r="H51" s="467"/>
      <c r="I51" s="467"/>
      <c r="J51" s="467"/>
      <c r="K51" s="15">
        <f>K48/K49*100</f>
        <v>87.123677786818547</v>
      </c>
      <c r="L51" s="15">
        <f t="shared" ref="L51:O51" si="14">L48/L49*100</f>
        <v>44.805865949023968</v>
      </c>
      <c r="M51" s="15">
        <f t="shared" si="14"/>
        <v>51.455628808989786</v>
      </c>
      <c r="N51" s="15">
        <f t="shared" si="14"/>
        <v>29.817590948106005</v>
      </c>
      <c r="O51" s="15">
        <f t="shared" si="14"/>
        <v>60.73607360736073</v>
      </c>
      <c r="P51" s="15">
        <f t="shared" ref="P51" si="15">P48/P49*100</f>
        <v>46.944540287630673</v>
      </c>
    </row>
    <row r="52" spans="5:16">
      <c r="F52" s="473"/>
      <c r="G52" s="467" t="s">
        <v>520</v>
      </c>
      <c r="H52" s="467"/>
      <c r="I52" s="467"/>
      <c r="J52" s="467"/>
      <c r="K52" s="15">
        <f>K50/K49*100</f>
        <v>33.287806579100312</v>
      </c>
      <c r="L52" s="15">
        <f t="shared" ref="L52:O52" si="16">L50/L49*100</f>
        <v>27.939312389087149</v>
      </c>
      <c r="M52" s="15">
        <f t="shared" si="16"/>
        <v>74.025238451256271</v>
      </c>
      <c r="N52" s="15">
        <f t="shared" si="16"/>
        <v>62.834223155530857</v>
      </c>
      <c r="O52" s="15">
        <f t="shared" si="16"/>
        <v>72.536003600360033</v>
      </c>
      <c r="P52" s="15">
        <f t="shared" ref="P52" si="17">P50/P49*100</f>
        <v>62.731429698075004</v>
      </c>
    </row>
    <row r="53" spans="5:16">
      <c r="F53" s="473"/>
      <c r="G53" s="467" t="s">
        <v>636</v>
      </c>
      <c r="H53" s="467"/>
      <c r="I53" s="467"/>
      <c r="J53" s="467"/>
      <c r="K53" s="432">
        <f>K10/K34</f>
        <v>2037</v>
      </c>
      <c r="L53" s="22">
        <f t="shared" ref="L53:O53" si="18">L10/L34</f>
        <v>272.5</v>
      </c>
      <c r="M53" s="22">
        <f t="shared" si="18"/>
        <v>854.25</v>
      </c>
      <c r="N53" s="22">
        <f t="shared" si="18"/>
        <v>1095</v>
      </c>
      <c r="O53" s="22">
        <f t="shared" si="18"/>
        <v>896.5</v>
      </c>
      <c r="P53" s="22">
        <f t="shared" ref="P53" si="19">IF(P34=0,"-",P10/P34)</f>
        <v>809.76923076923072</v>
      </c>
    </row>
    <row r="54" spans="5:16" ht="16.8">
      <c r="F54" s="473"/>
      <c r="G54" s="467" t="s">
        <v>637</v>
      </c>
      <c r="H54" s="467"/>
      <c r="I54" s="467"/>
      <c r="J54" s="467"/>
      <c r="K54" s="432">
        <f>K25/K34</f>
        <v>209118</v>
      </c>
      <c r="L54" s="23">
        <f t="shared" ref="L54:O54" si="20">L25/L34</f>
        <v>35942.5</v>
      </c>
      <c r="M54" s="23">
        <f t="shared" si="20"/>
        <v>84248.75</v>
      </c>
      <c r="N54" s="23">
        <f t="shared" si="20"/>
        <v>114693</v>
      </c>
      <c r="O54" s="23">
        <f t="shared" si="20"/>
        <v>105154.5</v>
      </c>
      <c r="P54" s="23">
        <f t="shared" ref="P54" si="21">IF(P34=0,"-",P25/P34)</f>
        <v>86890.61538461539</v>
      </c>
    </row>
    <row r="55" spans="5:16">
      <c r="F55" s="474"/>
      <c r="G55" s="467" t="s">
        <v>638</v>
      </c>
      <c r="H55" s="467"/>
      <c r="I55" s="467"/>
      <c r="J55" s="467"/>
      <c r="K55" s="15">
        <f>簡2!L4/K34</f>
        <v>30149</v>
      </c>
      <c r="L55" s="23">
        <f>簡2!M4/L34</f>
        <v>5757</v>
      </c>
      <c r="M55" s="23">
        <f>簡2!N4/M34</f>
        <v>23144</v>
      </c>
      <c r="N55" s="23">
        <f>簡2!O4/N34</f>
        <v>28519.5</v>
      </c>
      <c r="O55" s="23">
        <f>簡2!P4/O34</f>
        <v>24305.5</v>
      </c>
      <c r="P55" s="23">
        <f>簡2!Q4/簡1!P34</f>
        <v>19338.692307692309</v>
      </c>
    </row>
    <row r="56" spans="5:16">
      <c r="F56" s="1" t="s">
        <v>493</v>
      </c>
      <c r="K56" s="1"/>
      <c r="L56" s="1"/>
      <c r="M56" s="1"/>
      <c r="N56" s="1"/>
      <c r="O56" s="1"/>
      <c r="P56" s="1"/>
    </row>
    <row r="57" spans="5:16">
      <c r="F57" s="1" t="s">
        <v>494</v>
      </c>
      <c r="K57" s="1"/>
      <c r="L57" s="1"/>
      <c r="M57" s="1"/>
      <c r="N57" s="1"/>
      <c r="O57" s="1"/>
      <c r="P57" s="1"/>
    </row>
    <row r="58" spans="5:16">
      <c r="F58" s="1" t="s">
        <v>495</v>
      </c>
      <c r="K58" s="1"/>
      <c r="L58" s="1"/>
      <c r="M58" s="1"/>
      <c r="N58" s="1"/>
      <c r="O58" s="1"/>
      <c r="P58" s="1"/>
    </row>
    <row r="59" spans="5:16">
      <c r="F59" s="1" t="s">
        <v>497</v>
      </c>
      <c r="K59" s="1"/>
      <c r="L59" s="1"/>
      <c r="M59" s="1"/>
      <c r="N59" s="1"/>
      <c r="O59" s="1"/>
      <c r="P59" s="1"/>
    </row>
    <row r="60" spans="5:16">
      <c r="F60" s="1" t="s">
        <v>496</v>
      </c>
      <c r="K60" s="1"/>
      <c r="L60" s="1"/>
      <c r="M60" s="1"/>
      <c r="N60" s="1"/>
      <c r="O60" s="1"/>
      <c r="P60" s="1"/>
    </row>
    <row r="61" spans="5:16">
      <c r="K61" s="1"/>
      <c r="L61" s="1"/>
      <c r="M61" s="1"/>
      <c r="N61" s="1"/>
      <c r="O61" s="1"/>
      <c r="P61" s="1"/>
    </row>
    <row r="62" spans="5:16">
      <c r="K62" s="1"/>
      <c r="L62" s="1"/>
      <c r="M62" s="1"/>
      <c r="N62" s="1"/>
      <c r="O62" s="1"/>
      <c r="P62" s="1"/>
    </row>
    <row r="63" spans="5:16" s="2" customFormat="1" ht="13.2" hidden="1">
      <c r="E63" s="32"/>
      <c r="K63" s="33">
        <v>263435000</v>
      </c>
      <c r="L63" s="33">
        <v>263648000</v>
      </c>
      <c r="M63" s="33">
        <v>263656000</v>
      </c>
      <c r="N63" s="33">
        <v>263672000</v>
      </c>
      <c r="O63" s="33">
        <v>264636000</v>
      </c>
    </row>
    <row r="64" spans="5:16">
      <c r="K64" s="12"/>
      <c r="L64" s="12"/>
      <c r="M64" s="12"/>
      <c r="N64" s="12"/>
      <c r="O64" s="12"/>
      <c r="P64" s="1"/>
    </row>
    <row r="65" spans="11:16">
      <c r="K65" s="1"/>
      <c r="L65" s="1"/>
      <c r="M65" s="1"/>
      <c r="N65" s="1"/>
      <c r="O65" s="1"/>
      <c r="P65" s="1"/>
    </row>
    <row r="66" spans="11:16">
      <c r="K66" s="1"/>
      <c r="L66" s="1"/>
      <c r="M66" s="1"/>
      <c r="N66" s="1"/>
      <c r="O66" s="1"/>
      <c r="P66" s="1"/>
    </row>
    <row r="67" spans="11:16">
      <c r="K67" s="1"/>
      <c r="L67" s="1"/>
      <c r="M67" s="1"/>
      <c r="N67" s="1"/>
      <c r="O67" s="1"/>
      <c r="P67" s="1"/>
    </row>
    <row r="68" spans="11:16">
      <c r="K68" s="1"/>
      <c r="L68" s="1"/>
      <c r="M68" s="1"/>
      <c r="N68" s="1"/>
      <c r="O68" s="1"/>
      <c r="P68" s="1"/>
    </row>
    <row r="69" spans="11:16">
      <c r="K69" s="1"/>
      <c r="L69" s="1"/>
      <c r="M69" s="1"/>
      <c r="N69" s="1"/>
      <c r="O69" s="1"/>
      <c r="P69" s="1"/>
    </row>
    <row r="70" spans="11:16">
      <c r="K70" s="1"/>
      <c r="L70" s="1"/>
      <c r="M70" s="1"/>
      <c r="N70" s="1"/>
      <c r="O70" s="1"/>
      <c r="P70" s="1"/>
    </row>
    <row r="71" spans="11:16">
      <c r="K71" s="1"/>
      <c r="L71" s="1"/>
      <c r="M71" s="1"/>
      <c r="N71" s="1"/>
      <c r="O71" s="1"/>
      <c r="P71" s="1"/>
    </row>
    <row r="72" spans="11:16">
      <c r="K72" s="1"/>
      <c r="L72" s="1"/>
      <c r="M72" s="1"/>
      <c r="N72" s="1"/>
      <c r="O72" s="1"/>
      <c r="P72" s="1"/>
    </row>
    <row r="73" spans="11:16">
      <c r="K73" s="1"/>
      <c r="L73" s="1"/>
      <c r="M73" s="1"/>
      <c r="N73" s="1"/>
      <c r="O73" s="1"/>
      <c r="P73" s="1"/>
    </row>
    <row r="74" spans="11:16">
      <c r="K74" s="1"/>
      <c r="L74" s="1"/>
      <c r="M74" s="1"/>
      <c r="N74" s="1"/>
      <c r="O74" s="1"/>
      <c r="P74" s="1"/>
    </row>
    <row r="75" spans="11:16">
      <c r="K75" s="1"/>
      <c r="L75" s="1"/>
      <c r="M75" s="1"/>
      <c r="N75" s="1"/>
      <c r="O75" s="1"/>
      <c r="P75" s="1"/>
    </row>
    <row r="76" spans="11:16">
      <c r="K76" s="1"/>
      <c r="L76" s="1"/>
      <c r="M76" s="1"/>
      <c r="N76" s="1"/>
      <c r="O76" s="1"/>
      <c r="P76" s="1"/>
    </row>
    <row r="77" spans="11:16">
      <c r="K77" s="1"/>
      <c r="L77" s="1"/>
      <c r="M77" s="1"/>
      <c r="N77" s="1"/>
      <c r="O77" s="1"/>
      <c r="P77" s="1"/>
    </row>
    <row r="78" spans="11:16">
      <c r="K78" s="1"/>
      <c r="L78" s="1"/>
      <c r="M78" s="1"/>
      <c r="N78" s="1"/>
      <c r="O78" s="1"/>
      <c r="P78" s="1"/>
    </row>
    <row r="79" spans="11:16">
      <c r="K79" s="1"/>
      <c r="L79" s="1"/>
      <c r="M79" s="1"/>
      <c r="N79" s="1"/>
      <c r="O79" s="1"/>
      <c r="P79" s="1"/>
    </row>
    <row r="80" spans="11:16">
      <c r="K80" s="1"/>
      <c r="L80" s="1"/>
      <c r="M80" s="1"/>
      <c r="N80" s="1"/>
      <c r="O80" s="1"/>
      <c r="P80" s="1"/>
    </row>
    <row r="81" spans="11:16">
      <c r="K81" s="1"/>
      <c r="L81" s="1"/>
      <c r="M81" s="1"/>
      <c r="N81" s="1"/>
      <c r="O81" s="1"/>
      <c r="P81" s="1"/>
    </row>
    <row r="82" spans="11:16">
      <c r="K82" s="1"/>
      <c r="L82" s="1"/>
      <c r="M82" s="1"/>
      <c r="N82" s="1"/>
      <c r="O82" s="1"/>
      <c r="P82" s="1"/>
    </row>
    <row r="83" spans="11:16">
      <c r="K83" s="1"/>
      <c r="L83" s="1"/>
      <c r="M83" s="1"/>
      <c r="N83" s="1"/>
      <c r="O83" s="1"/>
      <c r="P83" s="1"/>
    </row>
    <row r="84" spans="11:16">
      <c r="K84" s="1"/>
      <c r="L84" s="1"/>
      <c r="M84" s="1"/>
      <c r="N84" s="1"/>
      <c r="O84" s="1"/>
      <c r="P84" s="1"/>
    </row>
    <row r="85" spans="11:16">
      <c r="K85" s="1"/>
      <c r="L85" s="1"/>
      <c r="M85" s="1"/>
      <c r="N85" s="1"/>
      <c r="O85" s="1"/>
      <c r="P85" s="1"/>
    </row>
    <row r="86" spans="11:16">
      <c r="K86" s="1"/>
      <c r="L86" s="1"/>
      <c r="M86" s="1"/>
      <c r="N86" s="1"/>
      <c r="O86" s="1"/>
      <c r="P86" s="1"/>
    </row>
    <row r="87" spans="11:16">
      <c r="K87" s="1"/>
      <c r="L87" s="1"/>
      <c r="M87" s="1"/>
      <c r="N87" s="1"/>
      <c r="O87" s="1"/>
      <c r="P87" s="1"/>
    </row>
    <row r="88" spans="11:16">
      <c r="K88" s="1"/>
      <c r="L88" s="1"/>
      <c r="M88" s="1"/>
      <c r="N88" s="1"/>
      <c r="O88" s="1"/>
      <c r="P88" s="1"/>
    </row>
    <row r="89" spans="11:16">
      <c r="K89" s="1"/>
      <c r="L89" s="1"/>
      <c r="M89" s="1"/>
      <c r="N89" s="1"/>
      <c r="O89" s="1"/>
      <c r="P89" s="1"/>
    </row>
    <row r="90" spans="11:16">
      <c r="K90" s="1"/>
      <c r="L90" s="1"/>
      <c r="M90" s="1"/>
      <c r="N90" s="1"/>
      <c r="O90" s="1"/>
      <c r="P90" s="1"/>
    </row>
    <row r="91" spans="11:16">
      <c r="K91" s="1"/>
      <c r="L91" s="1"/>
      <c r="M91" s="1"/>
      <c r="N91" s="1"/>
      <c r="O91" s="1"/>
      <c r="P91" s="1"/>
    </row>
    <row r="92" spans="11:16">
      <c r="K92" s="1"/>
      <c r="L92" s="1"/>
      <c r="M92" s="1"/>
      <c r="N92" s="1"/>
      <c r="O92" s="1"/>
      <c r="P92" s="1"/>
    </row>
    <row r="93" spans="11:16">
      <c r="K93" s="1"/>
      <c r="L93" s="1"/>
      <c r="M93" s="1"/>
      <c r="N93" s="1"/>
      <c r="O93" s="1"/>
      <c r="P93" s="1"/>
    </row>
    <row r="94" spans="11:16">
      <c r="K94" s="1"/>
      <c r="L94" s="1"/>
      <c r="M94" s="1"/>
      <c r="N94" s="1"/>
      <c r="O94" s="1"/>
      <c r="P94" s="1"/>
    </row>
    <row r="95" spans="11:16">
      <c r="K95" s="1"/>
      <c r="L95" s="1"/>
      <c r="M95" s="1"/>
      <c r="N95" s="1"/>
      <c r="O95" s="1"/>
      <c r="P95" s="1"/>
    </row>
    <row r="96" spans="11:16">
      <c r="K96" s="1"/>
      <c r="L96" s="1"/>
      <c r="M96" s="1"/>
      <c r="N96" s="1"/>
      <c r="O96" s="1"/>
      <c r="P96" s="1"/>
    </row>
    <row r="97" spans="11:16">
      <c r="K97" s="1"/>
      <c r="L97" s="1"/>
      <c r="M97" s="1"/>
      <c r="N97" s="1"/>
      <c r="O97" s="1"/>
      <c r="P97" s="1"/>
    </row>
    <row r="98" spans="11:16">
      <c r="K98" s="1"/>
      <c r="L98" s="1"/>
      <c r="M98" s="1"/>
      <c r="N98" s="1"/>
      <c r="O98" s="1"/>
      <c r="P98" s="1"/>
    </row>
    <row r="99" spans="11:16">
      <c r="K99" s="1"/>
      <c r="L99" s="1"/>
      <c r="M99" s="1"/>
      <c r="N99" s="1"/>
      <c r="O99" s="1"/>
      <c r="P99" s="1"/>
    </row>
    <row r="100" spans="11:16">
      <c r="K100" s="1"/>
      <c r="L100" s="1"/>
      <c r="M100" s="1"/>
      <c r="N100" s="1"/>
      <c r="O100" s="1"/>
      <c r="P100" s="1"/>
    </row>
    <row r="101" spans="11:16">
      <c r="K101" s="1"/>
      <c r="L101" s="1"/>
      <c r="M101" s="1"/>
      <c r="N101" s="1"/>
      <c r="O101" s="1"/>
      <c r="P101" s="1"/>
    </row>
    <row r="102" spans="11:16">
      <c r="K102" s="1"/>
      <c r="L102" s="1"/>
      <c r="M102" s="1"/>
      <c r="N102" s="1"/>
      <c r="O102" s="1"/>
      <c r="P102" s="1"/>
    </row>
    <row r="103" spans="11:16">
      <c r="K103" s="1"/>
      <c r="L103" s="1"/>
      <c r="M103" s="1"/>
      <c r="N103" s="1"/>
      <c r="O103" s="1"/>
      <c r="P103" s="1"/>
    </row>
    <row r="104" spans="11:16">
      <c r="K104" s="1"/>
      <c r="L104" s="1"/>
      <c r="M104" s="1"/>
      <c r="N104" s="1"/>
      <c r="O104" s="1"/>
      <c r="P104" s="1"/>
    </row>
    <row r="105" spans="11:16">
      <c r="K105" s="1"/>
      <c r="L105" s="1"/>
      <c r="M105" s="1"/>
      <c r="N105" s="1"/>
      <c r="O105" s="1"/>
      <c r="P105" s="1"/>
    </row>
    <row r="106" spans="11:16">
      <c r="K106" s="1"/>
      <c r="L106" s="1"/>
      <c r="M106" s="1"/>
      <c r="N106" s="1"/>
      <c r="O106" s="1"/>
      <c r="P106" s="1"/>
    </row>
    <row r="107" spans="11:16">
      <c r="K107" s="1"/>
      <c r="L107" s="1"/>
      <c r="M107" s="1"/>
      <c r="N107" s="1"/>
      <c r="O107" s="1"/>
      <c r="P107" s="1"/>
    </row>
    <row r="108" spans="11:16">
      <c r="K108" s="1"/>
      <c r="L108" s="1"/>
      <c r="M108" s="1"/>
      <c r="N108" s="1"/>
      <c r="O108" s="1"/>
      <c r="P108" s="1"/>
    </row>
    <row r="109" spans="11:16">
      <c r="K109" s="1"/>
      <c r="L109" s="1"/>
      <c r="M109" s="1"/>
      <c r="N109" s="1"/>
      <c r="O109" s="1"/>
      <c r="P109" s="1"/>
    </row>
    <row r="110" spans="11:16">
      <c r="K110" s="1"/>
      <c r="L110" s="1"/>
      <c r="M110" s="1"/>
      <c r="N110" s="1"/>
      <c r="O110" s="1"/>
      <c r="P110" s="1"/>
    </row>
    <row r="111" spans="11:16">
      <c r="K111" s="1"/>
      <c r="L111" s="1"/>
      <c r="M111" s="1"/>
      <c r="N111" s="1"/>
      <c r="O111" s="1"/>
      <c r="P111" s="1"/>
    </row>
    <row r="112" spans="11:16">
      <c r="K112" s="1"/>
      <c r="L112" s="1"/>
      <c r="M112" s="1"/>
      <c r="N112" s="1"/>
      <c r="O112" s="1"/>
      <c r="P112" s="1"/>
    </row>
    <row r="113" spans="11:16">
      <c r="K113" s="1"/>
      <c r="L113" s="1"/>
      <c r="M113" s="1"/>
      <c r="N113" s="1"/>
      <c r="O113" s="1"/>
      <c r="P113" s="1"/>
    </row>
    <row r="114" spans="11:16">
      <c r="K114" s="1"/>
      <c r="L114" s="1"/>
      <c r="M114" s="1"/>
      <c r="N114" s="1"/>
      <c r="O114" s="1"/>
      <c r="P114" s="1"/>
    </row>
    <row r="115" spans="11:16">
      <c r="K115" s="1"/>
      <c r="L115" s="1"/>
      <c r="M115" s="1"/>
      <c r="N115" s="1"/>
      <c r="O115" s="1"/>
      <c r="P115" s="1"/>
    </row>
    <row r="116" spans="11:16">
      <c r="K116" s="1"/>
      <c r="L116" s="1"/>
      <c r="M116" s="1"/>
      <c r="N116" s="1"/>
      <c r="O116" s="1"/>
      <c r="P116" s="1"/>
    </row>
    <row r="117" spans="11:16">
      <c r="K117" s="1"/>
      <c r="L117" s="1"/>
      <c r="M117" s="1"/>
      <c r="N117" s="1"/>
      <c r="O117" s="1"/>
      <c r="P117" s="1"/>
    </row>
    <row r="118" spans="11:16">
      <c r="K118" s="1"/>
      <c r="L118" s="1"/>
      <c r="M118" s="1"/>
      <c r="N118" s="1"/>
      <c r="O118" s="1"/>
      <c r="P118" s="1"/>
    </row>
    <row r="119" spans="11:16">
      <c r="K119" s="1"/>
      <c r="L119" s="1"/>
      <c r="M119" s="1"/>
      <c r="N119" s="1"/>
      <c r="O119" s="1"/>
      <c r="P119" s="1"/>
    </row>
    <row r="120" spans="11:16">
      <c r="K120" s="1"/>
      <c r="L120" s="1"/>
      <c r="M120" s="1"/>
      <c r="N120" s="1"/>
      <c r="O120" s="1"/>
      <c r="P120" s="1"/>
    </row>
    <row r="121" spans="11:16">
      <c r="K121" s="1"/>
      <c r="L121" s="1"/>
      <c r="M121" s="1"/>
      <c r="N121" s="1"/>
      <c r="O121" s="1"/>
      <c r="P121" s="1"/>
    </row>
    <row r="122" spans="11:16">
      <c r="K122" s="1"/>
      <c r="L122" s="1"/>
      <c r="M122" s="1"/>
      <c r="N122" s="1"/>
      <c r="O122" s="1"/>
      <c r="P122" s="1"/>
    </row>
    <row r="123" spans="11:16">
      <c r="K123" s="1"/>
      <c r="L123" s="1"/>
      <c r="M123" s="1"/>
      <c r="N123" s="1"/>
      <c r="O123" s="1"/>
      <c r="P123" s="1"/>
    </row>
    <row r="124" spans="11:16">
      <c r="K124" s="1"/>
      <c r="L124" s="1"/>
      <c r="M124" s="1"/>
      <c r="N124" s="1"/>
      <c r="O124" s="1"/>
      <c r="P124" s="1"/>
    </row>
    <row r="125" spans="11:16">
      <c r="K125" s="1"/>
      <c r="L125" s="1"/>
      <c r="M125" s="1"/>
      <c r="N125" s="1"/>
      <c r="O125" s="1"/>
      <c r="P125" s="1"/>
    </row>
    <row r="126" spans="11:16">
      <c r="K126" s="1"/>
      <c r="L126" s="1"/>
      <c r="M126" s="1"/>
      <c r="N126" s="1"/>
      <c r="O126" s="1"/>
      <c r="P126" s="1"/>
    </row>
    <row r="127" spans="11:16">
      <c r="K127" s="1"/>
      <c r="L127" s="1"/>
      <c r="M127" s="1"/>
      <c r="N127" s="1"/>
      <c r="O127" s="1"/>
      <c r="P127" s="1"/>
    </row>
    <row r="128" spans="11:16">
      <c r="K128" s="1"/>
      <c r="L128" s="1"/>
      <c r="M128" s="1"/>
      <c r="N128" s="1"/>
      <c r="O128" s="1"/>
      <c r="P128" s="1"/>
    </row>
    <row r="129" spans="11:16">
      <c r="K129" s="1"/>
      <c r="L129" s="1"/>
      <c r="M129" s="1"/>
      <c r="N129" s="1"/>
      <c r="O129" s="1"/>
      <c r="P129" s="1"/>
    </row>
    <row r="130" spans="11:16">
      <c r="K130" s="1"/>
      <c r="L130" s="1"/>
      <c r="M130" s="1"/>
      <c r="N130" s="1"/>
      <c r="O130" s="1"/>
      <c r="P130" s="1"/>
    </row>
    <row r="131" spans="11:16">
      <c r="K131" s="1"/>
      <c r="L131" s="1"/>
      <c r="M131" s="1"/>
      <c r="N131" s="1"/>
      <c r="O131" s="1"/>
      <c r="P131" s="1"/>
    </row>
    <row r="132" spans="11:16">
      <c r="K132" s="1"/>
      <c r="L132" s="1"/>
      <c r="M132" s="1"/>
      <c r="N132" s="1"/>
      <c r="O132" s="1"/>
      <c r="P132" s="1"/>
    </row>
    <row r="133" spans="11:16">
      <c r="K133" s="1"/>
      <c r="L133" s="1"/>
      <c r="M133" s="1"/>
      <c r="N133" s="1"/>
      <c r="O133" s="1"/>
      <c r="P133" s="1"/>
    </row>
    <row r="134" spans="11:16">
      <c r="K134" s="1"/>
      <c r="L134" s="1"/>
      <c r="M134" s="1"/>
      <c r="N134" s="1"/>
      <c r="O134" s="1"/>
      <c r="P134" s="1"/>
    </row>
    <row r="135" spans="11:16">
      <c r="K135" s="1"/>
      <c r="L135" s="1"/>
      <c r="M135" s="1"/>
      <c r="N135" s="1"/>
      <c r="O135" s="1"/>
      <c r="P135" s="1"/>
    </row>
    <row r="136" spans="11:16">
      <c r="K136" s="1"/>
      <c r="L136" s="1"/>
      <c r="M136" s="1"/>
      <c r="N136" s="1"/>
      <c r="O136" s="1"/>
      <c r="P136" s="1"/>
    </row>
    <row r="137" spans="11:16">
      <c r="K137" s="1"/>
      <c r="L137" s="1"/>
      <c r="M137" s="1"/>
      <c r="N137" s="1"/>
      <c r="O137" s="1"/>
      <c r="P137" s="1"/>
    </row>
    <row r="138" spans="11:16">
      <c r="K138" s="1"/>
      <c r="L138" s="1"/>
      <c r="M138" s="1"/>
      <c r="N138" s="1"/>
      <c r="O138" s="1"/>
      <c r="P138" s="1"/>
    </row>
    <row r="139" spans="11:16">
      <c r="K139" s="1"/>
      <c r="L139" s="1"/>
      <c r="M139" s="1"/>
      <c r="N139" s="1"/>
      <c r="O139" s="1"/>
      <c r="P139" s="1"/>
    </row>
    <row r="140" spans="11:16">
      <c r="K140" s="1"/>
      <c r="L140" s="1"/>
      <c r="M140" s="1"/>
      <c r="N140" s="1"/>
      <c r="O140" s="1"/>
      <c r="P140" s="1"/>
    </row>
    <row r="141" spans="11:16">
      <c r="K141" s="1"/>
      <c r="L141" s="1"/>
      <c r="M141" s="1"/>
      <c r="N141" s="1"/>
      <c r="O141" s="1"/>
      <c r="P141" s="1"/>
    </row>
    <row r="142" spans="11:16">
      <c r="K142" s="1"/>
      <c r="L142" s="1"/>
      <c r="M142" s="1"/>
      <c r="N142" s="1"/>
      <c r="O142" s="1"/>
      <c r="P142" s="1"/>
    </row>
    <row r="143" spans="11:16">
      <c r="K143" s="1"/>
      <c r="L143" s="1"/>
      <c r="M143" s="1"/>
      <c r="N143" s="1"/>
      <c r="O143" s="1"/>
      <c r="P143" s="1"/>
    </row>
    <row r="144" spans="11:16">
      <c r="K144" s="1"/>
      <c r="L144" s="1"/>
      <c r="M144" s="1"/>
      <c r="N144" s="1"/>
      <c r="O144" s="1"/>
      <c r="P144" s="1"/>
    </row>
    <row r="145" spans="11:16">
      <c r="K145" s="1"/>
      <c r="L145" s="1"/>
      <c r="M145" s="1"/>
      <c r="N145" s="1"/>
      <c r="O145" s="1"/>
      <c r="P145" s="1"/>
    </row>
    <row r="146" spans="11:16">
      <c r="K146" s="1"/>
      <c r="L146" s="1"/>
      <c r="M146" s="1"/>
      <c r="N146" s="1"/>
      <c r="O146" s="1"/>
      <c r="P146" s="1"/>
    </row>
    <row r="147" spans="11:16">
      <c r="K147" s="1"/>
      <c r="L147" s="1"/>
      <c r="M147" s="1"/>
      <c r="N147" s="1"/>
      <c r="O147" s="1"/>
      <c r="P147" s="1"/>
    </row>
    <row r="148" spans="11:16">
      <c r="K148" s="1"/>
      <c r="L148" s="1"/>
      <c r="M148" s="1"/>
      <c r="N148" s="1"/>
      <c r="O148" s="1"/>
      <c r="P148" s="1"/>
    </row>
    <row r="149" spans="11:16">
      <c r="K149" s="1"/>
      <c r="L149" s="1"/>
      <c r="M149" s="1"/>
      <c r="N149" s="1"/>
      <c r="O149" s="1"/>
      <c r="P149" s="1"/>
    </row>
    <row r="150" spans="11:16">
      <c r="K150" s="1"/>
      <c r="L150" s="1"/>
      <c r="M150" s="1"/>
      <c r="N150" s="1"/>
      <c r="O150" s="1"/>
      <c r="P150" s="1"/>
    </row>
    <row r="151" spans="11:16">
      <c r="K151" s="1"/>
      <c r="L151" s="1"/>
      <c r="M151" s="1"/>
      <c r="N151" s="1"/>
      <c r="O151" s="1"/>
      <c r="P151" s="1"/>
    </row>
    <row r="152" spans="11:16">
      <c r="K152" s="1"/>
      <c r="L152" s="1"/>
      <c r="M152" s="1"/>
      <c r="N152" s="1"/>
      <c r="O152" s="1"/>
      <c r="P152" s="1"/>
    </row>
    <row r="153" spans="11:16">
      <c r="K153" s="1"/>
      <c r="L153" s="1"/>
      <c r="M153" s="1"/>
      <c r="N153" s="1"/>
      <c r="O153" s="1"/>
      <c r="P153" s="1"/>
    </row>
    <row r="154" spans="11:16">
      <c r="K154" s="1"/>
      <c r="L154" s="1"/>
      <c r="M154" s="1"/>
      <c r="N154" s="1"/>
      <c r="O154" s="1"/>
      <c r="P154" s="1"/>
    </row>
    <row r="155" spans="11:16">
      <c r="K155" s="1"/>
      <c r="L155" s="1"/>
      <c r="M155" s="1"/>
      <c r="N155" s="1"/>
      <c r="O155" s="1"/>
      <c r="P155" s="1"/>
    </row>
    <row r="156" spans="11:16">
      <c r="K156" s="1"/>
      <c r="L156" s="1"/>
      <c r="M156" s="1"/>
      <c r="N156" s="1"/>
      <c r="O156" s="1"/>
      <c r="P156" s="1"/>
    </row>
    <row r="157" spans="11:16">
      <c r="K157" s="1"/>
      <c r="L157" s="1"/>
      <c r="M157" s="1"/>
      <c r="N157" s="1"/>
      <c r="O157" s="1"/>
      <c r="P157" s="1"/>
    </row>
    <row r="158" spans="11:16">
      <c r="K158" s="1"/>
      <c r="L158" s="1"/>
      <c r="M158" s="1"/>
      <c r="N158" s="1"/>
      <c r="O158" s="1"/>
      <c r="P158" s="1"/>
    </row>
    <row r="159" spans="11:16">
      <c r="K159" s="1"/>
      <c r="L159" s="1"/>
      <c r="M159" s="1"/>
      <c r="N159" s="1"/>
      <c r="O159" s="1"/>
      <c r="P159" s="1"/>
    </row>
    <row r="160" spans="11:16">
      <c r="K160" s="1"/>
      <c r="L160" s="1"/>
      <c r="M160" s="1"/>
      <c r="N160" s="1"/>
      <c r="O160" s="1"/>
      <c r="P160" s="1"/>
    </row>
    <row r="161" spans="11:16">
      <c r="K161" s="1"/>
      <c r="L161" s="1"/>
      <c r="M161" s="1"/>
      <c r="N161" s="1"/>
      <c r="O161" s="1"/>
      <c r="P161" s="1"/>
    </row>
    <row r="162" spans="11:16">
      <c r="K162" s="1"/>
      <c r="L162" s="1"/>
      <c r="M162" s="1"/>
      <c r="N162" s="1"/>
      <c r="O162" s="1"/>
      <c r="P162" s="1"/>
    </row>
    <row r="163" spans="11:16">
      <c r="K163" s="1"/>
      <c r="L163" s="1"/>
      <c r="M163" s="1"/>
      <c r="N163" s="1"/>
      <c r="O163" s="1"/>
      <c r="P163" s="1"/>
    </row>
    <row r="164" spans="11:16">
      <c r="K164" s="1"/>
      <c r="L164" s="1"/>
      <c r="M164" s="1"/>
      <c r="N164" s="1"/>
      <c r="O164" s="1"/>
      <c r="P164" s="1"/>
    </row>
    <row r="165" spans="11:16">
      <c r="K165" s="1"/>
      <c r="L165" s="1"/>
      <c r="M165" s="1"/>
      <c r="N165" s="1"/>
      <c r="O165" s="1"/>
      <c r="P165" s="1"/>
    </row>
    <row r="166" spans="11:16">
      <c r="K166" s="1"/>
      <c r="L166" s="1"/>
      <c r="M166" s="1"/>
      <c r="N166" s="1"/>
      <c r="O166" s="1"/>
      <c r="P166" s="1"/>
    </row>
    <row r="167" spans="11:16">
      <c r="K167" s="1"/>
      <c r="L167" s="1"/>
      <c r="M167" s="1"/>
      <c r="N167" s="1"/>
      <c r="O167" s="1"/>
      <c r="P167" s="1"/>
    </row>
    <row r="168" spans="11:16">
      <c r="K168" s="1"/>
      <c r="L168" s="1"/>
      <c r="M168" s="1"/>
      <c r="N168" s="1"/>
      <c r="O168" s="1"/>
      <c r="P168" s="1"/>
    </row>
    <row r="169" spans="11:16">
      <c r="K169" s="1"/>
      <c r="L169" s="1"/>
      <c r="M169" s="1"/>
      <c r="N169" s="1"/>
      <c r="O169" s="1"/>
      <c r="P169" s="1"/>
    </row>
    <row r="170" spans="11:16">
      <c r="K170" s="1"/>
      <c r="L170" s="1"/>
      <c r="M170" s="1"/>
      <c r="N170" s="1"/>
      <c r="O170" s="1"/>
      <c r="P170" s="1"/>
    </row>
    <row r="171" spans="11:16">
      <c r="K171" s="1"/>
      <c r="L171" s="1"/>
      <c r="M171" s="1"/>
      <c r="N171" s="1"/>
      <c r="O171" s="1"/>
      <c r="P171" s="1"/>
    </row>
    <row r="172" spans="11:16">
      <c r="K172" s="1"/>
      <c r="L172" s="1"/>
      <c r="M172" s="1"/>
      <c r="N172" s="1"/>
      <c r="O172" s="1"/>
      <c r="P172" s="1"/>
    </row>
    <row r="173" spans="11:16">
      <c r="K173" s="1"/>
      <c r="L173" s="1"/>
      <c r="M173" s="1"/>
      <c r="N173" s="1"/>
      <c r="O173" s="1"/>
      <c r="P173" s="1"/>
    </row>
    <row r="174" spans="11:16">
      <c r="K174" s="1"/>
      <c r="L174" s="1"/>
      <c r="M174" s="1"/>
      <c r="N174" s="1"/>
      <c r="O174" s="1"/>
      <c r="P174" s="1"/>
    </row>
    <row r="175" spans="11:16">
      <c r="K175" s="1"/>
      <c r="L175" s="1"/>
      <c r="M175" s="1"/>
      <c r="N175" s="1"/>
      <c r="O175" s="1"/>
      <c r="P175" s="1"/>
    </row>
    <row r="176" spans="11:16">
      <c r="K176" s="1"/>
      <c r="L176" s="1"/>
      <c r="M176" s="1"/>
      <c r="N176" s="1"/>
      <c r="O176" s="1"/>
      <c r="P176" s="1"/>
    </row>
    <row r="177" spans="11:16">
      <c r="K177" s="1"/>
      <c r="L177" s="1"/>
      <c r="M177" s="1"/>
      <c r="N177" s="1"/>
      <c r="O177" s="1"/>
      <c r="P177" s="1"/>
    </row>
    <row r="178" spans="11:16">
      <c r="K178" s="1"/>
      <c r="L178" s="1"/>
      <c r="M178" s="1"/>
      <c r="N178" s="1"/>
      <c r="O178" s="1"/>
      <c r="P178" s="1"/>
    </row>
    <row r="179" spans="11:16">
      <c r="K179" s="1"/>
      <c r="L179" s="1"/>
      <c r="M179" s="1"/>
      <c r="N179" s="1"/>
      <c r="O179" s="1"/>
      <c r="P179" s="1"/>
    </row>
    <row r="180" spans="11:16">
      <c r="K180" s="1"/>
      <c r="L180" s="1"/>
      <c r="M180" s="1"/>
      <c r="N180" s="1"/>
      <c r="O180" s="1"/>
      <c r="P180" s="1"/>
    </row>
    <row r="181" spans="11:16">
      <c r="K181" s="1"/>
      <c r="L181" s="1"/>
      <c r="M181" s="1"/>
      <c r="N181" s="1"/>
      <c r="O181" s="1"/>
      <c r="P181" s="1"/>
    </row>
    <row r="182" spans="11:16">
      <c r="K182" s="1"/>
      <c r="L182" s="1"/>
      <c r="M182" s="1"/>
      <c r="N182" s="1"/>
      <c r="O182" s="1"/>
      <c r="P182" s="1"/>
    </row>
    <row r="183" spans="11:16">
      <c r="K183" s="1"/>
      <c r="L183" s="1"/>
      <c r="M183" s="1"/>
      <c r="N183" s="1"/>
      <c r="O183" s="1"/>
      <c r="P183" s="1"/>
    </row>
    <row r="184" spans="11:16">
      <c r="K184" s="1"/>
      <c r="L184" s="1"/>
      <c r="M184" s="1"/>
      <c r="N184" s="1"/>
      <c r="O184" s="1"/>
      <c r="P184" s="1"/>
    </row>
    <row r="185" spans="11:16">
      <c r="K185" s="1"/>
      <c r="L185" s="1"/>
      <c r="M185" s="1"/>
      <c r="N185" s="1"/>
      <c r="O185" s="1"/>
      <c r="P185" s="1"/>
    </row>
    <row r="186" spans="11:16">
      <c r="K186" s="1"/>
      <c r="L186" s="1"/>
      <c r="M186" s="1"/>
      <c r="N186" s="1"/>
      <c r="O186" s="1"/>
      <c r="P186" s="1"/>
    </row>
    <row r="187" spans="11:16">
      <c r="K187" s="1"/>
      <c r="L187" s="1"/>
      <c r="M187" s="1"/>
      <c r="N187" s="1"/>
      <c r="O187" s="1"/>
      <c r="P187" s="1"/>
    </row>
    <row r="188" spans="11:16">
      <c r="K188" s="1"/>
      <c r="L188" s="1"/>
      <c r="M188" s="1"/>
      <c r="N188" s="1"/>
      <c r="O188" s="1"/>
      <c r="P188" s="1"/>
    </row>
    <row r="189" spans="11:16">
      <c r="K189" s="1"/>
      <c r="L189" s="1"/>
      <c r="M189" s="1"/>
      <c r="N189" s="1"/>
      <c r="O189" s="1"/>
      <c r="P189" s="1"/>
    </row>
    <row r="190" spans="11:16">
      <c r="K190" s="1"/>
      <c r="L190" s="1"/>
      <c r="M190" s="1"/>
      <c r="N190" s="1"/>
      <c r="O190" s="1"/>
      <c r="P190" s="1"/>
    </row>
    <row r="191" spans="11:16">
      <c r="K191" s="1"/>
      <c r="L191" s="1"/>
      <c r="M191" s="1"/>
      <c r="N191" s="1"/>
      <c r="O191" s="1"/>
      <c r="P191" s="1"/>
    </row>
    <row r="192" spans="11:16">
      <c r="K192" s="1"/>
      <c r="L192" s="1"/>
      <c r="M192" s="1"/>
      <c r="N192" s="1"/>
      <c r="O192" s="1"/>
      <c r="P192" s="1"/>
    </row>
    <row r="193" spans="11:16">
      <c r="K193" s="1"/>
      <c r="L193" s="1"/>
      <c r="M193" s="1"/>
      <c r="N193" s="1"/>
      <c r="O193" s="1"/>
      <c r="P193" s="1"/>
    </row>
    <row r="194" spans="11:16">
      <c r="K194" s="1"/>
      <c r="L194" s="1"/>
      <c r="M194" s="1"/>
      <c r="N194" s="1"/>
      <c r="O194" s="1"/>
      <c r="P194" s="1"/>
    </row>
    <row r="195" spans="11:16">
      <c r="K195" s="1"/>
      <c r="L195" s="1"/>
      <c r="M195" s="1"/>
      <c r="N195" s="1"/>
      <c r="O195" s="1"/>
      <c r="P195" s="1"/>
    </row>
    <row r="196" spans="11:16">
      <c r="K196" s="1"/>
      <c r="L196" s="1"/>
      <c r="M196" s="1"/>
      <c r="N196" s="1"/>
      <c r="O196" s="1"/>
      <c r="P196" s="1"/>
    </row>
    <row r="197" spans="11:16">
      <c r="K197" s="1"/>
      <c r="L197" s="1"/>
      <c r="M197" s="1"/>
      <c r="N197" s="1"/>
      <c r="O197" s="1"/>
      <c r="P197" s="1"/>
    </row>
    <row r="198" spans="11:16">
      <c r="K198" s="1"/>
      <c r="L198" s="1"/>
      <c r="M198" s="1"/>
      <c r="N198" s="1"/>
      <c r="O198" s="1"/>
      <c r="P198" s="1"/>
    </row>
    <row r="199" spans="11:16">
      <c r="K199" s="1"/>
      <c r="L199" s="1"/>
      <c r="M199" s="1"/>
      <c r="N199" s="1"/>
      <c r="O199" s="1"/>
      <c r="P199" s="1"/>
    </row>
    <row r="200" spans="11:16">
      <c r="K200" s="1"/>
      <c r="L200" s="1"/>
      <c r="M200" s="1"/>
      <c r="N200" s="1"/>
      <c r="O200" s="1"/>
      <c r="P200" s="1"/>
    </row>
    <row r="201" spans="11:16">
      <c r="K201" s="1"/>
      <c r="L201" s="1"/>
      <c r="M201" s="1"/>
      <c r="N201" s="1"/>
      <c r="O201" s="1"/>
      <c r="P201" s="1"/>
    </row>
    <row r="202" spans="11:16">
      <c r="K202" s="1"/>
      <c r="L202" s="1"/>
      <c r="M202" s="1"/>
      <c r="N202" s="1"/>
      <c r="O202" s="1"/>
      <c r="P202" s="1"/>
    </row>
    <row r="203" spans="11:16">
      <c r="K203" s="1"/>
      <c r="L203" s="1"/>
      <c r="M203" s="1"/>
      <c r="N203" s="1"/>
      <c r="O203" s="1"/>
      <c r="P203" s="1"/>
    </row>
    <row r="204" spans="11:16">
      <c r="K204" s="1"/>
      <c r="L204" s="1"/>
      <c r="M204" s="1"/>
      <c r="N204" s="1"/>
      <c r="O204" s="1"/>
      <c r="P204" s="1"/>
    </row>
    <row r="205" spans="11:16">
      <c r="K205" s="1"/>
      <c r="L205" s="1"/>
      <c r="M205" s="1"/>
      <c r="N205" s="1"/>
      <c r="O205" s="1"/>
      <c r="P205" s="1"/>
    </row>
    <row r="206" spans="11:16">
      <c r="K206" s="1"/>
      <c r="L206" s="1"/>
      <c r="M206" s="1"/>
      <c r="N206" s="1"/>
      <c r="O206" s="1"/>
      <c r="P206" s="1"/>
    </row>
    <row r="207" spans="11:16">
      <c r="K207" s="1"/>
      <c r="L207" s="1"/>
      <c r="M207" s="1"/>
      <c r="N207" s="1"/>
      <c r="O207" s="1"/>
      <c r="P207" s="1"/>
    </row>
    <row r="208" spans="11:16">
      <c r="K208" s="1"/>
      <c r="L208" s="1"/>
      <c r="M208" s="1"/>
      <c r="N208" s="1"/>
      <c r="O208" s="1"/>
      <c r="P208" s="1"/>
    </row>
    <row r="209" spans="11:16">
      <c r="K209" s="1"/>
      <c r="L209" s="1"/>
      <c r="M209" s="1"/>
      <c r="N209" s="1"/>
      <c r="O209" s="1"/>
      <c r="P209" s="1"/>
    </row>
    <row r="210" spans="11:16">
      <c r="K210" s="1"/>
      <c r="L210" s="1"/>
      <c r="M210" s="1"/>
      <c r="N210" s="1"/>
      <c r="O210" s="1"/>
      <c r="P210" s="1"/>
    </row>
    <row r="211" spans="11:16">
      <c r="K211" s="1"/>
      <c r="L211" s="1"/>
      <c r="M211" s="1"/>
      <c r="N211" s="1"/>
      <c r="O211" s="1"/>
      <c r="P211" s="1"/>
    </row>
    <row r="212" spans="11:16">
      <c r="K212" s="1"/>
      <c r="L212" s="1"/>
      <c r="M212" s="1"/>
      <c r="N212" s="1"/>
      <c r="O212" s="1"/>
      <c r="P212" s="1"/>
    </row>
    <row r="213" spans="11:16">
      <c r="K213" s="1"/>
      <c r="L213" s="1"/>
      <c r="M213" s="1"/>
      <c r="N213" s="1"/>
      <c r="O213" s="1"/>
      <c r="P213" s="1"/>
    </row>
    <row r="214" spans="11:16">
      <c r="K214" s="1"/>
      <c r="L214" s="1"/>
      <c r="M214" s="1"/>
      <c r="N214" s="1"/>
      <c r="O214" s="1"/>
      <c r="P214" s="1"/>
    </row>
    <row r="215" spans="11:16">
      <c r="K215" s="1"/>
      <c r="L215" s="1"/>
      <c r="M215" s="1"/>
      <c r="N215" s="1"/>
      <c r="O215" s="1"/>
      <c r="P215" s="1"/>
    </row>
    <row r="216" spans="11:16">
      <c r="K216" s="1"/>
      <c r="L216" s="1"/>
      <c r="M216" s="1"/>
      <c r="N216" s="1"/>
      <c r="O216" s="1"/>
      <c r="P216" s="1"/>
    </row>
    <row r="217" spans="11:16">
      <c r="K217" s="1"/>
      <c r="L217" s="1"/>
      <c r="M217" s="1"/>
      <c r="N217" s="1"/>
      <c r="O217" s="1"/>
      <c r="P217" s="1"/>
    </row>
    <row r="218" spans="11:16">
      <c r="K218" s="1"/>
      <c r="L218" s="1"/>
      <c r="M218" s="1"/>
      <c r="N218" s="1"/>
      <c r="O218" s="1"/>
      <c r="P218" s="1"/>
    </row>
    <row r="219" spans="11:16">
      <c r="K219" s="1"/>
      <c r="L219" s="1"/>
      <c r="M219" s="1"/>
      <c r="N219" s="1"/>
      <c r="O219" s="1"/>
      <c r="P219" s="1"/>
    </row>
    <row r="220" spans="11:16">
      <c r="K220" s="1"/>
      <c r="L220" s="1"/>
      <c r="M220" s="1"/>
      <c r="N220" s="1"/>
      <c r="O220" s="1"/>
      <c r="P220" s="1"/>
    </row>
    <row r="221" spans="11:16">
      <c r="K221" s="1"/>
      <c r="L221" s="1"/>
      <c r="M221" s="1"/>
      <c r="N221" s="1"/>
      <c r="O221" s="1"/>
      <c r="P221" s="1"/>
    </row>
    <row r="222" spans="11:16">
      <c r="K222" s="1"/>
      <c r="L222" s="1"/>
      <c r="M222" s="1"/>
      <c r="N222" s="1"/>
      <c r="O222" s="1"/>
      <c r="P222" s="1"/>
    </row>
    <row r="223" spans="11:16">
      <c r="K223" s="1"/>
      <c r="L223" s="1"/>
      <c r="M223" s="1"/>
      <c r="N223" s="1"/>
      <c r="O223" s="1"/>
      <c r="P223" s="1"/>
    </row>
    <row r="224" spans="11:16">
      <c r="K224" s="1"/>
      <c r="L224" s="1"/>
      <c r="M224" s="1"/>
      <c r="N224" s="1"/>
      <c r="O224" s="1"/>
      <c r="P224" s="1"/>
    </row>
    <row r="225" spans="11:16">
      <c r="K225" s="1"/>
      <c r="L225" s="1"/>
      <c r="M225" s="1"/>
      <c r="N225" s="1"/>
      <c r="O225" s="1"/>
      <c r="P225" s="1"/>
    </row>
    <row r="226" spans="11:16">
      <c r="K226" s="1"/>
      <c r="L226" s="1"/>
      <c r="M226" s="1"/>
      <c r="N226" s="1"/>
      <c r="O226" s="1"/>
      <c r="P226" s="1"/>
    </row>
    <row r="227" spans="11:16">
      <c r="K227" s="1"/>
      <c r="L227" s="1"/>
      <c r="M227" s="1"/>
      <c r="N227" s="1"/>
      <c r="O227" s="1"/>
      <c r="P227" s="1"/>
    </row>
    <row r="228" spans="11:16">
      <c r="K228" s="1"/>
      <c r="L228" s="1"/>
      <c r="M228" s="1"/>
      <c r="N228" s="1"/>
      <c r="O228" s="1"/>
      <c r="P228" s="1"/>
    </row>
    <row r="229" spans="11:16">
      <c r="K229" s="1"/>
      <c r="L229" s="1"/>
      <c r="M229" s="1"/>
      <c r="N229" s="1"/>
      <c r="O229" s="1"/>
      <c r="P229" s="1"/>
    </row>
    <row r="230" spans="11:16">
      <c r="K230" s="1"/>
      <c r="L230" s="1"/>
      <c r="M230" s="1"/>
      <c r="N230" s="1"/>
      <c r="O230" s="1"/>
      <c r="P230" s="1"/>
    </row>
    <row r="231" spans="11:16">
      <c r="K231" s="1"/>
      <c r="L231" s="1"/>
      <c r="M231" s="1"/>
      <c r="N231" s="1"/>
      <c r="O231" s="1"/>
      <c r="P231" s="1"/>
    </row>
    <row r="232" spans="11:16">
      <c r="K232" s="1"/>
      <c r="L232" s="1"/>
      <c r="M232" s="1"/>
      <c r="N232" s="1"/>
      <c r="O232" s="1"/>
      <c r="P232" s="1"/>
    </row>
    <row r="233" spans="11:16">
      <c r="K233" s="1"/>
      <c r="L233" s="1"/>
      <c r="M233" s="1"/>
      <c r="N233" s="1"/>
      <c r="O233" s="1"/>
      <c r="P233" s="1"/>
    </row>
    <row r="234" spans="11:16">
      <c r="K234" s="1"/>
      <c r="L234" s="1"/>
      <c r="M234" s="1"/>
      <c r="N234" s="1"/>
      <c r="O234" s="1"/>
      <c r="P234" s="1"/>
    </row>
    <row r="235" spans="11:16">
      <c r="K235" s="1"/>
      <c r="L235" s="1"/>
      <c r="M235" s="1"/>
      <c r="N235" s="1"/>
      <c r="O235" s="1"/>
      <c r="P235" s="1"/>
    </row>
    <row r="236" spans="11:16">
      <c r="K236" s="1"/>
      <c r="L236" s="1"/>
      <c r="M236" s="1"/>
      <c r="N236" s="1"/>
      <c r="O236" s="1"/>
      <c r="P236" s="1"/>
    </row>
    <row r="237" spans="11:16">
      <c r="K237" s="1"/>
      <c r="L237" s="1"/>
      <c r="M237" s="1"/>
      <c r="N237" s="1"/>
      <c r="O237" s="1"/>
      <c r="P237" s="1"/>
    </row>
    <row r="238" spans="11:16">
      <c r="K238" s="1"/>
      <c r="L238" s="1"/>
      <c r="M238" s="1"/>
      <c r="N238" s="1"/>
      <c r="O238" s="1"/>
      <c r="P238" s="1"/>
    </row>
    <row r="239" spans="11:16">
      <c r="K239" s="1"/>
      <c r="L239" s="1"/>
      <c r="M239" s="1"/>
      <c r="N239" s="1"/>
      <c r="O239" s="1"/>
      <c r="P239" s="1"/>
    </row>
    <row r="240" spans="11:16">
      <c r="K240" s="1"/>
      <c r="L240" s="1"/>
      <c r="M240" s="1"/>
      <c r="N240" s="1"/>
      <c r="O240" s="1"/>
      <c r="P240" s="1"/>
    </row>
    <row r="241" spans="11:16">
      <c r="K241" s="1"/>
      <c r="L241" s="1"/>
      <c r="M241" s="1"/>
      <c r="N241" s="1"/>
      <c r="O241" s="1"/>
      <c r="P241" s="1"/>
    </row>
    <row r="242" spans="11:16">
      <c r="K242" s="1"/>
      <c r="L242" s="1"/>
      <c r="M242" s="1"/>
      <c r="N242" s="1"/>
      <c r="O242" s="1"/>
      <c r="P242" s="1"/>
    </row>
    <row r="243" spans="11:16">
      <c r="K243" s="1"/>
      <c r="L243" s="1"/>
      <c r="M243" s="1"/>
      <c r="N243" s="1"/>
      <c r="O243" s="1"/>
      <c r="P243" s="1"/>
    </row>
    <row r="244" spans="11:16">
      <c r="K244" s="1"/>
      <c r="L244" s="1"/>
      <c r="M244" s="1"/>
      <c r="N244" s="1"/>
      <c r="O244" s="1"/>
      <c r="P244" s="1"/>
    </row>
    <row r="245" spans="11:16">
      <c r="K245" s="1"/>
      <c r="L245" s="1"/>
      <c r="M245" s="1"/>
      <c r="N245" s="1"/>
      <c r="O245" s="1"/>
      <c r="P245" s="1"/>
    </row>
    <row r="246" spans="11:16">
      <c r="K246" s="1"/>
      <c r="L246" s="1"/>
      <c r="M246" s="1"/>
      <c r="N246" s="1"/>
      <c r="O246" s="1"/>
      <c r="P246" s="1"/>
    </row>
    <row r="247" spans="11:16">
      <c r="K247" s="1"/>
      <c r="L247" s="1"/>
      <c r="M247" s="1"/>
      <c r="N247" s="1"/>
      <c r="O247" s="1"/>
      <c r="P247" s="1"/>
    </row>
    <row r="248" spans="11:16">
      <c r="K248" s="1"/>
      <c r="L248" s="1"/>
      <c r="M248" s="1"/>
      <c r="N248" s="1"/>
      <c r="O248" s="1"/>
      <c r="P248" s="1"/>
    </row>
    <row r="249" spans="11:16">
      <c r="K249" s="1"/>
      <c r="L249" s="1"/>
      <c r="M249" s="1"/>
      <c r="N249" s="1"/>
      <c r="O249" s="1"/>
      <c r="P249" s="1"/>
    </row>
    <row r="250" spans="11:16">
      <c r="K250" s="1"/>
      <c r="L250" s="1"/>
      <c r="M250" s="1"/>
      <c r="N250" s="1"/>
      <c r="O250" s="1"/>
      <c r="P250" s="1"/>
    </row>
    <row r="251" spans="11:16">
      <c r="K251" s="1"/>
      <c r="L251" s="1"/>
      <c r="M251" s="1"/>
      <c r="N251" s="1"/>
      <c r="O251" s="1"/>
      <c r="P251" s="1"/>
    </row>
    <row r="252" spans="11:16">
      <c r="K252" s="1"/>
      <c r="L252" s="1"/>
      <c r="M252" s="1"/>
      <c r="N252" s="1"/>
      <c r="O252" s="1"/>
      <c r="P252" s="1"/>
    </row>
    <row r="253" spans="11:16">
      <c r="K253" s="1"/>
      <c r="L253" s="1"/>
      <c r="M253" s="1"/>
      <c r="N253" s="1"/>
      <c r="O253" s="1"/>
      <c r="P253" s="1"/>
    </row>
    <row r="254" spans="11:16">
      <c r="K254" s="1"/>
      <c r="L254" s="1"/>
      <c r="M254" s="1"/>
      <c r="N254" s="1"/>
      <c r="O254" s="1"/>
      <c r="P254" s="1"/>
    </row>
    <row r="255" spans="11:16">
      <c r="K255" s="1"/>
      <c r="L255" s="1"/>
      <c r="M255" s="1"/>
      <c r="N255" s="1"/>
      <c r="O255" s="1"/>
      <c r="P255" s="1"/>
    </row>
    <row r="256" spans="11:16">
      <c r="K256" s="1"/>
      <c r="L256" s="1"/>
      <c r="M256" s="1"/>
      <c r="N256" s="1"/>
      <c r="O256" s="1"/>
      <c r="P256" s="1"/>
    </row>
    <row r="257" spans="11:16">
      <c r="K257" s="1"/>
      <c r="L257" s="1"/>
      <c r="M257" s="1"/>
      <c r="N257" s="1"/>
      <c r="O257" s="1"/>
      <c r="P257" s="1"/>
    </row>
    <row r="258" spans="11:16">
      <c r="K258" s="1"/>
      <c r="L258" s="1"/>
      <c r="M258" s="1"/>
      <c r="N258" s="1"/>
      <c r="O258" s="1"/>
      <c r="P258" s="1"/>
    </row>
    <row r="259" spans="11:16">
      <c r="K259" s="1"/>
      <c r="L259" s="1"/>
      <c r="M259" s="1"/>
      <c r="N259" s="1"/>
      <c r="O259" s="1"/>
      <c r="P259" s="1"/>
    </row>
    <row r="260" spans="11:16">
      <c r="K260" s="1"/>
      <c r="L260" s="1"/>
      <c r="M260" s="1"/>
      <c r="N260" s="1"/>
      <c r="O260" s="1"/>
      <c r="P260" s="1"/>
    </row>
    <row r="261" spans="11:16">
      <c r="K261" s="1"/>
      <c r="L261" s="1"/>
      <c r="M261" s="1"/>
      <c r="N261" s="1"/>
      <c r="O261" s="1"/>
      <c r="P261" s="1"/>
    </row>
    <row r="262" spans="11:16">
      <c r="K262" s="1"/>
      <c r="L262" s="1"/>
      <c r="M262" s="1"/>
      <c r="N262" s="1"/>
      <c r="O262" s="1"/>
      <c r="P262" s="1"/>
    </row>
    <row r="263" spans="11:16">
      <c r="K263" s="1"/>
      <c r="L263" s="1"/>
      <c r="M263" s="1"/>
      <c r="N263" s="1"/>
      <c r="O263" s="1"/>
      <c r="P263" s="1"/>
    </row>
    <row r="264" spans="11:16">
      <c r="K264" s="1"/>
      <c r="L264" s="1"/>
      <c r="M264" s="1"/>
      <c r="N264" s="1"/>
      <c r="O264" s="1"/>
      <c r="P264" s="1"/>
    </row>
    <row r="265" spans="11:16">
      <c r="K265" s="1"/>
      <c r="L265" s="1"/>
      <c r="M265" s="1"/>
      <c r="N265" s="1"/>
      <c r="O265" s="1"/>
      <c r="P265" s="1"/>
    </row>
    <row r="266" spans="11:16">
      <c r="K266" s="1"/>
      <c r="L266" s="1"/>
      <c r="M266" s="1"/>
      <c r="N266" s="1"/>
      <c r="O266" s="1"/>
      <c r="P266" s="1"/>
    </row>
    <row r="267" spans="11:16">
      <c r="K267" s="1"/>
      <c r="L267" s="1"/>
      <c r="M267" s="1"/>
      <c r="N267" s="1"/>
      <c r="O267" s="1"/>
      <c r="P267" s="1"/>
    </row>
    <row r="268" spans="11:16">
      <c r="K268" s="1"/>
      <c r="L268" s="1"/>
      <c r="M268" s="1"/>
      <c r="N268" s="1"/>
      <c r="O268" s="1"/>
      <c r="P268" s="1"/>
    </row>
    <row r="269" spans="11:16">
      <c r="K269" s="1"/>
      <c r="L269" s="1"/>
      <c r="M269" s="1"/>
      <c r="N269" s="1"/>
      <c r="O269" s="1"/>
      <c r="P269" s="1"/>
    </row>
    <row r="270" spans="11:16">
      <c r="K270" s="1"/>
      <c r="L270" s="1"/>
      <c r="M270" s="1"/>
      <c r="N270" s="1"/>
      <c r="O270" s="1"/>
      <c r="P270" s="1"/>
    </row>
    <row r="271" spans="11:16">
      <c r="K271" s="1"/>
      <c r="L271" s="1"/>
      <c r="M271" s="1"/>
      <c r="N271" s="1"/>
      <c r="O271" s="1"/>
      <c r="P271" s="1"/>
    </row>
    <row r="272" spans="11:16">
      <c r="K272" s="1"/>
      <c r="L272" s="1"/>
      <c r="M272" s="1"/>
      <c r="N272" s="1"/>
      <c r="O272" s="1"/>
      <c r="P272" s="1"/>
    </row>
    <row r="273" spans="11:16">
      <c r="K273" s="1"/>
      <c r="L273" s="1"/>
      <c r="M273" s="1"/>
      <c r="N273" s="1"/>
      <c r="O273" s="1"/>
      <c r="P273" s="1"/>
    </row>
    <row r="274" spans="11:16">
      <c r="K274" s="1"/>
      <c r="L274" s="1"/>
      <c r="M274" s="1"/>
      <c r="N274" s="1"/>
      <c r="O274" s="1"/>
      <c r="P274" s="1"/>
    </row>
    <row r="275" spans="11:16">
      <c r="K275" s="1"/>
      <c r="L275" s="1"/>
      <c r="M275" s="1"/>
      <c r="N275" s="1"/>
      <c r="O275" s="1"/>
      <c r="P275" s="1"/>
    </row>
    <row r="276" spans="11:16">
      <c r="K276" s="1"/>
      <c r="L276" s="1"/>
      <c r="M276" s="1"/>
      <c r="N276" s="1"/>
      <c r="O276" s="1"/>
      <c r="P276" s="1"/>
    </row>
    <row r="277" spans="11:16">
      <c r="K277" s="1"/>
      <c r="L277" s="1"/>
      <c r="M277" s="1"/>
      <c r="N277" s="1"/>
      <c r="O277" s="1"/>
      <c r="P277" s="1"/>
    </row>
    <row r="278" spans="11:16">
      <c r="K278" s="1"/>
      <c r="L278" s="1"/>
      <c r="M278" s="1"/>
      <c r="N278" s="1"/>
      <c r="O278" s="1"/>
      <c r="P278" s="1"/>
    </row>
    <row r="279" spans="11:16">
      <c r="K279" s="1"/>
      <c r="L279" s="1"/>
      <c r="M279" s="1"/>
      <c r="N279" s="1"/>
      <c r="O279" s="1"/>
      <c r="P279" s="1"/>
    </row>
    <row r="280" spans="11:16">
      <c r="K280" s="1"/>
      <c r="L280" s="1"/>
      <c r="M280" s="1"/>
      <c r="N280" s="1"/>
      <c r="O280" s="1"/>
      <c r="P280" s="1"/>
    </row>
    <row r="281" spans="11:16">
      <c r="K281" s="1"/>
      <c r="L281" s="1"/>
      <c r="M281" s="1"/>
      <c r="N281" s="1"/>
      <c r="O281" s="1"/>
      <c r="P281" s="1"/>
    </row>
    <row r="282" spans="11:16">
      <c r="K282" s="1"/>
      <c r="L282" s="1"/>
      <c r="M282" s="1"/>
      <c r="N282" s="1"/>
      <c r="O282" s="1"/>
      <c r="P282" s="1"/>
    </row>
    <row r="283" spans="11:16">
      <c r="K283" s="1"/>
      <c r="L283" s="1"/>
      <c r="M283" s="1"/>
      <c r="N283" s="1"/>
      <c r="O283" s="1"/>
      <c r="P283" s="1"/>
    </row>
    <row r="284" spans="11:16">
      <c r="K284" s="1"/>
      <c r="L284" s="1"/>
      <c r="M284" s="1"/>
      <c r="N284" s="1"/>
      <c r="O284" s="1"/>
      <c r="P284" s="1"/>
    </row>
    <row r="285" spans="11:16">
      <c r="K285" s="1"/>
      <c r="L285" s="1"/>
      <c r="M285" s="1"/>
      <c r="N285" s="1"/>
      <c r="O285" s="1"/>
      <c r="P285" s="1"/>
    </row>
    <row r="286" spans="11:16">
      <c r="K286" s="1"/>
      <c r="L286" s="1"/>
      <c r="M286" s="1"/>
      <c r="N286" s="1"/>
      <c r="O286" s="1"/>
      <c r="P286" s="1"/>
    </row>
    <row r="287" spans="11:16">
      <c r="K287" s="1"/>
      <c r="L287" s="1"/>
      <c r="M287" s="1"/>
      <c r="N287" s="1"/>
      <c r="O287" s="1"/>
      <c r="P287" s="1"/>
    </row>
    <row r="288" spans="11:16">
      <c r="K288" s="1"/>
      <c r="L288" s="1"/>
      <c r="M288" s="1"/>
      <c r="N288" s="1"/>
      <c r="O288" s="1"/>
      <c r="P288" s="1"/>
    </row>
    <row r="289" spans="11:16">
      <c r="K289" s="1"/>
      <c r="L289" s="1"/>
      <c r="M289" s="1"/>
      <c r="N289" s="1"/>
      <c r="O289" s="1"/>
      <c r="P289" s="1"/>
    </row>
    <row r="290" spans="11:16">
      <c r="K290" s="1"/>
      <c r="L290" s="1"/>
      <c r="M290" s="1"/>
      <c r="N290" s="1"/>
      <c r="O290" s="1"/>
      <c r="P290" s="1"/>
    </row>
    <row r="291" spans="11:16">
      <c r="K291" s="1"/>
      <c r="L291" s="1"/>
      <c r="M291" s="1"/>
      <c r="N291" s="1"/>
      <c r="O291" s="1"/>
      <c r="P291" s="1"/>
    </row>
    <row r="292" spans="11:16">
      <c r="K292" s="1"/>
      <c r="L292" s="1"/>
      <c r="M292" s="1"/>
      <c r="N292" s="1"/>
      <c r="O292" s="1"/>
      <c r="P292" s="1"/>
    </row>
    <row r="293" spans="11:16">
      <c r="K293" s="1"/>
      <c r="L293" s="1"/>
      <c r="M293" s="1"/>
      <c r="N293" s="1"/>
      <c r="O293" s="1"/>
      <c r="P293" s="1"/>
    </row>
    <row r="294" spans="11:16">
      <c r="K294" s="1"/>
      <c r="L294" s="1"/>
      <c r="M294" s="1"/>
      <c r="N294" s="1"/>
      <c r="O294" s="1"/>
      <c r="P294" s="1"/>
    </row>
    <row r="295" spans="11:16">
      <c r="K295" s="1"/>
      <c r="L295" s="1"/>
      <c r="M295" s="1"/>
      <c r="N295" s="1"/>
      <c r="O295" s="1"/>
      <c r="P295" s="1"/>
    </row>
    <row r="296" spans="11:16">
      <c r="K296" s="1"/>
      <c r="L296" s="1"/>
      <c r="M296" s="1"/>
      <c r="N296" s="1"/>
      <c r="O296" s="1"/>
      <c r="P296" s="1"/>
    </row>
    <row r="297" spans="11:16">
      <c r="K297" s="1"/>
      <c r="L297" s="1"/>
      <c r="M297" s="1"/>
      <c r="N297" s="1"/>
      <c r="O297" s="1"/>
      <c r="P297" s="1"/>
    </row>
    <row r="298" spans="11:16">
      <c r="K298" s="1"/>
      <c r="L298" s="1"/>
      <c r="M298" s="1"/>
      <c r="N298" s="1"/>
      <c r="O298" s="1"/>
      <c r="P298" s="1"/>
    </row>
    <row r="299" spans="11:16">
      <c r="K299" s="1"/>
      <c r="L299" s="1"/>
      <c r="M299" s="1"/>
      <c r="N299" s="1"/>
      <c r="O299" s="1"/>
      <c r="P299" s="1"/>
    </row>
    <row r="300" spans="11:16">
      <c r="K300" s="1"/>
      <c r="L300" s="1"/>
      <c r="M300" s="1"/>
      <c r="N300" s="1"/>
      <c r="O300" s="1"/>
      <c r="P300" s="1"/>
    </row>
    <row r="301" spans="11:16">
      <c r="K301" s="1"/>
      <c r="L301" s="1"/>
      <c r="M301" s="1"/>
      <c r="N301" s="1"/>
      <c r="O301" s="1"/>
      <c r="P301" s="1"/>
    </row>
    <row r="302" spans="11:16">
      <c r="K302" s="1"/>
      <c r="L302" s="1"/>
      <c r="M302" s="1"/>
      <c r="N302" s="1"/>
      <c r="O302" s="1"/>
      <c r="P302" s="1"/>
    </row>
    <row r="303" spans="11:16">
      <c r="K303" s="1"/>
      <c r="L303" s="1"/>
      <c r="M303" s="1"/>
      <c r="N303" s="1"/>
      <c r="O303" s="1"/>
      <c r="P303" s="1"/>
    </row>
    <row r="304" spans="11:16">
      <c r="K304" s="1"/>
      <c r="L304" s="1"/>
      <c r="M304" s="1"/>
      <c r="N304" s="1"/>
      <c r="O304" s="1"/>
      <c r="P304" s="1"/>
    </row>
    <row r="305" spans="11:16">
      <c r="K305" s="1"/>
      <c r="L305" s="1"/>
      <c r="M305" s="1"/>
      <c r="N305" s="1"/>
      <c r="O305" s="1"/>
      <c r="P305" s="1"/>
    </row>
    <row r="306" spans="11:16">
      <c r="K306" s="1"/>
      <c r="L306" s="1"/>
      <c r="M306" s="1"/>
      <c r="N306" s="1"/>
      <c r="O306" s="1"/>
      <c r="P306" s="1"/>
    </row>
    <row r="307" spans="11:16">
      <c r="K307" s="1"/>
      <c r="L307" s="1"/>
      <c r="M307" s="1"/>
      <c r="N307" s="1"/>
      <c r="O307" s="1"/>
      <c r="P307" s="1"/>
    </row>
    <row r="308" spans="11:16">
      <c r="K308" s="1"/>
      <c r="L308" s="1"/>
      <c r="M308" s="1"/>
      <c r="N308" s="1"/>
      <c r="O308" s="1"/>
      <c r="P308" s="1"/>
    </row>
    <row r="309" spans="11:16">
      <c r="K309" s="1"/>
      <c r="L309" s="1"/>
      <c r="M309" s="1"/>
      <c r="N309" s="1"/>
      <c r="O309" s="1"/>
      <c r="P309" s="1"/>
    </row>
    <row r="310" spans="11:16">
      <c r="K310" s="1"/>
      <c r="L310" s="1"/>
      <c r="M310" s="1"/>
      <c r="N310" s="1"/>
      <c r="O310" s="1"/>
      <c r="P310" s="1"/>
    </row>
    <row r="311" spans="11:16">
      <c r="K311" s="1"/>
      <c r="L311" s="1"/>
      <c r="M311" s="1"/>
      <c r="N311" s="1"/>
      <c r="O311" s="1"/>
      <c r="P311" s="1"/>
    </row>
    <row r="312" spans="11:16">
      <c r="K312" s="1"/>
      <c r="L312" s="1"/>
      <c r="M312" s="1"/>
      <c r="N312" s="1"/>
      <c r="O312" s="1"/>
      <c r="P312" s="1"/>
    </row>
    <row r="313" spans="11:16">
      <c r="K313" s="1"/>
      <c r="L313" s="1"/>
      <c r="M313" s="1"/>
      <c r="N313" s="1"/>
      <c r="O313" s="1"/>
      <c r="P313" s="1"/>
    </row>
    <row r="314" spans="11:16">
      <c r="K314" s="1"/>
      <c r="L314" s="1"/>
      <c r="M314" s="1"/>
      <c r="N314" s="1"/>
      <c r="O314" s="1"/>
      <c r="P314" s="1"/>
    </row>
    <row r="315" spans="11:16">
      <c r="K315" s="1"/>
      <c r="L315" s="1"/>
      <c r="M315" s="1"/>
      <c r="N315" s="1"/>
      <c r="O315" s="1"/>
      <c r="P315" s="1"/>
    </row>
    <row r="316" spans="11:16">
      <c r="K316" s="1"/>
      <c r="L316" s="1"/>
      <c r="M316" s="1"/>
      <c r="N316" s="1"/>
      <c r="O316" s="1"/>
      <c r="P316" s="1"/>
    </row>
    <row r="317" spans="11:16">
      <c r="K317" s="1"/>
      <c r="L317" s="1"/>
      <c r="M317" s="1"/>
      <c r="N317" s="1"/>
      <c r="O317" s="1"/>
      <c r="P317" s="1"/>
    </row>
    <row r="318" spans="11:16">
      <c r="K318" s="1"/>
      <c r="L318" s="1"/>
      <c r="M318" s="1"/>
      <c r="N318" s="1"/>
      <c r="O318" s="1"/>
      <c r="P318" s="1"/>
    </row>
    <row r="319" spans="11:16">
      <c r="K319" s="1"/>
      <c r="L319" s="1"/>
      <c r="M319" s="1"/>
      <c r="N319" s="1"/>
      <c r="O319" s="1"/>
      <c r="P319" s="1"/>
    </row>
    <row r="320" spans="11:16">
      <c r="K320" s="1"/>
      <c r="L320" s="1"/>
      <c r="M320" s="1"/>
      <c r="N320" s="1"/>
      <c r="O320" s="1"/>
      <c r="P320" s="1"/>
    </row>
    <row r="321" spans="11:16">
      <c r="K321" s="1"/>
      <c r="L321" s="1"/>
      <c r="M321" s="1"/>
      <c r="N321" s="1"/>
      <c r="O321" s="1"/>
      <c r="P321" s="1"/>
    </row>
    <row r="322" spans="11:16">
      <c r="K322" s="1"/>
      <c r="L322" s="1"/>
      <c r="M322" s="1"/>
      <c r="N322" s="1"/>
      <c r="O322" s="1"/>
      <c r="P322" s="1"/>
    </row>
    <row r="323" spans="11:16">
      <c r="K323" s="1"/>
      <c r="L323" s="1"/>
      <c r="M323" s="1"/>
      <c r="N323" s="1"/>
      <c r="O323" s="1"/>
      <c r="P323" s="1"/>
    </row>
    <row r="324" spans="11:16">
      <c r="K324" s="1"/>
      <c r="L324" s="1"/>
      <c r="M324" s="1"/>
      <c r="N324" s="1"/>
      <c r="O324" s="1"/>
      <c r="P324" s="1"/>
    </row>
    <row r="325" spans="11:16">
      <c r="K325" s="1"/>
      <c r="L325" s="1"/>
      <c r="M325" s="1"/>
      <c r="N325" s="1"/>
      <c r="O325" s="1"/>
      <c r="P325" s="1"/>
    </row>
    <row r="326" spans="11:16">
      <c r="K326" s="1"/>
      <c r="L326" s="1"/>
      <c r="M326" s="1"/>
      <c r="N326" s="1"/>
      <c r="O326" s="1"/>
      <c r="P326" s="1"/>
    </row>
    <row r="327" spans="11:16">
      <c r="K327" s="1"/>
      <c r="L327" s="1"/>
      <c r="M327" s="1"/>
      <c r="N327" s="1"/>
      <c r="O327" s="1"/>
      <c r="P327" s="1"/>
    </row>
    <row r="328" spans="11:16">
      <c r="K328" s="1"/>
      <c r="L328" s="1"/>
      <c r="M328" s="1"/>
      <c r="N328" s="1"/>
      <c r="O328" s="1"/>
      <c r="P328" s="1"/>
    </row>
    <row r="329" spans="11:16">
      <c r="K329" s="1"/>
      <c r="L329" s="1"/>
      <c r="M329" s="1"/>
      <c r="N329" s="1"/>
      <c r="O329" s="1"/>
      <c r="P329" s="1"/>
    </row>
    <row r="330" spans="11:16">
      <c r="K330" s="1"/>
      <c r="L330" s="1"/>
      <c r="M330" s="1"/>
      <c r="N330" s="1"/>
      <c r="O330" s="1"/>
      <c r="P330" s="1"/>
    </row>
    <row r="331" spans="11:16">
      <c r="K331" s="1"/>
      <c r="L331" s="1"/>
      <c r="M331" s="1"/>
      <c r="N331" s="1"/>
      <c r="O331" s="1"/>
      <c r="P331" s="1"/>
    </row>
    <row r="332" spans="11:16">
      <c r="K332" s="1"/>
      <c r="L332" s="1"/>
      <c r="M332" s="1"/>
      <c r="N332" s="1"/>
      <c r="O332" s="1"/>
      <c r="P332" s="1"/>
    </row>
    <row r="333" spans="11:16">
      <c r="K333" s="1"/>
      <c r="L333" s="1"/>
      <c r="M333" s="1"/>
      <c r="N333" s="1"/>
      <c r="O333" s="1"/>
      <c r="P333" s="1"/>
    </row>
    <row r="334" spans="11:16">
      <c r="K334" s="1"/>
      <c r="L334" s="1"/>
      <c r="M334" s="1"/>
      <c r="N334" s="1"/>
      <c r="O334" s="1"/>
      <c r="P334" s="1"/>
    </row>
    <row r="335" spans="11:16">
      <c r="K335" s="1"/>
      <c r="L335" s="1"/>
      <c r="M335" s="1"/>
      <c r="N335" s="1"/>
      <c r="O335" s="1"/>
      <c r="P335" s="1"/>
    </row>
    <row r="336" spans="11:16">
      <c r="K336" s="1"/>
      <c r="L336" s="1"/>
      <c r="M336" s="1"/>
      <c r="N336" s="1"/>
      <c r="O336" s="1"/>
      <c r="P336" s="1"/>
    </row>
    <row r="337" spans="11:16">
      <c r="K337" s="1"/>
      <c r="L337" s="1"/>
      <c r="M337" s="1"/>
      <c r="N337" s="1"/>
      <c r="O337" s="1"/>
      <c r="P337" s="1"/>
    </row>
    <row r="338" spans="11:16">
      <c r="K338" s="1"/>
      <c r="L338" s="1"/>
      <c r="M338" s="1"/>
      <c r="N338" s="1"/>
      <c r="O338" s="1"/>
      <c r="P338" s="1"/>
    </row>
    <row r="339" spans="11:16">
      <c r="K339" s="1"/>
      <c r="L339" s="1"/>
      <c r="M339" s="1"/>
      <c r="N339" s="1"/>
      <c r="O339" s="1"/>
      <c r="P339" s="1"/>
    </row>
    <row r="340" spans="11:16">
      <c r="K340" s="1"/>
      <c r="L340" s="1"/>
      <c r="M340" s="1"/>
      <c r="N340" s="1"/>
      <c r="O340" s="1"/>
      <c r="P340" s="1"/>
    </row>
    <row r="341" spans="11:16">
      <c r="K341" s="1"/>
      <c r="L341" s="1"/>
      <c r="M341" s="1"/>
      <c r="N341" s="1"/>
      <c r="O341" s="1"/>
      <c r="P341" s="1"/>
    </row>
    <row r="342" spans="11:16">
      <c r="K342" s="1"/>
      <c r="L342" s="1"/>
      <c r="M342" s="1"/>
      <c r="N342" s="1"/>
      <c r="O342" s="1"/>
      <c r="P342" s="1"/>
    </row>
    <row r="343" spans="11:16">
      <c r="K343" s="1"/>
      <c r="L343" s="1"/>
      <c r="M343" s="1"/>
      <c r="N343" s="1"/>
      <c r="O343" s="1"/>
      <c r="P343" s="1"/>
    </row>
    <row r="344" spans="11:16">
      <c r="K344" s="1"/>
      <c r="L344" s="1"/>
      <c r="M344" s="1"/>
      <c r="N344" s="1"/>
      <c r="O344" s="1"/>
      <c r="P344" s="1"/>
    </row>
    <row r="345" spans="11:16">
      <c r="K345" s="1"/>
      <c r="L345" s="1"/>
      <c r="M345" s="1"/>
      <c r="N345" s="1"/>
      <c r="O345" s="1"/>
      <c r="P345" s="1"/>
    </row>
    <row r="346" spans="11:16">
      <c r="K346" s="1"/>
      <c r="L346" s="1"/>
      <c r="M346" s="1"/>
      <c r="N346" s="1"/>
      <c r="O346" s="1"/>
      <c r="P346" s="1"/>
    </row>
    <row r="347" spans="11:16">
      <c r="K347" s="1"/>
      <c r="L347" s="1"/>
      <c r="M347" s="1"/>
      <c r="N347" s="1"/>
      <c r="O347" s="1"/>
      <c r="P347" s="1"/>
    </row>
    <row r="348" spans="11:16">
      <c r="K348" s="1"/>
      <c r="L348" s="1"/>
      <c r="M348" s="1"/>
      <c r="N348" s="1"/>
      <c r="O348" s="1"/>
      <c r="P348" s="1"/>
    </row>
    <row r="349" spans="11:16">
      <c r="K349" s="1"/>
      <c r="L349" s="1"/>
      <c r="M349" s="1"/>
      <c r="N349" s="1"/>
      <c r="O349" s="1"/>
      <c r="P349" s="1"/>
    </row>
    <row r="350" spans="11:16">
      <c r="K350" s="1"/>
      <c r="L350" s="1"/>
      <c r="M350" s="1"/>
      <c r="N350" s="1"/>
      <c r="O350" s="1"/>
      <c r="P350" s="1"/>
    </row>
    <row r="351" spans="11:16">
      <c r="K351" s="1"/>
      <c r="L351" s="1"/>
      <c r="M351" s="1"/>
      <c r="N351" s="1"/>
      <c r="O351" s="1"/>
      <c r="P351" s="1"/>
    </row>
    <row r="352" spans="11:16">
      <c r="K352" s="1"/>
      <c r="L352" s="1"/>
      <c r="M352" s="1"/>
      <c r="N352" s="1"/>
      <c r="O352" s="1"/>
      <c r="P352" s="1"/>
    </row>
    <row r="353" spans="11:16">
      <c r="K353" s="1"/>
      <c r="L353" s="1"/>
      <c r="M353" s="1"/>
      <c r="N353" s="1"/>
      <c r="O353" s="1"/>
      <c r="P353" s="1"/>
    </row>
    <row r="354" spans="11:16">
      <c r="K354" s="1"/>
      <c r="L354" s="1"/>
      <c r="M354" s="1"/>
      <c r="N354" s="1"/>
      <c r="O354" s="1"/>
      <c r="P354" s="1"/>
    </row>
    <row r="355" spans="11:16">
      <c r="K355" s="1"/>
      <c r="L355" s="1"/>
      <c r="M355" s="1"/>
      <c r="N355" s="1"/>
      <c r="O355" s="1"/>
      <c r="P355" s="1"/>
    </row>
    <row r="356" spans="11:16">
      <c r="K356" s="1"/>
      <c r="L356" s="1"/>
      <c r="M356" s="1"/>
      <c r="N356" s="1"/>
      <c r="O356" s="1"/>
      <c r="P356" s="1"/>
    </row>
    <row r="357" spans="11:16">
      <c r="K357" s="1"/>
      <c r="L357" s="1"/>
      <c r="M357" s="1"/>
      <c r="N357" s="1"/>
      <c r="O357" s="1"/>
      <c r="P357" s="1"/>
    </row>
    <row r="358" spans="11:16">
      <c r="K358" s="1"/>
      <c r="L358" s="1"/>
      <c r="M358" s="1"/>
      <c r="N358" s="1"/>
      <c r="O358" s="1"/>
      <c r="P358" s="1"/>
    </row>
    <row r="359" spans="11:16">
      <c r="K359" s="1"/>
      <c r="L359" s="1"/>
      <c r="M359" s="1"/>
      <c r="N359" s="1"/>
      <c r="O359" s="1"/>
      <c r="P359" s="1"/>
    </row>
    <row r="360" spans="11:16">
      <c r="K360" s="1"/>
      <c r="L360" s="1"/>
      <c r="M360" s="1"/>
      <c r="N360" s="1"/>
      <c r="O360" s="1"/>
      <c r="P360" s="1"/>
    </row>
    <row r="361" spans="11:16">
      <c r="K361" s="1"/>
      <c r="L361" s="1"/>
      <c r="M361" s="1"/>
      <c r="N361" s="1"/>
      <c r="O361" s="1"/>
      <c r="P361" s="1"/>
    </row>
    <row r="362" spans="11:16">
      <c r="K362" s="1"/>
      <c r="L362" s="1"/>
      <c r="M362" s="1"/>
      <c r="N362" s="1"/>
      <c r="O362" s="1"/>
      <c r="P362" s="1"/>
    </row>
    <row r="363" spans="11:16">
      <c r="K363" s="1"/>
      <c r="L363" s="1"/>
      <c r="M363" s="1"/>
      <c r="N363" s="1"/>
      <c r="O363" s="1"/>
      <c r="P363" s="1"/>
    </row>
    <row r="364" spans="11:16">
      <c r="K364" s="1"/>
      <c r="L364" s="1"/>
      <c r="M364" s="1"/>
      <c r="N364" s="1"/>
      <c r="O364" s="1"/>
      <c r="P364" s="1"/>
    </row>
    <row r="365" spans="11:16">
      <c r="K365" s="1"/>
      <c r="L365" s="1"/>
      <c r="M365" s="1"/>
      <c r="N365" s="1"/>
      <c r="O365" s="1"/>
      <c r="P365" s="1"/>
    </row>
    <row r="366" spans="11:16">
      <c r="K366" s="1"/>
      <c r="L366" s="1"/>
      <c r="M366" s="1"/>
      <c r="N366" s="1"/>
      <c r="O366" s="1"/>
      <c r="P366" s="1"/>
    </row>
    <row r="367" spans="11:16">
      <c r="K367" s="1"/>
      <c r="L367" s="1"/>
      <c r="M367" s="1"/>
      <c r="N367" s="1"/>
      <c r="O367" s="1"/>
      <c r="P367" s="1"/>
    </row>
    <row r="368" spans="11:16">
      <c r="K368" s="1"/>
      <c r="L368" s="1"/>
      <c r="M368" s="1"/>
      <c r="N368" s="1"/>
      <c r="O368" s="1"/>
      <c r="P368" s="1"/>
    </row>
    <row r="369" spans="11:16">
      <c r="K369" s="1"/>
      <c r="L369" s="1"/>
      <c r="M369" s="1"/>
      <c r="N369" s="1"/>
      <c r="O369" s="1"/>
      <c r="P369" s="1"/>
    </row>
    <row r="370" spans="11:16">
      <c r="K370" s="1"/>
      <c r="L370" s="1"/>
      <c r="M370" s="1"/>
      <c r="N370" s="1"/>
      <c r="O370" s="1"/>
      <c r="P370" s="1"/>
    </row>
    <row r="371" spans="11:16">
      <c r="K371" s="1"/>
      <c r="L371" s="1"/>
      <c r="M371" s="1"/>
      <c r="N371" s="1"/>
      <c r="O371" s="1"/>
      <c r="P371" s="1"/>
    </row>
    <row r="372" spans="11:16">
      <c r="K372" s="1"/>
      <c r="L372" s="1"/>
      <c r="M372" s="1"/>
      <c r="N372" s="1"/>
      <c r="O372" s="1"/>
      <c r="P372" s="1"/>
    </row>
    <row r="373" spans="11:16">
      <c r="K373" s="1"/>
      <c r="L373" s="1"/>
      <c r="M373" s="1"/>
      <c r="N373" s="1"/>
      <c r="O373" s="1"/>
      <c r="P373" s="1"/>
    </row>
    <row r="374" spans="11:16">
      <c r="K374" s="1"/>
      <c r="L374" s="1"/>
      <c r="M374" s="1"/>
      <c r="N374" s="1"/>
      <c r="O374" s="1"/>
      <c r="P374" s="1"/>
    </row>
    <row r="375" spans="11:16">
      <c r="K375" s="1"/>
      <c r="L375" s="1"/>
      <c r="M375" s="1"/>
      <c r="N375" s="1"/>
      <c r="O375" s="1"/>
      <c r="P375" s="1"/>
    </row>
    <row r="376" spans="11:16">
      <c r="K376" s="1"/>
      <c r="L376" s="1"/>
      <c r="M376" s="1"/>
      <c r="N376" s="1"/>
      <c r="O376" s="1"/>
      <c r="P376" s="1"/>
    </row>
    <row r="377" spans="11:16">
      <c r="K377" s="1"/>
      <c r="L377" s="1"/>
      <c r="M377" s="1"/>
      <c r="N377" s="1"/>
      <c r="O377" s="1"/>
      <c r="P377" s="1"/>
    </row>
    <row r="378" spans="11:16">
      <c r="K378" s="1"/>
      <c r="L378" s="1"/>
      <c r="M378" s="1"/>
      <c r="N378" s="1"/>
      <c r="O378" s="1"/>
      <c r="P378" s="1"/>
    </row>
    <row r="379" spans="11:16">
      <c r="K379" s="1"/>
      <c r="L379" s="1"/>
      <c r="M379" s="1"/>
      <c r="N379" s="1"/>
      <c r="O379" s="1"/>
      <c r="P379" s="1"/>
    </row>
    <row r="380" spans="11:16">
      <c r="K380" s="1"/>
      <c r="L380" s="1"/>
      <c r="M380" s="1"/>
      <c r="N380" s="1"/>
      <c r="O380" s="1"/>
      <c r="P380" s="1"/>
    </row>
    <row r="381" spans="11:16">
      <c r="K381" s="1"/>
      <c r="L381" s="1"/>
      <c r="M381" s="1"/>
      <c r="N381" s="1"/>
      <c r="O381" s="1"/>
      <c r="P381" s="1"/>
    </row>
    <row r="382" spans="11:16">
      <c r="K382" s="1"/>
      <c r="L382" s="1"/>
      <c r="M382" s="1"/>
      <c r="N382" s="1"/>
      <c r="O382" s="1"/>
      <c r="P382" s="1"/>
    </row>
    <row r="383" spans="11:16">
      <c r="K383" s="1"/>
      <c r="L383" s="1"/>
      <c r="M383" s="1"/>
      <c r="N383" s="1"/>
      <c r="O383" s="1"/>
      <c r="P383" s="1"/>
    </row>
  </sheetData>
  <sheetProtection algorithmName="SHA-512" hashValue="A6/dqDQk2HQUbucBFYjBDIdtSO1Y8htNK6Zrw3ShTuB9EeK2Nz2DFy2cHcHVVkz653pOqaqPGJypqeJ6Rw6jzQ==" saltValue="uZbOKGb5AUMOE9KIaNNc/w==" spinCount="100000" sheet="1" objects="1" scenarios="1"/>
  <customSheetViews>
    <customSheetView guid="{247A5D4D-80F1-4466-92F7-7A3BC78E450F}" showPageBreaks="1" fitToPage="1" printArea="1" topLeftCell="C1">
      <pane xSplit="8" ySplit="5" topLeftCell="S6" activePane="bottomRight" state="frozen"/>
      <selection pane="bottomRight" activeCell="C43" sqref="C43"/>
      <pageMargins left="0.78740157480314965" right="0.78740157480314965" top="0.74803149606299213" bottom="0.6692913385826772" header="0.74803149606299213" footer="0.51181102362204722"/>
      <pageSetup paperSize="9" scale="61" fitToWidth="0" orientation="landscape" blackAndWhite="1" errors="blank" horizontalDpi="300" verticalDpi="300"/>
      <headerFooter alignWithMargins="0"/>
    </customSheetView>
  </customSheetViews>
  <mergeCells count="62">
    <mergeCell ref="I28:J28"/>
    <mergeCell ref="I29:J29"/>
    <mergeCell ref="I30:J30"/>
    <mergeCell ref="G22:J22"/>
    <mergeCell ref="G23:J23"/>
    <mergeCell ref="G24:J24"/>
    <mergeCell ref="G25:J25"/>
    <mergeCell ref="G26:J26"/>
    <mergeCell ref="I27:J27"/>
    <mergeCell ref="G27:H31"/>
    <mergeCell ref="I31:J31"/>
    <mergeCell ref="F5:J5"/>
    <mergeCell ref="I11:J11"/>
    <mergeCell ref="I6:J6"/>
    <mergeCell ref="I7:J7"/>
    <mergeCell ref="I12:J12"/>
    <mergeCell ref="G8:J8"/>
    <mergeCell ref="G9:J9"/>
    <mergeCell ref="G10:J10"/>
    <mergeCell ref="F19:F26"/>
    <mergeCell ref="F27:F32"/>
    <mergeCell ref="F6:H7"/>
    <mergeCell ref="G11:H12"/>
    <mergeCell ref="F8:F18"/>
    <mergeCell ref="G19:J19"/>
    <mergeCell ref="G20:J20"/>
    <mergeCell ref="G21:J21"/>
    <mergeCell ref="G16:J16"/>
    <mergeCell ref="G14:J14"/>
    <mergeCell ref="G15:J15"/>
    <mergeCell ref="I17:J17"/>
    <mergeCell ref="G13:J13"/>
    <mergeCell ref="I18:J18"/>
    <mergeCell ref="G17:H18"/>
    <mergeCell ref="G32:J32"/>
    <mergeCell ref="G52:J52"/>
    <mergeCell ref="F41:J41"/>
    <mergeCell ref="F42:J42"/>
    <mergeCell ref="F43:J43"/>
    <mergeCell ref="F44:F55"/>
    <mergeCell ref="G49:J49"/>
    <mergeCell ref="G54:J54"/>
    <mergeCell ref="G55:J55"/>
    <mergeCell ref="G50:J50"/>
    <mergeCell ref="G53:J53"/>
    <mergeCell ref="G44:J44"/>
    <mergeCell ref="G45:J45"/>
    <mergeCell ref="G46:J46"/>
    <mergeCell ref="G47:J47"/>
    <mergeCell ref="G48:J48"/>
    <mergeCell ref="G51:J51"/>
    <mergeCell ref="F39:J39"/>
    <mergeCell ref="F40:J40"/>
    <mergeCell ref="F33:F38"/>
    <mergeCell ref="I37:J37"/>
    <mergeCell ref="I36:J36"/>
    <mergeCell ref="I35:J35"/>
    <mergeCell ref="H38:J38"/>
    <mergeCell ref="H34:J34"/>
    <mergeCell ref="H35:H37"/>
    <mergeCell ref="G33:J33"/>
    <mergeCell ref="G34:G38"/>
  </mergeCells>
  <phoneticPr fontId="3"/>
  <pageMargins left="0.78740157480314965" right="0.78740157480314965" top="0.74803149606299213" bottom="0.6692913385826772" header="0.74803149606299213" footer="0.51181102362204722"/>
  <pageSetup paperSize="9" scale="55" orientation="landscape" blackAndWhite="1" errors="blank"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100"/>
  <sheetViews>
    <sheetView view="pageBreakPreview" zoomScaleNormal="80" zoomScaleSheetLayoutView="100" workbookViewId="0">
      <pane ySplit="2" topLeftCell="A3" activePane="bottomLeft" state="frozen"/>
      <selection pane="bottomLeft" activeCell="A100" sqref="A100:XFD100"/>
    </sheetView>
  </sheetViews>
  <sheetFormatPr defaultColWidth="9" defaultRowHeight="14.4"/>
  <cols>
    <col min="1" max="1" width="9.69921875" style="6" hidden="1" customWidth="1"/>
    <col min="2" max="2" width="4.796875" style="6" hidden="1" customWidth="1"/>
    <col min="3" max="4" width="3.296875" style="6" hidden="1" customWidth="1"/>
    <col min="5" max="5" width="6.296875" style="37" hidden="1" customWidth="1"/>
    <col min="6" max="6" width="4.09765625" style="6" customWidth="1"/>
    <col min="7" max="7" width="4.19921875" style="6" customWidth="1"/>
    <col min="8" max="8" width="3.796875" style="6" customWidth="1"/>
    <col min="9" max="10" width="4.59765625" style="6" customWidth="1"/>
    <col min="11" max="11" width="21.796875" style="6" customWidth="1"/>
    <col min="12" max="17" width="12.59765625" style="6" customWidth="1"/>
    <col min="18" max="16384" width="9" style="6"/>
  </cols>
  <sheetData>
    <row r="1" spans="1:17">
      <c r="F1" s="6" t="s">
        <v>511</v>
      </c>
      <c r="N1" s="7"/>
      <c r="O1" s="7"/>
      <c r="Q1" s="7" t="s">
        <v>513</v>
      </c>
    </row>
    <row r="2" spans="1:17" ht="30" customHeight="1">
      <c r="A2" s="26"/>
      <c r="B2" s="26" t="s">
        <v>757</v>
      </c>
      <c r="C2" s="26" t="s">
        <v>758</v>
      </c>
      <c r="D2" s="26" t="s">
        <v>759</v>
      </c>
      <c r="E2" s="30" t="s">
        <v>760</v>
      </c>
      <c r="F2" s="538"/>
      <c r="G2" s="538"/>
      <c r="H2" s="538"/>
      <c r="I2" s="538"/>
      <c r="J2" s="538"/>
      <c r="K2" s="538"/>
      <c r="L2" s="11" t="s">
        <v>458</v>
      </c>
      <c r="M2" s="11" t="s">
        <v>459</v>
      </c>
      <c r="N2" s="11" t="s">
        <v>460</v>
      </c>
      <c r="O2" s="11" t="s">
        <v>461</v>
      </c>
      <c r="P2" s="11" t="s">
        <v>579</v>
      </c>
      <c r="Q2" s="36" t="s">
        <v>587</v>
      </c>
    </row>
    <row r="3" spans="1:17">
      <c r="A3" s="27" t="str">
        <f>+B3&amp;C3&amp;D3</f>
        <v>0102601</v>
      </c>
      <c r="B3" s="28" t="s">
        <v>769</v>
      </c>
      <c r="C3" s="29">
        <v>26</v>
      </c>
      <c r="D3" s="28" t="s">
        <v>761</v>
      </c>
      <c r="E3" s="31" t="s">
        <v>762</v>
      </c>
      <c r="F3" s="539" t="s">
        <v>699</v>
      </c>
      <c r="G3" s="45" t="s">
        <v>468</v>
      </c>
      <c r="H3" s="511" t="s">
        <v>640</v>
      </c>
      <c r="I3" s="511"/>
      <c r="J3" s="511"/>
      <c r="K3" s="512"/>
      <c r="L3" s="42">
        <f>VLOOKUP($A3&amp;L$100,決統データ!$A$3:$DE$365,$E3+19,FALSE)</f>
        <v>35369</v>
      </c>
      <c r="M3" s="42">
        <f>VLOOKUP($A3&amp;M$100,決統データ!$A$3:$DE$365,$E3+19,FALSE)</f>
        <v>41768</v>
      </c>
      <c r="N3" s="42">
        <f>VLOOKUP($A3&amp;N$100,決統データ!$A$3:$DE$365,$E3+19,FALSE)</f>
        <v>122087</v>
      </c>
      <c r="O3" s="42">
        <f>VLOOKUP($A3&amp;O$100,決統データ!$A$3:$DE$365,$E3+19,FALSE)</f>
        <v>108209</v>
      </c>
      <c r="P3" s="42">
        <f>VLOOKUP($A3&amp;P$100,決統データ!$A$3:$DE$365,$E3+19,FALSE)</f>
        <v>62411</v>
      </c>
      <c r="Q3" s="41">
        <f t="shared" ref="Q3:Q34" si="0">SUM(L3:P3)</f>
        <v>369844</v>
      </c>
    </row>
    <row r="4" spans="1:17">
      <c r="A4" s="27" t="str">
        <f t="shared" ref="A4:A67" si="1">+B4&amp;C4&amp;D4</f>
        <v>0102601</v>
      </c>
      <c r="B4" s="28" t="s">
        <v>769</v>
      </c>
      <c r="C4" s="29">
        <v>26</v>
      </c>
      <c r="D4" s="28" t="s">
        <v>761</v>
      </c>
      <c r="E4" s="37">
        <v>2</v>
      </c>
      <c r="F4" s="540"/>
      <c r="G4" s="46"/>
      <c r="H4" s="511" t="s">
        <v>641</v>
      </c>
      <c r="I4" s="511"/>
      <c r="J4" s="511"/>
      <c r="K4" s="512"/>
      <c r="L4" s="42">
        <f>VLOOKUP($A4&amp;L$100,決統データ!$A$3:$DE$365,$E4+19,FALSE)</f>
        <v>30149</v>
      </c>
      <c r="M4" s="42">
        <f>VLOOKUP($A4&amp;M$100,決統データ!$A$3:$DE$365,$E4+19,FALSE)</f>
        <v>23028</v>
      </c>
      <c r="N4" s="42">
        <f>VLOOKUP($A4&amp;N$100,決統データ!$A$3:$DE$365,$E4+19,FALSE)</f>
        <v>92576</v>
      </c>
      <c r="O4" s="42">
        <f>VLOOKUP($A4&amp;O$100,決統データ!$A$3:$DE$365,$E4+19,FALSE)</f>
        <v>57039</v>
      </c>
      <c r="P4" s="42">
        <f>VLOOKUP($A4&amp;P$100,決統データ!$A$3:$DE$365,$E4+19,FALSE)</f>
        <v>48611</v>
      </c>
      <c r="Q4" s="41">
        <f t="shared" si="0"/>
        <v>251403</v>
      </c>
    </row>
    <row r="5" spans="1:17">
      <c r="A5" s="27" t="str">
        <f t="shared" si="1"/>
        <v>0102601</v>
      </c>
      <c r="B5" s="28" t="s">
        <v>769</v>
      </c>
      <c r="C5" s="29">
        <v>26</v>
      </c>
      <c r="D5" s="28" t="s">
        <v>761</v>
      </c>
      <c r="E5" s="37">
        <v>3</v>
      </c>
      <c r="F5" s="540"/>
      <c r="G5" s="46"/>
      <c r="H5" s="511" t="s">
        <v>642</v>
      </c>
      <c r="I5" s="511"/>
      <c r="J5" s="511"/>
      <c r="K5" s="512"/>
      <c r="L5" s="42">
        <f>VLOOKUP($A5&amp;L$100,決統データ!$A$3:$DE$365,$E5+19,FALSE)</f>
        <v>29981</v>
      </c>
      <c r="M5" s="42">
        <f>VLOOKUP($A5&amp;M$100,決統データ!$A$3:$DE$365,$E5+19,FALSE)</f>
        <v>22976</v>
      </c>
      <c r="N5" s="42">
        <f>VLOOKUP($A5&amp;N$100,決統データ!$A$3:$DE$365,$E5+19,FALSE)</f>
        <v>90848</v>
      </c>
      <c r="O5" s="42">
        <f>VLOOKUP($A5&amp;O$100,決統データ!$A$3:$DE$365,$E5+19,FALSE)</f>
        <v>55235</v>
      </c>
      <c r="P5" s="42">
        <f>VLOOKUP($A5&amp;P$100,決統データ!$A$3:$DE$365,$E5+19,FALSE)</f>
        <v>48584</v>
      </c>
      <c r="Q5" s="41">
        <f t="shared" si="0"/>
        <v>247624</v>
      </c>
    </row>
    <row r="6" spans="1:17">
      <c r="A6" s="27" t="str">
        <f t="shared" si="1"/>
        <v>0102601</v>
      </c>
      <c r="B6" s="28" t="s">
        <v>769</v>
      </c>
      <c r="C6" s="29">
        <v>26</v>
      </c>
      <c r="D6" s="28" t="s">
        <v>761</v>
      </c>
      <c r="E6" s="37">
        <v>5</v>
      </c>
      <c r="F6" s="540"/>
      <c r="G6" s="46"/>
      <c r="H6" s="511" t="s">
        <v>643</v>
      </c>
      <c r="I6" s="511"/>
      <c r="J6" s="511"/>
      <c r="K6" s="512"/>
      <c r="L6" s="42">
        <f>VLOOKUP($A6&amp;L$100,決統データ!$A$3:$DE$365,$E6+19,FALSE)</f>
        <v>0</v>
      </c>
      <c r="M6" s="42">
        <f>VLOOKUP($A6&amp;M$100,決統データ!$A$3:$DE$365,$E6+19,FALSE)</f>
        <v>0</v>
      </c>
      <c r="N6" s="42">
        <f>VLOOKUP($A6&amp;N$100,決統データ!$A$3:$DE$365,$E6+19,FALSE)</f>
        <v>0</v>
      </c>
      <c r="O6" s="42">
        <f>VLOOKUP($A6&amp;O$100,決統データ!$A$3:$DE$365,$E6+19,FALSE)</f>
        <v>0</v>
      </c>
      <c r="P6" s="42">
        <f>VLOOKUP($A6&amp;P$100,決統データ!$A$3:$DE$365,$E6+19,FALSE)</f>
        <v>0</v>
      </c>
      <c r="Q6" s="41">
        <f t="shared" si="0"/>
        <v>0</v>
      </c>
    </row>
    <row r="7" spans="1:17">
      <c r="A7" s="27" t="str">
        <f t="shared" si="1"/>
        <v>0102601</v>
      </c>
      <c r="B7" s="28" t="s">
        <v>769</v>
      </c>
      <c r="C7" s="29">
        <v>26</v>
      </c>
      <c r="D7" s="28" t="s">
        <v>761</v>
      </c>
      <c r="E7" s="37">
        <v>6</v>
      </c>
      <c r="F7" s="540"/>
      <c r="G7" s="46"/>
      <c r="H7" s="511" t="s">
        <v>644</v>
      </c>
      <c r="I7" s="511"/>
      <c r="J7" s="511"/>
      <c r="K7" s="512"/>
      <c r="L7" s="42">
        <f>VLOOKUP($A7&amp;L$100,決統データ!$A$3:$DE$365,$E7+19,FALSE)</f>
        <v>168</v>
      </c>
      <c r="M7" s="42">
        <f>VLOOKUP($A7&amp;M$100,決統データ!$A$3:$DE$365,$E7+19,FALSE)</f>
        <v>52</v>
      </c>
      <c r="N7" s="42">
        <f>VLOOKUP($A7&amp;N$100,決統データ!$A$3:$DE$365,$E7+19,FALSE)</f>
        <v>1728</v>
      </c>
      <c r="O7" s="42">
        <f>VLOOKUP($A7&amp;O$100,決統データ!$A$3:$DE$365,$E7+19,FALSE)</f>
        <v>1804</v>
      </c>
      <c r="P7" s="42">
        <f>VLOOKUP($A7&amp;P$100,決統データ!$A$3:$DE$365,$E7+19,FALSE)</f>
        <v>27</v>
      </c>
      <c r="Q7" s="41">
        <f t="shared" si="0"/>
        <v>3779</v>
      </c>
    </row>
    <row r="8" spans="1:17">
      <c r="A8" s="27" t="str">
        <f t="shared" si="1"/>
        <v>0102601</v>
      </c>
      <c r="B8" s="28" t="s">
        <v>769</v>
      </c>
      <c r="C8" s="29">
        <v>26</v>
      </c>
      <c r="D8" s="28" t="s">
        <v>761</v>
      </c>
      <c r="E8" s="37">
        <v>7</v>
      </c>
      <c r="F8" s="540"/>
      <c r="G8" s="46"/>
      <c r="H8" s="511" t="s">
        <v>645</v>
      </c>
      <c r="I8" s="511"/>
      <c r="J8" s="511"/>
      <c r="K8" s="512"/>
      <c r="L8" s="42">
        <f>VLOOKUP($A8&amp;L$100,決統データ!$A$3:$DE$365,$E8+19,FALSE)</f>
        <v>5220</v>
      </c>
      <c r="M8" s="42">
        <f>VLOOKUP($A8&amp;M$100,決統データ!$A$3:$DE$365,$E8+19,FALSE)</f>
        <v>18740</v>
      </c>
      <c r="N8" s="42">
        <f>VLOOKUP($A8&amp;N$100,決統データ!$A$3:$DE$365,$E8+19,FALSE)</f>
        <v>29511</v>
      </c>
      <c r="O8" s="42">
        <f>VLOOKUP($A8&amp;O$100,決統データ!$A$3:$DE$365,$E8+19,FALSE)</f>
        <v>51170</v>
      </c>
      <c r="P8" s="42">
        <f>VLOOKUP($A8&amp;P$100,決統データ!$A$3:$DE$365,$E8+19,FALSE)</f>
        <v>13800</v>
      </c>
      <c r="Q8" s="41">
        <f t="shared" si="0"/>
        <v>118441</v>
      </c>
    </row>
    <row r="9" spans="1:17">
      <c r="A9" s="27" t="str">
        <f t="shared" si="1"/>
        <v>0102601</v>
      </c>
      <c r="B9" s="28" t="s">
        <v>769</v>
      </c>
      <c r="C9" s="29">
        <v>26</v>
      </c>
      <c r="D9" s="28" t="s">
        <v>761</v>
      </c>
      <c r="E9" s="37">
        <v>8</v>
      </c>
      <c r="F9" s="540"/>
      <c r="G9" s="46"/>
      <c r="H9" s="511" t="s">
        <v>646</v>
      </c>
      <c r="I9" s="511"/>
      <c r="J9" s="511"/>
      <c r="K9" s="512"/>
      <c r="L9" s="42">
        <f>VLOOKUP($A9&amp;L$100,決統データ!$A$3:$DE$365,$E9+19,FALSE)</f>
        <v>5056</v>
      </c>
      <c r="M9" s="42">
        <f>VLOOKUP($A9&amp;M$100,決統データ!$A$3:$DE$365,$E9+19,FALSE)</f>
        <v>0</v>
      </c>
      <c r="N9" s="42">
        <f>VLOOKUP($A9&amp;N$100,決統データ!$A$3:$DE$365,$E9+19,FALSE)</f>
        <v>0</v>
      </c>
      <c r="O9" s="42">
        <f>VLOOKUP($A9&amp;O$100,決統データ!$A$3:$DE$365,$E9+19,FALSE)</f>
        <v>0</v>
      </c>
      <c r="P9" s="42">
        <f>VLOOKUP($A9&amp;P$100,決統データ!$A$3:$DE$365,$E9+19,FALSE)</f>
        <v>0</v>
      </c>
      <c r="Q9" s="41">
        <f t="shared" si="0"/>
        <v>5056</v>
      </c>
    </row>
    <row r="10" spans="1:17">
      <c r="A10" s="27" t="str">
        <f t="shared" si="1"/>
        <v>0102601</v>
      </c>
      <c r="B10" s="28" t="s">
        <v>769</v>
      </c>
      <c r="C10" s="29">
        <v>26</v>
      </c>
      <c r="D10" s="28" t="s">
        <v>761</v>
      </c>
      <c r="E10" s="37">
        <v>9</v>
      </c>
      <c r="F10" s="540"/>
      <c r="G10" s="46"/>
      <c r="H10" s="511" t="s">
        <v>647</v>
      </c>
      <c r="I10" s="511"/>
      <c r="J10" s="511"/>
      <c r="K10" s="512"/>
      <c r="L10" s="42">
        <f>VLOOKUP($A10&amp;L$100,決統データ!$A$3:$DE$365,$E10+19,FALSE)</f>
        <v>0</v>
      </c>
      <c r="M10" s="42">
        <f>VLOOKUP($A10&amp;M$100,決統データ!$A$3:$DE$365,$E10+19,FALSE)</f>
        <v>0</v>
      </c>
      <c r="N10" s="42">
        <f>VLOOKUP($A10&amp;N$100,決統データ!$A$3:$DE$365,$E10+19,FALSE)</f>
        <v>0</v>
      </c>
      <c r="O10" s="42">
        <f>VLOOKUP($A10&amp;O$100,決統データ!$A$3:$DE$365,$E10+19,FALSE)</f>
        <v>0</v>
      </c>
      <c r="P10" s="42">
        <f>VLOOKUP($A10&amp;P$100,決統データ!$A$3:$DE$365,$E10+19,FALSE)</f>
        <v>0</v>
      </c>
      <c r="Q10" s="41">
        <f t="shared" si="0"/>
        <v>0</v>
      </c>
    </row>
    <row r="11" spans="1:17">
      <c r="A11" s="27" t="str">
        <f t="shared" si="1"/>
        <v>0102601</v>
      </c>
      <c r="B11" s="28" t="s">
        <v>769</v>
      </c>
      <c r="C11" s="29">
        <v>26</v>
      </c>
      <c r="D11" s="28" t="s">
        <v>761</v>
      </c>
      <c r="E11" s="37">
        <v>10</v>
      </c>
      <c r="F11" s="540"/>
      <c r="G11" s="46"/>
      <c r="H11" s="511" t="s">
        <v>648</v>
      </c>
      <c r="I11" s="511"/>
      <c r="J11" s="511"/>
      <c r="K11" s="512"/>
      <c r="L11" s="42">
        <f>VLOOKUP($A11&amp;L$100,決統データ!$A$3:$DE$365,$E11+19,FALSE)</f>
        <v>140</v>
      </c>
      <c r="M11" s="42">
        <f>VLOOKUP($A11&amp;M$100,決統データ!$A$3:$DE$365,$E11+19,FALSE)</f>
        <v>18344</v>
      </c>
      <c r="N11" s="42">
        <f>VLOOKUP($A11&amp;N$100,決統データ!$A$3:$DE$365,$E11+19,FALSE)</f>
        <v>29027</v>
      </c>
      <c r="O11" s="42">
        <f>VLOOKUP($A11&amp;O$100,決統データ!$A$3:$DE$365,$E11+19,FALSE)</f>
        <v>51170</v>
      </c>
      <c r="P11" s="42">
        <f>VLOOKUP($A11&amp;P$100,決統データ!$A$3:$DE$365,$E11+19,FALSE)</f>
        <v>13800</v>
      </c>
      <c r="Q11" s="41">
        <f t="shared" si="0"/>
        <v>112481</v>
      </c>
    </row>
    <row r="12" spans="1:17">
      <c r="A12" s="27" t="str">
        <f t="shared" si="1"/>
        <v>0102601</v>
      </c>
      <c r="B12" s="28" t="s">
        <v>769</v>
      </c>
      <c r="C12" s="29">
        <v>26</v>
      </c>
      <c r="D12" s="28" t="s">
        <v>761</v>
      </c>
      <c r="E12" s="37">
        <v>11</v>
      </c>
      <c r="F12" s="540"/>
      <c r="G12" s="46"/>
      <c r="H12" s="511" t="s">
        <v>649</v>
      </c>
      <c r="I12" s="511"/>
      <c r="J12" s="511"/>
      <c r="K12" s="512"/>
      <c r="L12" s="42">
        <f>VLOOKUP($A12&amp;L$100,決統データ!$A$3:$DE$365,$E12+19,FALSE)</f>
        <v>24</v>
      </c>
      <c r="M12" s="42">
        <f>VLOOKUP($A12&amp;M$100,決統データ!$A$3:$DE$365,$E12+19,FALSE)</f>
        <v>396</v>
      </c>
      <c r="N12" s="42">
        <f>VLOOKUP($A12&amp;N$100,決統データ!$A$3:$DE$365,$E12+19,FALSE)</f>
        <v>484</v>
      </c>
      <c r="O12" s="42">
        <f>VLOOKUP($A12&amp;O$100,決統データ!$A$3:$DE$365,$E12+19,FALSE)</f>
        <v>0</v>
      </c>
      <c r="P12" s="42">
        <f>VLOOKUP($A12&amp;P$100,決統データ!$A$3:$DE$365,$E12+19,FALSE)</f>
        <v>0</v>
      </c>
      <c r="Q12" s="41">
        <f t="shared" si="0"/>
        <v>904</v>
      </c>
    </row>
    <row r="13" spans="1:17">
      <c r="A13" s="27" t="str">
        <f t="shared" si="1"/>
        <v>0102601</v>
      </c>
      <c r="B13" s="28" t="s">
        <v>769</v>
      </c>
      <c r="C13" s="29">
        <v>26</v>
      </c>
      <c r="D13" s="28" t="s">
        <v>761</v>
      </c>
      <c r="E13" s="37">
        <v>12</v>
      </c>
      <c r="F13" s="540"/>
      <c r="G13" s="47" t="s">
        <v>469</v>
      </c>
      <c r="H13" s="511" t="s">
        <v>650</v>
      </c>
      <c r="I13" s="511"/>
      <c r="J13" s="511"/>
      <c r="K13" s="512"/>
      <c r="L13" s="42">
        <f>VLOOKUP($A13&amp;L$100,決統データ!$A$3:$DE$365,$E13+19,FALSE)</f>
        <v>23934</v>
      </c>
      <c r="M13" s="42">
        <f>VLOOKUP($A13&amp;M$100,決統データ!$A$3:$DE$365,$E13+19,FALSE)</f>
        <v>38420</v>
      </c>
      <c r="N13" s="42">
        <f>VLOOKUP($A13&amp;N$100,決統データ!$A$3:$DE$365,$E13+19,FALSE)</f>
        <v>60419</v>
      </c>
      <c r="O13" s="42">
        <f>VLOOKUP($A13&amp;O$100,決統データ!$A$3:$DE$365,$E13+19,FALSE)</f>
        <v>85239</v>
      </c>
      <c r="P13" s="42">
        <f>VLOOKUP($A13&amp;P$100,決統データ!$A$3:$DE$365,$E13+19,FALSE)</f>
        <v>28179</v>
      </c>
      <c r="Q13" s="41">
        <f t="shared" si="0"/>
        <v>236191</v>
      </c>
    </row>
    <row r="14" spans="1:17">
      <c r="A14" s="27" t="str">
        <f t="shared" si="1"/>
        <v>0102601</v>
      </c>
      <c r="B14" s="28" t="s">
        <v>769</v>
      </c>
      <c r="C14" s="29">
        <v>26</v>
      </c>
      <c r="D14" s="28" t="s">
        <v>761</v>
      </c>
      <c r="E14" s="37">
        <v>13</v>
      </c>
      <c r="F14" s="540"/>
      <c r="G14" s="46"/>
      <c r="H14" s="511" t="s">
        <v>651</v>
      </c>
      <c r="I14" s="511"/>
      <c r="J14" s="511"/>
      <c r="K14" s="512"/>
      <c r="L14" s="42">
        <f>VLOOKUP($A14&amp;L$100,決統データ!$A$3:$DE$365,$E14+19,FALSE)</f>
        <v>22118</v>
      </c>
      <c r="M14" s="42">
        <f>VLOOKUP($A14&amp;M$100,決統データ!$A$3:$DE$365,$E14+19,FALSE)</f>
        <v>36952</v>
      </c>
      <c r="N14" s="42">
        <f>VLOOKUP($A14&amp;N$100,決統データ!$A$3:$DE$365,$E14+19,FALSE)</f>
        <v>45860</v>
      </c>
      <c r="O14" s="42">
        <f>VLOOKUP($A14&amp;O$100,決統データ!$A$3:$DE$365,$E14+19,FALSE)</f>
        <v>68847</v>
      </c>
      <c r="P14" s="42">
        <f>VLOOKUP($A14&amp;P$100,決統データ!$A$3:$DE$365,$E14+19,FALSE)</f>
        <v>20587</v>
      </c>
      <c r="Q14" s="41">
        <f t="shared" si="0"/>
        <v>194364</v>
      </c>
    </row>
    <row r="15" spans="1:17">
      <c r="A15" s="27" t="str">
        <f t="shared" si="1"/>
        <v>0102601</v>
      </c>
      <c r="B15" s="28" t="s">
        <v>769</v>
      </c>
      <c r="C15" s="29">
        <v>26</v>
      </c>
      <c r="D15" s="28" t="s">
        <v>761</v>
      </c>
      <c r="E15" s="37">
        <v>14</v>
      </c>
      <c r="F15" s="540"/>
      <c r="G15" s="46"/>
      <c r="H15" s="511" t="s">
        <v>652</v>
      </c>
      <c r="I15" s="511"/>
      <c r="J15" s="511"/>
      <c r="K15" s="512"/>
      <c r="L15" s="42">
        <f>VLOOKUP($A15&amp;L$100,決統データ!$A$3:$DE$365,$E15+19,FALSE)</f>
        <v>6853</v>
      </c>
      <c r="M15" s="42">
        <f>VLOOKUP($A15&amp;M$100,決統データ!$A$3:$DE$365,$E15+19,FALSE)</f>
        <v>16931</v>
      </c>
      <c r="N15" s="42">
        <f>VLOOKUP($A15&amp;N$100,決統データ!$A$3:$DE$365,$E15+19,FALSE)</f>
        <v>9580</v>
      </c>
      <c r="O15" s="42">
        <f>VLOOKUP($A15&amp;O$100,決統データ!$A$3:$DE$365,$E15+19,FALSE)</f>
        <v>18975</v>
      </c>
      <c r="P15" s="42">
        <f>VLOOKUP($A15&amp;P$100,決統データ!$A$3:$DE$365,$E15+19,FALSE)</f>
        <v>4974</v>
      </c>
      <c r="Q15" s="41">
        <f t="shared" si="0"/>
        <v>57313</v>
      </c>
    </row>
    <row r="16" spans="1:17">
      <c r="A16" s="27" t="str">
        <f t="shared" si="1"/>
        <v>0102601</v>
      </c>
      <c r="B16" s="28" t="s">
        <v>769</v>
      </c>
      <c r="C16" s="29">
        <v>26</v>
      </c>
      <c r="D16" s="28" t="s">
        <v>761</v>
      </c>
      <c r="E16" s="37">
        <v>15</v>
      </c>
      <c r="F16" s="540"/>
      <c r="G16" s="46"/>
      <c r="H16" s="511" t="s">
        <v>653</v>
      </c>
      <c r="I16" s="511"/>
      <c r="J16" s="511"/>
      <c r="K16" s="512"/>
      <c r="L16" s="42">
        <f>VLOOKUP($A16&amp;L$100,決統データ!$A$3:$DE$365,$E16+19,FALSE)</f>
        <v>0</v>
      </c>
      <c r="M16" s="42">
        <f>VLOOKUP($A16&amp;M$100,決統データ!$A$3:$DE$365,$E16+19,FALSE)</f>
        <v>0</v>
      </c>
      <c r="N16" s="42">
        <f>VLOOKUP($A16&amp;N$100,決統データ!$A$3:$DE$365,$E16+19,FALSE)</f>
        <v>0</v>
      </c>
      <c r="O16" s="42">
        <f>VLOOKUP($A16&amp;O$100,決統データ!$A$3:$DE$365,$E16+19,FALSE)</f>
        <v>0</v>
      </c>
      <c r="P16" s="42">
        <f>VLOOKUP($A16&amp;P$100,決統データ!$A$3:$DE$365,$E16+19,FALSE)</f>
        <v>0</v>
      </c>
      <c r="Q16" s="41">
        <f t="shared" si="0"/>
        <v>0</v>
      </c>
    </row>
    <row r="17" spans="1:17">
      <c r="A17" s="27" t="str">
        <f t="shared" si="1"/>
        <v>0102601</v>
      </c>
      <c r="B17" s="28" t="s">
        <v>769</v>
      </c>
      <c r="C17" s="29">
        <v>26</v>
      </c>
      <c r="D17" s="28" t="s">
        <v>761</v>
      </c>
      <c r="E17" s="37">
        <v>16</v>
      </c>
      <c r="F17" s="540"/>
      <c r="G17" s="46"/>
      <c r="H17" s="511" t="s">
        <v>644</v>
      </c>
      <c r="I17" s="511"/>
      <c r="J17" s="511"/>
      <c r="K17" s="512"/>
      <c r="L17" s="42">
        <f>VLOOKUP($A17&amp;L$100,決統データ!$A$3:$DE$365,$E17+19,FALSE)</f>
        <v>15265</v>
      </c>
      <c r="M17" s="42">
        <f>VLOOKUP($A17&amp;M$100,決統データ!$A$3:$DE$365,$E17+19,FALSE)</f>
        <v>20021</v>
      </c>
      <c r="N17" s="42">
        <f>VLOOKUP($A17&amp;N$100,決統データ!$A$3:$DE$365,$E17+19,FALSE)</f>
        <v>36280</v>
      </c>
      <c r="O17" s="42">
        <f>VLOOKUP($A17&amp;O$100,決統データ!$A$3:$DE$365,$E17+19,FALSE)</f>
        <v>49872</v>
      </c>
      <c r="P17" s="42">
        <f>VLOOKUP($A17&amp;P$100,決統データ!$A$3:$DE$365,$E17+19,FALSE)</f>
        <v>15613</v>
      </c>
      <c r="Q17" s="41">
        <f t="shared" si="0"/>
        <v>137051</v>
      </c>
    </row>
    <row r="18" spans="1:17">
      <c r="A18" s="27" t="str">
        <f t="shared" si="1"/>
        <v>0102601</v>
      </c>
      <c r="B18" s="28" t="s">
        <v>769</v>
      </c>
      <c r="C18" s="29">
        <v>26</v>
      </c>
      <c r="D18" s="28" t="s">
        <v>761</v>
      </c>
      <c r="E18" s="37">
        <v>17</v>
      </c>
      <c r="F18" s="540"/>
      <c r="G18" s="46"/>
      <c r="H18" s="511" t="s">
        <v>654</v>
      </c>
      <c r="I18" s="511"/>
      <c r="J18" s="511"/>
      <c r="K18" s="512"/>
      <c r="L18" s="42">
        <f>VLOOKUP($A18&amp;L$100,決統データ!$A$3:$DE$365,$E18+19,FALSE)</f>
        <v>1816</v>
      </c>
      <c r="M18" s="42">
        <f>VLOOKUP($A18&amp;M$100,決統データ!$A$3:$DE$365,$E18+19,FALSE)</f>
        <v>1468</v>
      </c>
      <c r="N18" s="42">
        <f>VLOOKUP($A18&amp;N$100,決統データ!$A$3:$DE$365,$E18+19,FALSE)</f>
        <v>14559</v>
      </c>
      <c r="O18" s="42">
        <f>VLOOKUP($A18&amp;O$100,決統データ!$A$3:$DE$365,$E18+19,FALSE)</f>
        <v>16392</v>
      </c>
      <c r="P18" s="42">
        <f>VLOOKUP($A18&amp;P$100,決統データ!$A$3:$DE$365,$E18+19,FALSE)</f>
        <v>7592</v>
      </c>
      <c r="Q18" s="41">
        <f t="shared" si="0"/>
        <v>41827</v>
      </c>
    </row>
    <row r="19" spans="1:17">
      <c r="A19" s="27" t="str">
        <f t="shared" si="1"/>
        <v>0102601</v>
      </c>
      <c r="B19" s="28" t="s">
        <v>769</v>
      </c>
      <c r="C19" s="29">
        <v>26</v>
      </c>
      <c r="D19" s="28" t="s">
        <v>761</v>
      </c>
      <c r="E19" s="37">
        <v>18</v>
      </c>
      <c r="F19" s="540"/>
      <c r="G19" s="48"/>
      <c r="H19" s="511" t="s">
        <v>655</v>
      </c>
      <c r="I19" s="511"/>
      <c r="J19" s="511"/>
      <c r="K19" s="512"/>
      <c r="L19" s="42">
        <f>VLOOKUP($A19&amp;L$100,決統データ!$A$3:$DE$365,$E19+19,FALSE)</f>
        <v>977</v>
      </c>
      <c r="M19" s="42">
        <f>VLOOKUP($A19&amp;M$100,決統データ!$A$3:$DE$365,$E19+19,FALSE)</f>
        <v>1468</v>
      </c>
      <c r="N19" s="42">
        <f>VLOOKUP($A19&amp;N$100,決統データ!$A$3:$DE$365,$E19+19,FALSE)</f>
        <v>14559</v>
      </c>
      <c r="O19" s="42">
        <f>VLOOKUP($A19&amp;O$100,決統データ!$A$3:$DE$365,$E19+19,FALSE)</f>
        <v>16392</v>
      </c>
      <c r="P19" s="42">
        <f>VLOOKUP($A19&amp;P$100,決統データ!$A$3:$DE$365,$E19+19,FALSE)</f>
        <v>6210</v>
      </c>
      <c r="Q19" s="41">
        <f t="shared" si="0"/>
        <v>39606</v>
      </c>
    </row>
    <row r="20" spans="1:17">
      <c r="A20" s="27" t="str">
        <f t="shared" si="1"/>
        <v>0102601</v>
      </c>
      <c r="B20" s="28" t="s">
        <v>769</v>
      </c>
      <c r="C20" s="29">
        <v>26</v>
      </c>
      <c r="D20" s="28" t="s">
        <v>761</v>
      </c>
      <c r="E20" s="37">
        <v>19</v>
      </c>
      <c r="F20" s="540"/>
      <c r="G20" s="46"/>
      <c r="H20" s="549" t="s">
        <v>656</v>
      </c>
      <c r="I20" s="549"/>
      <c r="J20" s="549"/>
      <c r="K20" s="550"/>
      <c r="L20" s="42">
        <f>VLOOKUP($A20&amp;L$100,決統データ!$A$3:$DE$365,$E20+19,FALSE)</f>
        <v>977</v>
      </c>
      <c r="M20" s="42">
        <f>VLOOKUP($A20&amp;M$100,決統データ!$A$3:$DE$365,$E20+19,FALSE)</f>
        <v>1468</v>
      </c>
      <c r="N20" s="42">
        <f>VLOOKUP($A20&amp;N$100,決統データ!$A$3:$DE$365,$E20+19,FALSE)</f>
        <v>14559</v>
      </c>
      <c r="O20" s="42">
        <f>VLOOKUP($A20&amp;O$100,決統データ!$A$3:$DE$365,$E20+19,FALSE)</f>
        <v>16392</v>
      </c>
      <c r="P20" s="42">
        <f>VLOOKUP($A20&amp;P$100,決統データ!$A$3:$DE$365,$E20+19,FALSE)</f>
        <v>6210</v>
      </c>
      <c r="Q20" s="41">
        <f t="shared" si="0"/>
        <v>39606</v>
      </c>
    </row>
    <row r="21" spans="1:17">
      <c r="A21" s="27" t="str">
        <f t="shared" si="1"/>
        <v>0102601</v>
      </c>
      <c r="B21" s="28" t="s">
        <v>769</v>
      </c>
      <c r="C21" s="29">
        <v>26</v>
      </c>
      <c r="D21" s="28" t="s">
        <v>761</v>
      </c>
      <c r="E21" s="37">
        <v>20</v>
      </c>
      <c r="F21" s="540"/>
      <c r="G21" s="46"/>
      <c r="H21" s="549" t="s">
        <v>1425</v>
      </c>
      <c r="I21" s="549"/>
      <c r="J21" s="549"/>
      <c r="K21" s="550"/>
      <c r="L21" s="42">
        <f>VLOOKUP($A21&amp;L$100,決統データ!$A$3:$DE$365,$E21+19,FALSE)</f>
        <v>0</v>
      </c>
      <c r="M21" s="42">
        <f>VLOOKUP($A21&amp;M$100,決統データ!$A$3:$DE$365,$E21+19,FALSE)</f>
        <v>0</v>
      </c>
      <c r="N21" s="42">
        <f>VLOOKUP($A21&amp;N$100,決統データ!$A$3:$DE$365,$E21+19,FALSE)</f>
        <v>0</v>
      </c>
      <c r="O21" s="42">
        <f>VLOOKUP($A21&amp;O$100,決統データ!$A$3:$DE$365,$E21+19,FALSE)</f>
        <v>0</v>
      </c>
      <c r="P21" s="42">
        <f>VLOOKUP($A21&amp;P$100,決統データ!$A$3:$DE$365,$E21+19,FALSE)</f>
        <v>0</v>
      </c>
      <c r="Q21" s="41">
        <f t="shared" si="0"/>
        <v>0</v>
      </c>
    </row>
    <row r="22" spans="1:17">
      <c r="A22" s="27" t="str">
        <f t="shared" si="1"/>
        <v>0102601</v>
      </c>
      <c r="B22" s="28" t="s">
        <v>769</v>
      </c>
      <c r="C22" s="29">
        <v>26</v>
      </c>
      <c r="D22" s="28" t="s">
        <v>761</v>
      </c>
      <c r="E22" s="37">
        <v>21</v>
      </c>
      <c r="F22" s="540"/>
      <c r="G22" s="46"/>
      <c r="H22" s="511" t="s">
        <v>657</v>
      </c>
      <c r="I22" s="511"/>
      <c r="J22" s="511"/>
      <c r="K22" s="512"/>
      <c r="L22" s="42">
        <f>VLOOKUP($A22&amp;L$100,決統データ!$A$3:$DE$365,$E22+19,FALSE)</f>
        <v>839</v>
      </c>
      <c r="M22" s="42">
        <f>VLOOKUP($A22&amp;M$100,決統データ!$A$3:$DE$365,$E22+19,FALSE)</f>
        <v>0</v>
      </c>
      <c r="N22" s="42">
        <f>VLOOKUP($A22&amp;N$100,決統データ!$A$3:$DE$365,$E22+19,FALSE)</f>
        <v>0</v>
      </c>
      <c r="O22" s="42">
        <f>VLOOKUP($A22&amp;O$100,決統データ!$A$3:$DE$365,$E22+19,FALSE)</f>
        <v>0</v>
      </c>
      <c r="P22" s="42">
        <f>VLOOKUP($A22&amp;P$100,決統データ!$A$3:$DE$365,$E22+19,FALSE)</f>
        <v>1382</v>
      </c>
      <c r="Q22" s="41">
        <f t="shared" si="0"/>
        <v>2221</v>
      </c>
    </row>
    <row r="23" spans="1:17">
      <c r="A23" s="27" t="str">
        <f t="shared" si="1"/>
        <v>0102601</v>
      </c>
      <c r="B23" s="28" t="s">
        <v>769</v>
      </c>
      <c r="C23" s="29">
        <v>26</v>
      </c>
      <c r="D23" s="28" t="s">
        <v>761</v>
      </c>
      <c r="E23" s="37">
        <v>22</v>
      </c>
      <c r="F23" s="541"/>
      <c r="G23" s="45" t="s">
        <v>471</v>
      </c>
      <c r="H23" s="511" t="s">
        <v>658</v>
      </c>
      <c r="I23" s="511"/>
      <c r="J23" s="511"/>
      <c r="K23" s="512"/>
      <c r="L23" s="42">
        <f>VLOOKUP($A23&amp;L$100,決統データ!$A$3:$DE$365,$E23+19,FALSE)</f>
        <v>11435</v>
      </c>
      <c r="M23" s="42">
        <f>VLOOKUP($A23&amp;M$100,決統データ!$A$3:$DE$365,$E23+19,FALSE)</f>
        <v>3348</v>
      </c>
      <c r="N23" s="42">
        <f>VLOOKUP($A23&amp;N$100,決統データ!$A$3:$DE$365,$E23+19,FALSE)</f>
        <v>61668</v>
      </c>
      <c r="O23" s="42">
        <f>VLOOKUP($A23&amp;O$100,決統データ!$A$3:$DE$365,$E23+19,FALSE)</f>
        <v>22970</v>
      </c>
      <c r="P23" s="42">
        <f>VLOOKUP($A23&amp;P$100,決統データ!$A$3:$DE$365,$E23+19,FALSE)</f>
        <v>34232</v>
      </c>
      <c r="Q23" s="41">
        <f t="shared" si="0"/>
        <v>133653</v>
      </c>
    </row>
    <row r="24" spans="1:17">
      <c r="A24" s="27" t="str">
        <f t="shared" si="1"/>
        <v>0102601</v>
      </c>
      <c r="B24" s="28" t="s">
        <v>769</v>
      </c>
      <c r="C24" s="29">
        <v>26</v>
      </c>
      <c r="D24" s="28" t="s">
        <v>761</v>
      </c>
      <c r="E24" s="37">
        <v>23</v>
      </c>
      <c r="F24" s="539" t="s">
        <v>700</v>
      </c>
      <c r="G24" s="45" t="s">
        <v>506</v>
      </c>
      <c r="H24" s="511" t="s">
        <v>659</v>
      </c>
      <c r="I24" s="511"/>
      <c r="J24" s="511"/>
      <c r="K24" s="512"/>
      <c r="L24" s="42">
        <f>VLOOKUP($A24&amp;L$100,決統データ!$A$3:$DE$365,$E24+19,FALSE)</f>
        <v>24953</v>
      </c>
      <c r="M24" s="42">
        <f>VLOOKUP($A24&amp;M$100,決統データ!$A$3:$DE$365,$E24+19,FALSE)</f>
        <v>37187</v>
      </c>
      <c r="N24" s="42">
        <f>VLOOKUP($A24&amp;N$100,決統データ!$A$3:$DE$365,$E24+19,FALSE)</f>
        <v>62864</v>
      </c>
      <c r="O24" s="42">
        <f>VLOOKUP($A24&amp;O$100,決統データ!$A$3:$DE$365,$E24+19,FALSE)</f>
        <v>136825</v>
      </c>
      <c r="P24" s="42">
        <f>VLOOKUP($A24&amp;P$100,決統データ!$A$3:$DE$365,$E24+19,FALSE)</f>
        <v>115882</v>
      </c>
      <c r="Q24" s="41">
        <f t="shared" si="0"/>
        <v>377711</v>
      </c>
    </row>
    <row r="25" spans="1:17">
      <c r="A25" s="27" t="str">
        <f t="shared" si="1"/>
        <v>0102601</v>
      </c>
      <c r="B25" s="28" t="s">
        <v>769</v>
      </c>
      <c r="C25" s="29">
        <v>26</v>
      </c>
      <c r="D25" s="28" t="s">
        <v>761</v>
      </c>
      <c r="E25" s="37">
        <v>24</v>
      </c>
      <c r="F25" s="540"/>
      <c r="G25" s="46"/>
      <c r="H25" s="511" t="s">
        <v>660</v>
      </c>
      <c r="I25" s="511"/>
      <c r="J25" s="511"/>
      <c r="K25" s="512"/>
      <c r="L25" s="42">
        <f>VLOOKUP($A25&amp;L$100,決統データ!$A$3:$DE$365,$E25+19,FALSE)</f>
        <v>9800</v>
      </c>
      <c r="M25" s="42">
        <f>VLOOKUP($A25&amp;M$100,決統データ!$A$3:$DE$365,$E25+19,FALSE)</f>
        <v>4425</v>
      </c>
      <c r="N25" s="42">
        <f>VLOOKUP($A25&amp;N$100,決統データ!$A$3:$DE$365,$E25+19,FALSE)</f>
        <v>0</v>
      </c>
      <c r="O25" s="42">
        <f>VLOOKUP($A25&amp;O$100,決統データ!$A$3:$DE$365,$E25+19,FALSE)</f>
        <v>53100</v>
      </c>
      <c r="P25" s="42">
        <f>VLOOKUP($A25&amp;P$100,決統データ!$A$3:$DE$365,$E25+19,FALSE)</f>
        <v>48300</v>
      </c>
      <c r="Q25" s="41">
        <f t="shared" si="0"/>
        <v>115625</v>
      </c>
    </row>
    <row r="26" spans="1:17">
      <c r="A26" s="27" t="str">
        <f t="shared" si="1"/>
        <v>0102601</v>
      </c>
      <c r="B26" s="28" t="s">
        <v>769</v>
      </c>
      <c r="C26" s="29">
        <v>26</v>
      </c>
      <c r="D26" s="28" t="s">
        <v>761</v>
      </c>
      <c r="E26" s="37">
        <v>25</v>
      </c>
      <c r="F26" s="540"/>
      <c r="G26" s="46"/>
      <c r="H26" s="511" t="s">
        <v>661</v>
      </c>
      <c r="I26" s="511"/>
      <c r="J26" s="511"/>
      <c r="K26" s="512"/>
      <c r="L26" s="42">
        <f>VLOOKUP($A26&amp;L$100,決統データ!$A$3:$DE$365,$E26+19,FALSE)</f>
        <v>0</v>
      </c>
      <c r="M26" s="42">
        <f>VLOOKUP($A26&amp;M$100,決統データ!$A$3:$DE$365,$E26+19,FALSE)</f>
        <v>0</v>
      </c>
      <c r="N26" s="42">
        <f>VLOOKUP($A26&amp;N$100,決統データ!$A$3:$DE$365,$E26+19,FALSE)</f>
        <v>0</v>
      </c>
      <c r="O26" s="42">
        <f>VLOOKUP($A26&amp;O$100,決統データ!$A$3:$DE$365,$E26+19,FALSE)</f>
        <v>0</v>
      </c>
      <c r="P26" s="42">
        <f>VLOOKUP($A26&amp;P$100,決統データ!$A$3:$DE$365,$E26+19,FALSE)</f>
        <v>0</v>
      </c>
      <c r="Q26" s="41">
        <f t="shared" si="0"/>
        <v>0</v>
      </c>
    </row>
    <row r="27" spans="1:17">
      <c r="A27" s="27" t="str">
        <f t="shared" si="1"/>
        <v>0102601</v>
      </c>
      <c r="B27" s="28" t="s">
        <v>769</v>
      </c>
      <c r="C27" s="29">
        <v>26</v>
      </c>
      <c r="D27" s="28" t="s">
        <v>761</v>
      </c>
      <c r="E27" s="37">
        <v>26</v>
      </c>
      <c r="F27" s="540"/>
      <c r="G27" s="46"/>
      <c r="H27" s="511" t="s">
        <v>662</v>
      </c>
      <c r="I27" s="511"/>
      <c r="J27" s="511"/>
      <c r="K27" s="512"/>
      <c r="L27" s="42">
        <f>VLOOKUP($A27&amp;L$100,決統データ!$A$3:$DE$365,$E27+19,FALSE)</f>
        <v>1408</v>
      </c>
      <c r="M27" s="42">
        <f>VLOOKUP($A27&amp;M$100,決統データ!$A$3:$DE$365,$E27+19,FALSE)</f>
        <v>13566</v>
      </c>
      <c r="N27" s="42">
        <f>VLOOKUP($A27&amp;N$100,決統データ!$A$3:$DE$365,$E27+19,FALSE)</f>
        <v>58838</v>
      </c>
      <c r="O27" s="42">
        <f>VLOOKUP($A27&amp;O$100,決統データ!$A$3:$DE$365,$E27+19,FALSE)</f>
        <v>83125</v>
      </c>
      <c r="P27" s="42">
        <f>VLOOKUP($A27&amp;P$100,決統データ!$A$3:$DE$365,$E27+19,FALSE)</f>
        <v>25943</v>
      </c>
      <c r="Q27" s="41">
        <f t="shared" si="0"/>
        <v>182880</v>
      </c>
    </row>
    <row r="28" spans="1:17">
      <c r="A28" s="27" t="str">
        <f t="shared" si="1"/>
        <v>0102601</v>
      </c>
      <c r="B28" s="28" t="s">
        <v>769</v>
      </c>
      <c r="C28" s="29">
        <v>26</v>
      </c>
      <c r="D28" s="28" t="s">
        <v>761</v>
      </c>
      <c r="E28" s="37">
        <v>27</v>
      </c>
      <c r="F28" s="540"/>
      <c r="G28" s="46"/>
      <c r="H28" s="511" t="s">
        <v>663</v>
      </c>
      <c r="I28" s="511"/>
      <c r="J28" s="511"/>
      <c r="K28" s="512"/>
      <c r="L28" s="42">
        <f>VLOOKUP($A28&amp;L$100,決統データ!$A$3:$DE$365,$E28+19,FALSE)</f>
        <v>0</v>
      </c>
      <c r="M28" s="42">
        <f>VLOOKUP($A28&amp;M$100,決統データ!$A$3:$DE$365,$E28+19,FALSE)</f>
        <v>0</v>
      </c>
      <c r="N28" s="42">
        <f>VLOOKUP($A28&amp;N$100,決統データ!$A$3:$DE$365,$E28+19,FALSE)</f>
        <v>0</v>
      </c>
      <c r="O28" s="42">
        <f>VLOOKUP($A28&amp;O$100,決統データ!$A$3:$DE$365,$E28+19,FALSE)</f>
        <v>0</v>
      </c>
      <c r="P28" s="42">
        <f>VLOOKUP($A28&amp;P$100,決統データ!$A$3:$DE$365,$E28+19,FALSE)</f>
        <v>0</v>
      </c>
      <c r="Q28" s="41">
        <f t="shared" si="0"/>
        <v>0</v>
      </c>
    </row>
    <row r="29" spans="1:17">
      <c r="A29" s="27" t="str">
        <f t="shared" si="1"/>
        <v>0102601</v>
      </c>
      <c r="B29" s="28" t="s">
        <v>769</v>
      </c>
      <c r="C29" s="29">
        <v>26</v>
      </c>
      <c r="D29" s="28" t="s">
        <v>761</v>
      </c>
      <c r="E29" s="37">
        <v>28</v>
      </c>
      <c r="F29" s="540"/>
      <c r="G29" s="46"/>
      <c r="H29" s="511" t="s">
        <v>664</v>
      </c>
      <c r="I29" s="511"/>
      <c r="J29" s="511"/>
      <c r="K29" s="512"/>
      <c r="L29" s="42">
        <f>VLOOKUP($A29&amp;L$100,決統データ!$A$3:$DE$365,$E29+19,FALSE)</f>
        <v>0</v>
      </c>
      <c r="M29" s="42">
        <f>VLOOKUP($A29&amp;M$100,決統データ!$A$3:$DE$365,$E29+19,FALSE)</f>
        <v>0</v>
      </c>
      <c r="N29" s="42">
        <f>VLOOKUP($A29&amp;N$100,決統データ!$A$3:$DE$365,$E29+19,FALSE)</f>
        <v>0</v>
      </c>
      <c r="O29" s="42">
        <f>VLOOKUP($A29&amp;O$100,決統データ!$A$3:$DE$365,$E29+19,FALSE)</f>
        <v>0</v>
      </c>
      <c r="P29" s="42">
        <f>VLOOKUP($A29&amp;P$100,決統データ!$A$3:$DE$365,$E29+19,FALSE)</f>
        <v>0</v>
      </c>
      <c r="Q29" s="41">
        <f t="shared" si="0"/>
        <v>0</v>
      </c>
    </row>
    <row r="30" spans="1:17">
      <c r="A30" s="27" t="str">
        <f t="shared" si="1"/>
        <v>0102601</v>
      </c>
      <c r="B30" s="28" t="s">
        <v>769</v>
      </c>
      <c r="C30" s="29">
        <v>26</v>
      </c>
      <c r="D30" s="28" t="s">
        <v>761</v>
      </c>
      <c r="E30" s="37">
        <v>29</v>
      </c>
      <c r="F30" s="540"/>
      <c r="G30" s="46"/>
      <c r="H30" s="511" t="s">
        <v>665</v>
      </c>
      <c r="I30" s="511"/>
      <c r="J30" s="511"/>
      <c r="K30" s="512"/>
      <c r="L30" s="42">
        <f>VLOOKUP($A30&amp;L$100,決統データ!$A$3:$DE$365,$E30+19,FALSE)</f>
        <v>0</v>
      </c>
      <c r="M30" s="42">
        <f>VLOOKUP($A30&amp;M$100,決統データ!$A$3:$DE$365,$E30+19,FALSE)</f>
        <v>0</v>
      </c>
      <c r="N30" s="42">
        <f>VLOOKUP($A30&amp;N$100,決統データ!$A$3:$DE$365,$E30+19,FALSE)</f>
        <v>0</v>
      </c>
      <c r="O30" s="42">
        <f>VLOOKUP($A30&amp;O$100,決統データ!$A$3:$DE$365,$E30+19,FALSE)</f>
        <v>0</v>
      </c>
      <c r="P30" s="42">
        <f>VLOOKUP($A30&amp;P$100,決統データ!$A$3:$DE$365,$E30+19,FALSE)</f>
        <v>806</v>
      </c>
      <c r="Q30" s="41">
        <f t="shared" si="0"/>
        <v>806</v>
      </c>
    </row>
    <row r="31" spans="1:17">
      <c r="A31" s="27" t="str">
        <f t="shared" si="1"/>
        <v>0102601</v>
      </c>
      <c r="B31" s="28" t="s">
        <v>769</v>
      </c>
      <c r="C31" s="29">
        <v>26</v>
      </c>
      <c r="D31" s="28" t="s">
        <v>761</v>
      </c>
      <c r="E31" s="37">
        <v>30</v>
      </c>
      <c r="F31" s="540"/>
      <c r="G31" s="46"/>
      <c r="H31" s="511" t="s">
        <v>666</v>
      </c>
      <c r="I31" s="511"/>
      <c r="J31" s="511"/>
      <c r="K31" s="512"/>
      <c r="L31" s="42">
        <f>VLOOKUP($A31&amp;L$100,決統データ!$A$3:$DE$365,$E31+19,FALSE)</f>
        <v>0</v>
      </c>
      <c r="M31" s="42">
        <f>VLOOKUP($A31&amp;M$100,決統データ!$A$3:$DE$365,$E31+19,FALSE)</f>
        <v>0</v>
      </c>
      <c r="N31" s="42">
        <f>VLOOKUP($A31&amp;N$100,決統データ!$A$3:$DE$365,$E31+19,FALSE)</f>
        <v>0</v>
      </c>
      <c r="O31" s="42">
        <f>VLOOKUP($A31&amp;O$100,決統データ!$A$3:$DE$365,$E31+19,FALSE)</f>
        <v>0</v>
      </c>
      <c r="P31" s="42">
        <f>VLOOKUP($A31&amp;P$100,決統データ!$A$3:$DE$365,$E31+19,FALSE)</f>
        <v>40659</v>
      </c>
      <c r="Q31" s="41">
        <f t="shared" si="0"/>
        <v>40659</v>
      </c>
    </row>
    <row r="32" spans="1:17">
      <c r="A32" s="27" t="str">
        <f t="shared" si="1"/>
        <v>0102601</v>
      </c>
      <c r="B32" s="28" t="s">
        <v>769</v>
      </c>
      <c r="C32" s="29">
        <v>26</v>
      </c>
      <c r="D32" s="28" t="s">
        <v>761</v>
      </c>
      <c r="E32" s="37">
        <v>31</v>
      </c>
      <c r="F32" s="540"/>
      <c r="G32" s="46"/>
      <c r="H32" s="511" t="s">
        <v>667</v>
      </c>
      <c r="I32" s="511"/>
      <c r="J32" s="511"/>
      <c r="K32" s="512"/>
      <c r="L32" s="42">
        <f>VLOOKUP($A32&amp;L$100,決統データ!$A$3:$DE$365,$E32+19,FALSE)</f>
        <v>0</v>
      </c>
      <c r="M32" s="42">
        <f>VLOOKUP($A32&amp;M$100,決統データ!$A$3:$DE$365,$E32+19,FALSE)</f>
        <v>0</v>
      </c>
      <c r="N32" s="42">
        <f>VLOOKUP($A32&amp;N$100,決統データ!$A$3:$DE$365,$E32+19,FALSE)</f>
        <v>4026</v>
      </c>
      <c r="O32" s="42">
        <f>VLOOKUP($A32&amp;O$100,決統データ!$A$3:$DE$365,$E32+19,FALSE)</f>
        <v>600</v>
      </c>
      <c r="P32" s="42">
        <f>VLOOKUP($A32&amp;P$100,決統データ!$A$3:$DE$365,$E32+19,FALSE)</f>
        <v>0</v>
      </c>
      <c r="Q32" s="41">
        <f t="shared" si="0"/>
        <v>4626</v>
      </c>
    </row>
    <row r="33" spans="1:17">
      <c r="A33" s="27" t="str">
        <f t="shared" si="1"/>
        <v>0102601</v>
      </c>
      <c r="B33" s="28" t="s">
        <v>769</v>
      </c>
      <c r="C33" s="29">
        <v>26</v>
      </c>
      <c r="D33" s="28" t="s">
        <v>761</v>
      </c>
      <c r="E33" s="37">
        <v>32</v>
      </c>
      <c r="F33" s="540"/>
      <c r="G33" s="46"/>
      <c r="H33" s="511" t="s">
        <v>668</v>
      </c>
      <c r="I33" s="511"/>
      <c r="J33" s="511"/>
      <c r="K33" s="512"/>
      <c r="L33" s="42">
        <f>VLOOKUP($A33&amp;L$100,決統データ!$A$3:$DE$365,$E33+19,FALSE)</f>
        <v>13745</v>
      </c>
      <c r="M33" s="42">
        <f>VLOOKUP($A33&amp;M$100,決統データ!$A$3:$DE$365,$E33+19,FALSE)</f>
        <v>19196</v>
      </c>
      <c r="N33" s="42">
        <f>VLOOKUP($A33&amp;N$100,決統データ!$A$3:$DE$365,$E33+19,FALSE)</f>
        <v>0</v>
      </c>
      <c r="O33" s="42">
        <f>VLOOKUP($A33&amp;O$100,決統データ!$A$3:$DE$365,$E33+19,FALSE)</f>
        <v>0</v>
      </c>
      <c r="P33" s="42">
        <f>VLOOKUP($A33&amp;P$100,決統データ!$A$3:$DE$365,$E33+19,FALSE)</f>
        <v>174</v>
      </c>
      <c r="Q33" s="41">
        <f t="shared" si="0"/>
        <v>33115</v>
      </c>
    </row>
    <row r="34" spans="1:17">
      <c r="A34" s="27" t="str">
        <f t="shared" si="1"/>
        <v>0102601</v>
      </c>
      <c r="B34" s="28" t="s">
        <v>769</v>
      </c>
      <c r="C34" s="29">
        <v>26</v>
      </c>
      <c r="D34" s="28" t="s">
        <v>761</v>
      </c>
      <c r="E34" s="37">
        <v>33</v>
      </c>
      <c r="F34" s="540"/>
      <c r="G34" s="47" t="s">
        <v>469</v>
      </c>
      <c r="H34" s="511" t="s">
        <v>669</v>
      </c>
      <c r="I34" s="511"/>
      <c r="J34" s="511"/>
      <c r="K34" s="512"/>
      <c r="L34" s="42">
        <f>VLOOKUP($A34&amp;L$100,決統データ!$A$3:$DE$365,$E34+19,FALSE)</f>
        <v>30025</v>
      </c>
      <c r="M34" s="42">
        <f>VLOOKUP($A34&amp;M$100,決統データ!$A$3:$DE$365,$E34+19,FALSE)</f>
        <v>12859</v>
      </c>
      <c r="N34" s="42">
        <f>VLOOKUP($A34&amp;N$100,決統データ!$A$3:$DE$365,$E34+19,FALSE)</f>
        <v>120163</v>
      </c>
      <c r="O34" s="42">
        <f>VLOOKUP($A34&amp;O$100,決統データ!$A$3:$DE$365,$E34+19,FALSE)</f>
        <v>132693</v>
      </c>
      <c r="P34" s="42">
        <f>VLOOKUP($A34&amp;P$100,決統データ!$A$3:$DE$365,$E34+19,FALSE)</f>
        <v>143953</v>
      </c>
      <c r="Q34" s="41">
        <f t="shared" si="0"/>
        <v>439693</v>
      </c>
    </row>
    <row r="35" spans="1:17">
      <c r="A35" s="27" t="str">
        <f t="shared" si="1"/>
        <v>0102601</v>
      </c>
      <c r="B35" s="28" t="s">
        <v>769</v>
      </c>
      <c r="C35" s="29">
        <v>26</v>
      </c>
      <c r="D35" s="28" t="s">
        <v>761</v>
      </c>
      <c r="E35" s="37">
        <v>34</v>
      </c>
      <c r="F35" s="540"/>
      <c r="G35" s="49"/>
      <c r="H35" s="511" t="s">
        <v>670</v>
      </c>
      <c r="I35" s="511"/>
      <c r="J35" s="511"/>
      <c r="K35" s="512"/>
      <c r="L35" s="42">
        <f>VLOOKUP($A35&amp;L$100,決統データ!$A$3:$DE$365,$E35+19,FALSE)</f>
        <v>19547</v>
      </c>
      <c r="M35" s="42">
        <f>VLOOKUP($A35&amp;M$100,決統データ!$A$3:$DE$365,$E35+19,FALSE)</f>
        <v>0</v>
      </c>
      <c r="N35" s="42">
        <f>VLOOKUP($A35&amp;N$100,決統データ!$A$3:$DE$365,$E35+19,FALSE)</f>
        <v>4026</v>
      </c>
      <c r="O35" s="42">
        <f>VLOOKUP($A35&amp;O$100,決統データ!$A$3:$DE$365,$E35+19,FALSE)</f>
        <v>32689</v>
      </c>
      <c r="P35" s="42">
        <f>VLOOKUP($A35&amp;P$100,決統データ!$A$3:$DE$365,$E35+19,FALSE)</f>
        <v>92140</v>
      </c>
      <c r="Q35" s="41">
        <f t="shared" ref="Q35:Q66" si="2">SUM(L35:P35)</f>
        <v>148402</v>
      </c>
    </row>
    <row r="36" spans="1:17">
      <c r="A36" s="27" t="str">
        <f t="shared" si="1"/>
        <v>0102601</v>
      </c>
      <c r="B36" s="28" t="s">
        <v>769</v>
      </c>
      <c r="C36" s="29">
        <v>26</v>
      </c>
      <c r="D36" s="28" t="s">
        <v>761</v>
      </c>
      <c r="E36" s="37">
        <v>35</v>
      </c>
      <c r="F36" s="540"/>
      <c r="G36" s="551" t="s">
        <v>521</v>
      </c>
      <c r="H36" s="552"/>
      <c r="I36" s="548" t="s">
        <v>671</v>
      </c>
      <c r="J36" s="511"/>
      <c r="K36" s="512"/>
      <c r="L36" s="42">
        <f>VLOOKUP($A36&amp;L$100,決統データ!$A$3:$DE$365,$E36+19,FALSE)</f>
        <v>0</v>
      </c>
      <c r="M36" s="42">
        <f>VLOOKUP($A36&amp;M$100,決統データ!$A$3:$DE$365,$E36+19,FALSE)</f>
        <v>0</v>
      </c>
      <c r="N36" s="42">
        <f>VLOOKUP($A36&amp;N$100,決統データ!$A$3:$DE$365,$E36+19,FALSE)</f>
        <v>0</v>
      </c>
      <c r="O36" s="42">
        <f>VLOOKUP($A36&amp;O$100,決統データ!$A$3:$DE$365,$E36+19,FALSE)</f>
        <v>0</v>
      </c>
      <c r="P36" s="42">
        <f>VLOOKUP($A36&amp;P$100,決統データ!$A$3:$DE$365,$E36+19,FALSE)</f>
        <v>4050</v>
      </c>
      <c r="Q36" s="41">
        <f t="shared" si="2"/>
        <v>4050</v>
      </c>
    </row>
    <row r="37" spans="1:17">
      <c r="A37" s="27" t="str">
        <f t="shared" si="1"/>
        <v>0102601</v>
      </c>
      <c r="B37" s="28" t="s">
        <v>769</v>
      </c>
      <c r="C37" s="29">
        <v>26</v>
      </c>
      <c r="D37" s="28" t="s">
        <v>761</v>
      </c>
      <c r="E37" s="37">
        <v>36</v>
      </c>
      <c r="F37" s="540"/>
      <c r="G37" s="553"/>
      <c r="H37" s="554"/>
      <c r="I37" s="548" t="s">
        <v>672</v>
      </c>
      <c r="J37" s="511"/>
      <c r="K37" s="512"/>
      <c r="L37" s="42">
        <f>VLOOKUP($A37&amp;L$100,決統データ!$A$3:$DE$365,$E37+19,FALSE)</f>
        <v>0</v>
      </c>
      <c r="M37" s="42">
        <f>VLOOKUP($A37&amp;M$100,決統データ!$A$3:$DE$365,$E37+19,FALSE)</f>
        <v>0</v>
      </c>
      <c r="N37" s="42">
        <f>VLOOKUP($A37&amp;N$100,決統データ!$A$3:$DE$365,$E37+19,FALSE)</f>
        <v>0</v>
      </c>
      <c r="O37" s="42">
        <f>VLOOKUP($A37&amp;O$100,決統データ!$A$3:$DE$365,$E37+19,FALSE)</f>
        <v>0</v>
      </c>
      <c r="P37" s="42">
        <f>VLOOKUP($A37&amp;P$100,決統データ!$A$3:$DE$365,$E37+19,FALSE)</f>
        <v>0</v>
      </c>
      <c r="Q37" s="41">
        <f t="shared" si="2"/>
        <v>0</v>
      </c>
    </row>
    <row r="38" spans="1:17">
      <c r="A38" s="27" t="str">
        <f t="shared" si="1"/>
        <v>0102601</v>
      </c>
      <c r="B38" s="28" t="s">
        <v>769</v>
      </c>
      <c r="C38" s="29">
        <v>26</v>
      </c>
      <c r="D38" s="28" t="s">
        <v>761</v>
      </c>
      <c r="E38" s="37">
        <v>37</v>
      </c>
      <c r="F38" s="540"/>
      <c r="G38" s="542" t="s">
        <v>499</v>
      </c>
      <c r="H38" s="548" t="s">
        <v>673</v>
      </c>
      <c r="I38" s="511"/>
      <c r="J38" s="511"/>
      <c r="K38" s="512"/>
      <c r="L38" s="42">
        <f>VLOOKUP($A38&amp;L$100,決統データ!$A$3:$DE$365,$E38+19,FALSE)</f>
        <v>0</v>
      </c>
      <c r="M38" s="42">
        <f>VLOOKUP($A38&amp;M$100,決統データ!$A$3:$DE$365,$E38+19,FALSE)</f>
        <v>0</v>
      </c>
      <c r="N38" s="42">
        <f>VLOOKUP($A38&amp;N$100,決統データ!$A$3:$DE$365,$E38+19,FALSE)</f>
        <v>0</v>
      </c>
      <c r="O38" s="42">
        <f>VLOOKUP($A38&amp;O$100,決統データ!$A$3:$DE$365,$E38+19,FALSE)</f>
        <v>0</v>
      </c>
      <c r="P38" s="42">
        <f>VLOOKUP($A38&amp;P$100,決統データ!$A$3:$DE$365,$E38+19,FALSE)</f>
        <v>66072</v>
      </c>
      <c r="Q38" s="41">
        <f t="shared" si="2"/>
        <v>66072</v>
      </c>
    </row>
    <row r="39" spans="1:17">
      <c r="A39" s="27" t="str">
        <f t="shared" si="1"/>
        <v>0102601</v>
      </c>
      <c r="B39" s="28" t="s">
        <v>769</v>
      </c>
      <c r="C39" s="29">
        <v>26</v>
      </c>
      <c r="D39" s="28" t="s">
        <v>761</v>
      </c>
      <c r="E39" s="37">
        <v>38</v>
      </c>
      <c r="F39" s="540"/>
      <c r="G39" s="543"/>
      <c r="H39" s="46"/>
      <c r="I39" s="557" t="s">
        <v>507</v>
      </c>
      <c r="J39" s="557"/>
      <c r="K39" s="558"/>
      <c r="L39" s="42">
        <f>VLOOKUP($A39&amp;L$100,決統データ!$A$3:$DE$365,$E39+19,FALSE)</f>
        <v>0</v>
      </c>
      <c r="M39" s="42">
        <f>VLOOKUP($A39&amp;M$100,決統データ!$A$3:$DE$365,$E39+19,FALSE)</f>
        <v>0</v>
      </c>
      <c r="N39" s="42">
        <f>VLOOKUP($A39&amp;N$100,決統データ!$A$3:$DE$365,$E39+19,FALSE)</f>
        <v>0</v>
      </c>
      <c r="O39" s="42">
        <f>VLOOKUP($A39&amp;O$100,決統データ!$A$3:$DE$365,$E39+19,FALSE)</f>
        <v>0</v>
      </c>
      <c r="P39" s="42">
        <f>VLOOKUP($A39&amp;P$100,決統データ!$A$3:$DE$365,$E39+19,FALSE)</f>
        <v>37850</v>
      </c>
      <c r="Q39" s="41">
        <f t="shared" si="2"/>
        <v>37850</v>
      </c>
    </row>
    <row r="40" spans="1:17">
      <c r="A40" s="27" t="str">
        <f t="shared" si="1"/>
        <v>0102601</v>
      </c>
      <c r="B40" s="28" t="s">
        <v>769</v>
      </c>
      <c r="C40" s="29">
        <v>26</v>
      </c>
      <c r="D40" s="28" t="s">
        <v>761</v>
      </c>
      <c r="E40" s="37">
        <v>39</v>
      </c>
      <c r="F40" s="540"/>
      <c r="G40" s="543"/>
      <c r="H40" s="548" t="s">
        <v>674</v>
      </c>
      <c r="I40" s="511"/>
      <c r="J40" s="511"/>
      <c r="K40" s="512"/>
      <c r="L40" s="42">
        <f>VLOOKUP($A40&amp;L$100,決統データ!$A$3:$DE$365,$E40+19,FALSE)</f>
        <v>19547</v>
      </c>
      <c r="M40" s="42">
        <f>VLOOKUP($A40&amp;M$100,決統データ!$A$3:$DE$365,$E40+19,FALSE)</f>
        <v>0</v>
      </c>
      <c r="N40" s="42">
        <f>VLOOKUP($A40&amp;N$100,決統データ!$A$3:$DE$365,$E40+19,FALSE)</f>
        <v>4026</v>
      </c>
      <c r="O40" s="42">
        <f>VLOOKUP($A40&amp;O$100,決統データ!$A$3:$DE$365,$E40+19,FALSE)</f>
        <v>32689</v>
      </c>
      <c r="P40" s="42">
        <f>VLOOKUP($A40&amp;P$100,決統データ!$A$3:$DE$365,$E40+19,FALSE)</f>
        <v>26068</v>
      </c>
      <c r="Q40" s="41">
        <f t="shared" si="2"/>
        <v>82330</v>
      </c>
    </row>
    <row r="41" spans="1:17">
      <c r="A41" s="27" t="str">
        <f t="shared" si="1"/>
        <v>0102601</v>
      </c>
      <c r="B41" s="28" t="s">
        <v>769</v>
      </c>
      <c r="C41" s="29">
        <v>26</v>
      </c>
      <c r="D41" s="28" t="s">
        <v>761</v>
      </c>
      <c r="E41" s="37">
        <v>40</v>
      </c>
      <c r="F41" s="540"/>
      <c r="G41" s="544"/>
      <c r="H41" s="46"/>
      <c r="I41" s="559" t="s">
        <v>507</v>
      </c>
      <c r="J41" s="559"/>
      <c r="K41" s="560"/>
      <c r="L41" s="42">
        <f>VLOOKUP($A41&amp;L$100,決統データ!$A$3:$DE$365,$E41+19,FALSE)</f>
        <v>9800</v>
      </c>
      <c r="M41" s="42">
        <f>VLOOKUP($A41&amp;M$100,決統データ!$A$3:$DE$365,$E41+19,FALSE)</f>
        <v>0</v>
      </c>
      <c r="N41" s="42">
        <f>VLOOKUP($A41&amp;N$100,決統データ!$A$3:$DE$365,$E41+19,FALSE)</f>
        <v>0</v>
      </c>
      <c r="O41" s="42">
        <f>VLOOKUP($A41&amp;O$100,決統データ!$A$3:$DE$365,$E41+19,FALSE)</f>
        <v>28400</v>
      </c>
      <c r="P41" s="42">
        <f>VLOOKUP($A41&amp;P$100,決統データ!$A$3:$DE$365,$E41+19,FALSE)</f>
        <v>10450</v>
      </c>
      <c r="Q41" s="41">
        <f t="shared" si="2"/>
        <v>48650</v>
      </c>
    </row>
    <row r="42" spans="1:17">
      <c r="A42" s="27" t="str">
        <f t="shared" si="1"/>
        <v>0102601</v>
      </c>
      <c r="B42" s="28" t="s">
        <v>769</v>
      </c>
      <c r="C42" s="29">
        <v>26</v>
      </c>
      <c r="D42" s="28" t="s">
        <v>761</v>
      </c>
      <c r="E42" s="37">
        <v>41</v>
      </c>
      <c r="F42" s="540"/>
      <c r="G42" s="545" t="s">
        <v>514</v>
      </c>
      <c r="H42" s="562" t="s">
        <v>477</v>
      </c>
      <c r="I42" s="563"/>
      <c r="J42" s="561" t="s">
        <v>626</v>
      </c>
      <c r="K42" s="50" t="s">
        <v>352</v>
      </c>
      <c r="L42" s="42">
        <f>VLOOKUP($A42&amp;L$100,決統データ!$A$3:$DE$365,$E42+19,FALSE)</f>
        <v>0</v>
      </c>
      <c r="M42" s="42">
        <f>VLOOKUP($A42&amp;M$100,決統データ!$A$3:$DE$365,$E42+19,FALSE)</f>
        <v>0</v>
      </c>
      <c r="N42" s="42">
        <f>VLOOKUP($A42&amp;N$100,決統データ!$A$3:$DE$365,$E42+19,FALSE)</f>
        <v>0</v>
      </c>
      <c r="O42" s="42">
        <f>VLOOKUP($A42&amp;O$100,決統データ!$A$3:$DE$365,$E42+19,FALSE)</f>
        <v>22300</v>
      </c>
      <c r="P42" s="42">
        <f>VLOOKUP($A42&amp;P$100,決統データ!$A$3:$DE$365,$E42+19,FALSE)</f>
        <v>0</v>
      </c>
      <c r="Q42" s="41">
        <f t="shared" si="2"/>
        <v>22300</v>
      </c>
    </row>
    <row r="43" spans="1:17">
      <c r="A43" s="27" t="str">
        <f t="shared" si="1"/>
        <v>0102601</v>
      </c>
      <c r="B43" s="28" t="s">
        <v>769</v>
      </c>
      <c r="C43" s="29">
        <v>26</v>
      </c>
      <c r="D43" s="28" t="s">
        <v>761</v>
      </c>
      <c r="E43" s="37">
        <v>42</v>
      </c>
      <c r="F43" s="540"/>
      <c r="G43" s="546"/>
      <c r="H43" s="564"/>
      <c r="I43" s="565"/>
      <c r="J43" s="540"/>
      <c r="K43" s="50" t="s">
        <v>353</v>
      </c>
      <c r="L43" s="42">
        <f>VLOOKUP($A43&amp;L$100,決統データ!$A$3:$DE$365,$E43+19,FALSE)</f>
        <v>9800</v>
      </c>
      <c r="M43" s="42">
        <f>VLOOKUP($A43&amp;M$100,決統データ!$A$3:$DE$365,$E43+19,FALSE)</f>
        <v>0</v>
      </c>
      <c r="N43" s="42">
        <f>VLOOKUP($A43&amp;N$100,決統データ!$A$3:$DE$365,$E43+19,FALSE)</f>
        <v>0</v>
      </c>
      <c r="O43" s="42">
        <f>VLOOKUP($A43&amp;O$100,決統データ!$A$3:$DE$365,$E43+19,FALSE)</f>
        <v>6100</v>
      </c>
      <c r="P43" s="42">
        <f>VLOOKUP($A43&amp;P$100,決統データ!$A$3:$DE$365,$E43+19,FALSE)</f>
        <v>48300</v>
      </c>
      <c r="Q43" s="41">
        <f t="shared" si="2"/>
        <v>64200</v>
      </c>
    </row>
    <row r="44" spans="1:17">
      <c r="A44" s="27" t="str">
        <f t="shared" si="1"/>
        <v>0102601</v>
      </c>
      <c r="B44" s="28" t="s">
        <v>769</v>
      </c>
      <c r="C44" s="29">
        <v>26</v>
      </c>
      <c r="D44" s="28" t="s">
        <v>761</v>
      </c>
      <c r="E44" s="37">
        <v>43</v>
      </c>
      <c r="F44" s="540"/>
      <c r="G44" s="546"/>
      <c r="H44" s="566"/>
      <c r="I44" s="567"/>
      <c r="J44" s="541"/>
      <c r="K44" s="50" t="s">
        <v>675</v>
      </c>
      <c r="L44" s="42">
        <f>VLOOKUP($A44&amp;L$100,決統データ!$A$3:$DE$365,$E44+19,FALSE)</f>
        <v>0</v>
      </c>
      <c r="M44" s="42">
        <f>VLOOKUP($A44&amp;M$100,決統データ!$A$3:$DE$365,$E44+19,FALSE)</f>
        <v>0</v>
      </c>
      <c r="N44" s="42">
        <f>VLOOKUP($A44&amp;N$100,決統データ!$A$3:$DE$365,$E44+19,FALSE)</f>
        <v>0</v>
      </c>
      <c r="O44" s="42">
        <f>VLOOKUP($A44&amp;O$100,決統データ!$A$3:$DE$365,$E44+19,FALSE)</f>
        <v>0</v>
      </c>
      <c r="P44" s="42">
        <f>VLOOKUP($A44&amp;P$100,決統データ!$A$3:$DE$365,$E44+19,FALSE)</f>
        <v>0</v>
      </c>
      <c r="Q44" s="41">
        <f t="shared" si="2"/>
        <v>0</v>
      </c>
    </row>
    <row r="45" spans="1:17">
      <c r="A45" s="27" t="str">
        <f t="shared" si="1"/>
        <v>0102601</v>
      </c>
      <c r="B45" s="28" t="s">
        <v>769</v>
      </c>
      <c r="C45" s="29">
        <v>26</v>
      </c>
      <c r="D45" s="28" t="s">
        <v>761</v>
      </c>
      <c r="E45" s="37">
        <v>44</v>
      </c>
      <c r="F45" s="540"/>
      <c r="G45" s="546"/>
      <c r="H45" s="548" t="s">
        <v>676</v>
      </c>
      <c r="I45" s="511"/>
      <c r="J45" s="511"/>
      <c r="K45" s="512"/>
      <c r="L45" s="42">
        <f>VLOOKUP($A45&amp;L$100,決統データ!$A$3:$DE$365,$E45+19,FALSE)</f>
        <v>0</v>
      </c>
      <c r="M45" s="42">
        <f>VLOOKUP($A45&amp;M$100,決統データ!$A$3:$DE$365,$E45+19,FALSE)</f>
        <v>0</v>
      </c>
      <c r="N45" s="42">
        <f>VLOOKUP($A45&amp;N$100,決統データ!$A$3:$DE$365,$E45+19,FALSE)</f>
        <v>0</v>
      </c>
      <c r="O45" s="42">
        <f>VLOOKUP($A45&amp;O$100,決統データ!$A$3:$DE$365,$E45+19,FALSE)</f>
        <v>0</v>
      </c>
      <c r="P45" s="42">
        <f>VLOOKUP($A45&amp;P$100,決統データ!$A$3:$DE$365,$E45+19,FALSE)</f>
        <v>806</v>
      </c>
      <c r="Q45" s="41">
        <f t="shared" si="2"/>
        <v>806</v>
      </c>
    </row>
    <row r="46" spans="1:17">
      <c r="A46" s="27" t="str">
        <f t="shared" si="1"/>
        <v>0102601</v>
      </c>
      <c r="B46" s="28" t="s">
        <v>769</v>
      </c>
      <c r="C46" s="29">
        <v>26</v>
      </c>
      <c r="D46" s="28" t="s">
        <v>761</v>
      </c>
      <c r="E46" s="37">
        <v>45</v>
      </c>
      <c r="F46" s="540"/>
      <c r="G46" s="546"/>
      <c r="H46" s="548" t="s">
        <v>677</v>
      </c>
      <c r="I46" s="511"/>
      <c r="J46" s="511"/>
      <c r="K46" s="512"/>
      <c r="L46" s="42">
        <f>VLOOKUP($A46&amp;L$100,決統データ!$A$3:$DE$365,$E46+19,FALSE)</f>
        <v>0</v>
      </c>
      <c r="M46" s="42">
        <f>VLOOKUP($A46&amp;M$100,決統データ!$A$3:$DE$365,$E46+19,FALSE)</f>
        <v>0</v>
      </c>
      <c r="N46" s="42">
        <f>VLOOKUP($A46&amp;N$100,決統データ!$A$3:$DE$365,$E46+19,FALSE)</f>
        <v>0</v>
      </c>
      <c r="O46" s="42">
        <f>VLOOKUP($A46&amp;O$100,決統データ!$A$3:$DE$365,$E46+19,FALSE)</f>
        <v>0</v>
      </c>
      <c r="P46" s="42">
        <f>VLOOKUP($A46&amp;P$100,決統データ!$A$3:$DE$365,$E46+19,FALSE)</f>
        <v>40659</v>
      </c>
      <c r="Q46" s="41">
        <f t="shared" si="2"/>
        <v>40659</v>
      </c>
    </row>
    <row r="47" spans="1:17">
      <c r="A47" s="27" t="str">
        <f t="shared" si="1"/>
        <v>0102601</v>
      </c>
      <c r="B47" s="28" t="s">
        <v>769</v>
      </c>
      <c r="C47" s="29">
        <v>26</v>
      </c>
      <c r="D47" s="28" t="s">
        <v>761</v>
      </c>
      <c r="E47" s="37">
        <v>46</v>
      </c>
      <c r="F47" s="540"/>
      <c r="G47" s="546"/>
      <c r="H47" s="548" t="s">
        <v>678</v>
      </c>
      <c r="I47" s="511"/>
      <c r="J47" s="511"/>
      <c r="K47" s="512"/>
      <c r="L47" s="42">
        <f>VLOOKUP($A47&amp;L$100,決統データ!$A$3:$DE$365,$E47+19,FALSE)</f>
        <v>0</v>
      </c>
      <c r="M47" s="42">
        <f>VLOOKUP($A47&amp;M$100,決統データ!$A$3:$DE$365,$E47+19,FALSE)</f>
        <v>0</v>
      </c>
      <c r="N47" s="42">
        <f>VLOOKUP($A47&amp;N$100,決統データ!$A$3:$DE$365,$E47+19,FALSE)</f>
        <v>4026</v>
      </c>
      <c r="O47" s="42">
        <f>VLOOKUP($A47&amp;O$100,決統データ!$A$3:$DE$365,$E47+19,FALSE)</f>
        <v>0</v>
      </c>
      <c r="P47" s="42">
        <f>VLOOKUP($A47&amp;P$100,決統データ!$A$3:$DE$365,$E47+19,FALSE)</f>
        <v>0</v>
      </c>
      <c r="Q47" s="41">
        <f t="shared" si="2"/>
        <v>4026</v>
      </c>
    </row>
    <row r="48" spans="1:17">
      <c r="A48" s="27" t="str">
        <f t="shared" si="1"/>
        <v>0102601</v>
      </c>
      <c r="B48" s="28" t="s">
        <v>769</v>
      </c>
      <c r="C48" s="29">
        <v>26</v>
      </c>
      <c r="D48" s="28" t="s">
        <v>761</v>
      </c>
      <c r="E48" s="37">
        <v>47</v>
      </c>
      <c r="F48" s="540"/>
      <c r="G48" s="546"/>
      <c r="H48" s="548" t="s">
        <v>679</v>
      </c>
      <c r="I48" s="511"/>
      <c r="J48" s="511"/>
      <c r="K48" s="512"/>
      <c r="L48" s="42">
        <f>VLOOKUP($A48&amp;L$100,決統データ!$A$3:$DE$365,$E48+19,FALSE)</f>
        <v>0</v>
      </c>
      <c r="M48" s="42">
        <f>VLOOKUP($A48&amp;M$100,決統データ!$A$3:$DE$365,$E48+19,FALSE)</f>
        <v>0</v>
      </c>
      <c r="N48" s="42">
        <f>VLOOKUP($A48&amp;N$100,決統データ!$A$3:$DE$365,$E48+19,FALSE)</f>
        <v>0</v>
      </c>
      <c r="O48" s="42">
        <f>VLOOKUP($A48&amp;O$100,決統データ!$A$3:$DE$365,$E48+19,FALSE)</f>
        <v>0</v>
      </c>
      <c r="P48" s="42">
        <f>VLOOKUP($A48&amp;P$100,決統データ!$A$3:$DE$365,$E48+19,FALSE)</f>
        <v>0</v>
      </c>
      <c r="Q48" s="41">
        <f t="shared" si="2"/>
        <v>0</v>
      </c>
    </row>
    <row r="49" spans="1:17">
      <c r="A49" s="27" t="str">
        <f t="shared" si="1"/>
        <v>0102601</v>
      </c>
      <c r="B49" s="28" t="s">
        <v>769</v>
      </c>
      <c r="C49" s="29">
        <v>26</v>
      </c>
      <c r="D49" s="28" t="s">
        <v>761</v>
      </c>
      <c r="E49" s="37">
        <v>48</v>
      </c>
      <c r="F49" s="540"/>
      <c r="G49" s="547"/>
      <c r="H49" s="548" t="s">
        <v>675</v>
      </c>
      <c r="I49" s="511"/>
      <c r="J49" s="511"/>
      <c r="K49" s="512"/>
      <c r="L49" s="42">
        <f>VLOOKUP($A49&amp;L$100,決統データ!$A$3:$DE$365,$E49+19,FALSE)</f>
        <v>9747</v>
      </c>
      <c r="M49" s="42">
        <f>VLOOKUP($A49&amp;M$100,決統データ!$A$3:$DE$365,$E49+19,FALSE)</f>
        <v>0</v>
      </c>
      <c r="N49" s="42">
        <f>VLOOKUP($A49&amp;N$100,決統データ!$A$3:$DE$365,$E49+19,FALSE)</f>
        <v>0</v>
      </c>
      <c r="O49" s="42">
        <f>VLOOKUP($A49&amp;O$100,決統データ!$A$3:$DE$365,$E49+19,FALSE)</f>
        <v>4289</v>
      </c>
      <c r="P49" s="42">
        <f>VLOOKUP($A49&amp;P$100,決統データ!$A$3:$DE$365,$E49+19,FALSE)</f>
        <v>2375</v>
      </c>
      <c r="Q49" s="41">
        <f t="shared" si="2"/>
        <v>16411</v>
      </c>
    </row>
    <row r="50" spans="1:17">
      <c r="A50" s="27" t="str">
        <f t="shared" si="1"/>
        <v>0102601</v>
      </c>
      <c r="B50" s="28" t="s">
        <v>769</v>
      </c>
      <c r="C50" s="29">
        <v>26</v>
      </c>
      <c r="D50" s="28" t="s">
        <v>761</v>
      </c>
      <c r="E50" s="37">
        <v>49</v>
      </c>
      <c r="F50" s="540"/>
      <c r="G50" s="548" t="s">
        <v>680</v>
      </c>
      <c r="H50" s="511"/>
      <c r="I50" s="511"/>
      <c r="J50" s="511"/>
      <c r="K50" s="512"/>
      <c r="L50" s="42">
        <f>VLOOKUP($A50&amp;L$100,決統データ!$A$3:$DE$365,$E50+19,FALSE)</f>
        <v>10478</v>
      </c>
      <c r="M50" s="42">
        <f>VLOOKUP($A50&amp;M$100,決統データ!$A$3:$DE$365,$E50+19,FALSE)</f>
        <v>12859</v>
      </c>
      <c r="N50" s="42">
        <f>VLOOKUP($A50&amp;N$100,決統データ!$A$3:$DE$365,$E50+19,FALSE)</f>
        <v>116137</v>
      </c>
      <c r="O50" s="42">
        <f>VLOOKUP($A50&amp;O$100,決統データ!$A$3:$DE$365,$E50+19,FALSE)</f>
        <v>100004</v>
      </c>
      <c r="P50" s="42">
        <f>VLOOKUP($A50&amp;P$100,決統データ!$A$3:$DE$365,$E50+19,FALSE)</f>
        <v>51813</v>
      </c>
      <c r="Q50" s="41">
        <f t="shared" si="2"/>
        <v>291291</v>
      </c>
    </row>
    <row r="51" spans="1:17">
      <c r="A51" s="27" t="str">
        <f t="shared" si="1"/>
        <v>0102601</v>
      </c>
      <c r="B51" s="28" t="s">
        <v>769</v>
      </c>
      <c r="C51" s="29">
        <v>26</v>
      </c>
      <c r="D51" s="28" t="s">
        <v>761</v>
      </c>
      <c r="E51" s="37">
        <v>50</v>
      </c>
      <c r="F51" s="540"/>
      <c r="G51" s="561" t="s">
        <v>681</v>
      </c>
      <c r="H51" s="514" t="s">
        <v>508</v>
      </c>
      <c r="I51" s="515"/>
      <c r="J51" s="515"/>
      <c r="K51" s="516"/>
      <c r="L51" s="42">
        <f>VLOOKUP($A51&amp;L$100,決統データ!$A$3:$DE$365,$E51+19,FALSE)</f>
        <v>0</v>
      </c>
      <c r="M51" s="42">
        <f>VLOOKUP($A51&amp;M$100,決統データ!$A$3:$DE$365,$E51+19,FALSE)</f>
        <v>0</v>
      </c>
      <c r="N51" s="42">
        <f>VLOOKUP($A51&amp;N$100,決統データ!$A$3:$DE$365,$E51+19,FALSE)</f>
        <v>0</v>
      </c>
      <c r="O51" s="42">
        <f>VLOOKUP($A51&amp;O$100,決統データ!$A$3:$DE$365,$E51+19,FALSE)</f>
        <v>0</v>
      </c>
      <c r="P51" s="42">
        <f>VLOOKUP($A51&amp;P$100,決統データ!$A$3:$DE$365,$E51+19,FALSE)</f>
        <v>0</v>
      </c>
      <c r="Q51" s="41">
        <f t="shared" si="2"/>
        <v>0</v>
      </c>
    </row>
    <row r="52" spans="1:17">
      <c r="A52" s="27" t="str">
        <f t="shared" si="1"/>
        <v>0102601</v>
      </c>
      <c r="B52" s="28" t="s">
        <v>769</v>
      </c>
      <c r="C52" s="29">
        <v>26</v>
      </c>
      <c r="D52" s="28" t="s">
        <v>761</v>
      </c>
      <c r="E52" s="37">
        <v>51</v>
      </c>
      <c r="F52" s="540"/>
      <c r="G52" s="540"/>
      <c r="H52" s="514" t="s">
        <v>354</v>
      </c>
      <c r="I52" s="515"/>
      <c r="J52" s="515"/>
      <c r="K52" s="516"/>
      <c r="L52" s="42">
        <f>VLOOKUP($A52&amp;L$100,決統データ!$A$3:$DE$365,$E52+19,FALSE)</f>
        <v>0</v>
      </c>
      <c r="M52" s="42">
        <f>VLOOKUP($A52&amp;M$100,決統データ!$A$3:$DE$365,$E52+19,FALSE)</f>
        <v>0</v>
      </c>
      <c r="N52" s="42">
        <f>VLOOKUP($A52&amp;N$100,決統データ!$A$3:$DE$365,$E52+19,FALSE)</f>
        <v>0</v>
      </c>
      <c r="O52" s="42">
        <f>VLOOKUP($A52&amp;O$100,決統データ!$A$3:$DE$365,$E52+19,FALSE)</f>
        <v>0</v>
      </c>
      <c r="P52" s="42">
        <f>VLOOKUP($A52&amp;P$100,決統データ!$A$3:$DE$365,$E52+19,FALSE)</f>
        <v>0</v>
      </c>
      <c r="Q52" s="41">
        <f t="shared" si="2"/>
        <v>0</v>
      </c>
    </row>
    <row r="53" spans="1:17">
      <c r="A53" s="27" t="str">
        <f t="shared" si="1"/>
        <v>0102601</v>
      </c>
      <c r="B53" s="28" t="s">
        <v>769</v>
      </c>
      <c r="C53" s="29">
        <v>26</v>
      </c>
      <c r="D53" s="28" t="s">
        <v>761</v>
      </c>
      <c r="E53" s="37">
        <v>52</v>
      </c>
      <c r="F53" s="540"/>
      <c r="G53" s="541"/>
      <c r="H53" s="514" t="s">
        <v>509</v>
      </c>
      <c r="I53" s="515"/>
      <c r="J53" s="515"/>
      <c r="K53" s="516"/>
      <c r="L53" s="42">
        <f>VLOOKUP($A53&amp;L$100,決統データ!$A$3:$DE$365,$E53+19,FALSE)</f>
        <v>0</v>
      </c>
      <c r="M53" s="42">
        <f>VLOOKUP($A53&amp;M$100,決統データ!$A$3:$DE$365,$E53+19,FALSE)</f>
        <v>0</v>
      </c>
      <c r="N53" s="42">
        <f>VLOOKUP($A53&amp;N$100,決統データ!$A$3:$DE$365,$E53+19,FALSE)</f>
        <v>0</v>
      </c>
      <c r="O53" s="42">
        <f>VLOOKUP($A53&amp;O$100,決統データ!$A$3:$DE$365,$E53+19,FALSE)</f>
        <v>0</v>
      </c>
      <c r="P53" s="42">
        <f>VLOOKUP($A53&amp;P$100,決統データ!$A$3:$DE$365,$E53+19,FALSE)</f>
        <v>0</v>
      </c>
      <c r="Q53" s="41">
        <f t="shared" si="2"/>
        <v>0</v>
      </c>
    </row>
    <row r="54" spans="1:17">
      <c r="A54" s="27" t="str">
        <f t="shared" si="1"/>
        <v>0102601</v>
      </c>
      <c r="B54" s="28" t="s">
        <v>769</v>
      </c>
      <c r="C54" s="29">
        <v>26</v>
      </c>
      <c r="D54" s="28" t="s">
        <v>761</v>
      </c>
      <c r="E54" s="37">
        <v>53</v>
      </c>
      <c r="F54" s="540"/>
      <c r="G54" s="548" t="s">
        <v>682</v>
      </c>
      <c r="H54" s="511"/>
      <c r="I54" s="511"/>
      <c r="J54" s="511"/>
      <c r="K54" s="512"/>
      <c r="L54" s="42">
        <f>VLOOKUP($A54&amp;L$100,決統データ!$A$3:$DE$365,$E54+19,FALSE)</f>
        <v>0</v>
      </c>
      <c r="M54" s="42">
        <f>VLOOKUP($A54&amp;M$100,決統データ!$A$3:$DE$365,$E54+19,FALSE)</f>
        <v>0</v>
      </c>
      <c r="N54" s="42">
        <f>VLOOKUP($A54&amp;N$100,決統データ!$A$3:$DE$365,$E54+19,FALSE)</f>
        <v>0</v>
      </c>
      <c r="O54" s="42">
        <f>VLOOKUP($A54&amp;O$100,決統データ!$A$3:$DE$365,$E54+19,FALSE)</f>
        <v>0</v>
      </c>
      <c r="P54" s="42">
        <f>VLOOKUP($A54&amp;P$100,決統データ!$A$3:$DE$365,$E54+19,FALSE)</f>
        <v>0</v>
      </c>
      <c r="Q54" s="41">
        <f t="shared" si="2"/>
        <v>0</v>
      </c>
    </row>
    <row r="55" spans="1:17">
      <c r="A55" s="27" t="str">
        <f t="shared" si="1"/>
        <v>0102601</v>
      </c>
      <c r="B55" s="28" t="s">
        <v>769</v>
      </c>
      <c r="C55" s="29">
        <v>26</v>
      </c>
      <c r="D55" s="28" t="s">
        <v>761</v>
      </c>
      <c r="E55" s="37">
        <v>54</v>
      </c>
      <c r="F55" s="540"/>
      <c r="G55" s="548" t="s">
        <v>683</v>
      </c>
      <c r="H55" s="511"/>
      <c r="I55" s="511"/>
      <c r="J55" s="511"/>
      <c r="K55" s="512"/>
      <c r="L55" s="42">
        <f>VLOOKUP($A55&amp;L$100,決統データ!$A$3:$DE$365,$E55+19,FALSE)</f>
        <v>0</v>
      </c>
      <c r="M55" s="42">
        <f>VLOOKUP($A55&amp;M$100,決統データ!$A$3:$DE$365,$E55+19,FALSE)</f>
        <v>0</v>
      </c>
      <c r="N55" s="42">
        <f>VLOOKUP($A55&amp;N$100,決統データ!$A$3:$DE$365,$E55+19,FALSE)</f>
        <v>0</v>
      </c>
      <c r="O55" s="42">
        <f>VLOOKUP($A55&amp;O$100,決統データ!$A$3:$DE$365,$E55+19,FALSE)</f>
        <v>0</v>
      </c>
      <c r="P55" s="42">
        <f>VLOOKUP($A55&amp;P$100,決統データ!$A$3:$DE$365,$E55+19,FALSE)</f>
        <v>0</v>
      </c>
      <c r="Q55" s="41">
        <f t="shared" si="2"/>
        <v>0</v>
      </c>
    </row>
    <row r="56" spans="1:17">
      <c r="A56" s="27" t="str">
        <f t="shared" si="1"/>
        <v>0102601</v>
      </c>
      <c r="B56" s="28" t="s">
        <v>769</v>
      </c>
      <c r="C56" s="29">
        <v>26</v>
      </c>
      <c r="D56" s="28" t="s">
        <v>761</v>
      </c>
      <c r="E56" s="37">
        <v>55</v>
      </c>
      <c r="F56" s="540"/>
      <c r="G56" s="548" t="s">
        <v>684</v>
      </c>
      <c r="H56" s="511"/>
      <c r="I56" s="511"/>
      <c r="J56" s="511"/>
      <c r="K56" s="512"/>
      <c r="L56" s="42">
        <f>VLOOKUP($A56&amp;L$100,決統データ!$A$3:$DE$365,$E56+19,FALSE)</f>
        <v>0</v>
      </c>
      <c r="M56" s="42">
        <f>VLOOKUP($A56&amp;M$100,決統データ!$A$3:$DE$365,$E56+19,FALSE)</f>
        <v>0</v>
      </c>
      <c r="N56" s="42">
        <f>VLOOKUP($A56&amp;N$100,決統データ!$A$3:$DE$365,$E56+19,FALSE)</f>
        <v>0</v>
      </c>
      <c r="O56" s="42">
        <f>VLOOKUP($A56&amp;O$100,決統データ!$A$3:$DE$365,$E56+19,FALSE)</f>
        <v>0</v>
      </c>
      <c r="P56" s="42">
        <f>VLOOKUP($A56&amp;P$100,決統データ!$A$3:$DE$365,$E56+19,FALSE)</f>
        <v>0</v>
      </c>
      <c r="Q56" s="41">
        <f t="shared" si="2"/>
        <v>0</v>
      </c>
    </row>
    <row r="57" spans="1:17">
      <c r="A57" s="27" t="str">
        <f t="shared" si="1"/>
        <v>0102601</v>
      </c>
      <c r="B57" s="28" t="s">
        <v>769</v>
      </c>
      <c r="C57" s="29">
        <v>26</v>
      </c>
      <c r="D57" s="28" t="s">
        <v>761</v>
      </c>
      <c r="E57" s="37">
        <v>56</v>
      </c>
      <c r="F57" s="541"/>
      <c r="G57" s="45" t="s">
        <v>471</v>
      </c>
      <c r="H57" s="511" t="s">
        <v>685</v>
      </c>
      <c r="I57" s="511"/>
      <c r="J57" s="511"/>
      <c r="K57" s="512"/>
      <c r="L57" s="42">
        <f>VLOOKUP($A57&amp;L$100,決統データ!$A$3:$DE$365,$E57+19,FALSE)</f>
        <v>-5072</v>
      </c>
      <c r="M57" s="42">
        <f>VLOOKUP($A57&amp;M$100,決統データ!$A$3:$DE$365,$E57+19,FALSE)</f>
        <v>24328</v>
      </c>
      <c r="N57" s="42">
        <f>VLOOKUP($A57&amp;N$100,決統データ!$A$3:$DE$365,$E57+19,FALSE)</f>
        <v>-57299</v>
      </c>
      <c r="O57" s="42">
        <f>VLOOKUP($A57&amp;O$100,決統データ!$A$3:$DE$365,$E57+19,FALSE)</f>
        <v>4132</v>
      </c>
      <c r="P57" s="42">
        <f>VLOOKUP($A57&amp;P$100,決統データ!$A$3:$DE$365,$E57+19,FALSE)</f>
        <v>-28071</v>
      </c>
      <c r="Q57" s="41">
        <f t="shared" si="2"/>
        <v>-61982</v>
      </c>
    </row>
    <row r="58" spans="1:17">
      <c r="A58" s="27" t="str">
        <f t="shared" si="1"/>
        <v>0102601</v>
      </c>
      <c r="B58" s="28" t="s">
        <v>769</v>
      </c>
      <c r="C58" s="29">
        <v>26</v>
      </c>
      <c r="D58" s="28" t="s">
        <v>761</v>
      </c>
      <c r="E58" s="37">
        <v>57</v>
      </c>
      <c r="F58" s="47" t="s">
        <v>480</v>
      </c>
      <c r="G58" s="511" t="s">
        <v>686</v>
      </c>
      <c r="H58" s="511"/>
      <c r="I58" s="511"/>
      <c r="J58" s="511"/>
      <c r="K58" s="512"/>
      <c r="L58" s="42">
        <f>VLOOKUP($A58&amp;L$100,決統データ!$A$3:$DE$365,$E58+19,FALSE)</f>
        <v>6363</v>
      </c>
      <c r="M58" s="42">
        <f>VLOOKUP($A58&amp;M$100,決統データ!$A$3:$DE$365,$E58+19,FALSE)</f>
        <v>27676</v>
      </c>
      <c r="N58" s="42">
        <f>VLOOKUP($A58&amp;N$100,決統データ!$A$3:$DE$365,$E58+19,FALSE)</f>
        <v>4369</v>
      </c>
      <c r="O58" s="42">
        <f>VLOOKUP($A58&amp;O$100,決統データ!$A$3:$DE$365,$E58+19,FALSE)</f>
        <v>27102</v>
      </c>
      <c r="P58" s="42">
        <f>VLOOKUP($A58&amp;P$100,決統データ!$A$3:$DE$365,$E58+19,FALSE)</f>
        <v>6161</v>
      </c>
      <c r="Q58" s="41">
        <f t="shared" si="2"/>
        <v>71671</v>
      </c>
    </row>
    <row r="59" spans="1:17">
      <c r="A59" s="27" t="str">
        <f t="shared" si="1"/>
        <v>0102601</v>
      </c>
      <c r="B59" s="28" t="s">
        <v>769</v>
      </c>
      <c r="C59" s="29">
        <v>26</v>
      </c>
      <c r="D59" s="28" t="s">
        <v>761</v>
      </c>
      <c r="E59" s="37">
        <v>58</v>
      </c>
      <c r="F59" s="47" t="s">
        <v>481</v>
      </c>
      <c r="G59" s="511" t="s">
        <v>687</v>
      </c>
      <c r="H59" s="511"/>
      <c r="I59" s="511"/>
      <c r="J59" s="511"/>
      <c r="K59" s="512"/>
      <c r="L59" s="42">
        <f>VLOOKUP($A59&amp;L$100,決統データ!$A$3:$DE$365,$E59+19,FALSE)</f>
        <v>71</v>
      </c>
      <c r="M59" s="42">
        <f>VLOOKUP($A59&amp;M$100,決統データ!$A$3:$DE$365,$E59+19,FALSE)</f>
        <v>1</v>
      </c>
      <c r="N59" s="42">
        <f>VLOOKUP($A59&amp;N$100,決統データ!$A$3:$DE$365,$E59+19,FALSE)</f>
        <v>5000</v>
      </c>
      <c r="O59" s="42">
        <f>VLOOKUP($A59&amp;O$100,決統データ!$A$3:$DE$365,$E59+19,FALSE)</f>
        <v>0</v>
      </c>
      <c r="P59" s="42">
        <f>VLOOKUP($A59&amp;P$100,決統データ!$A$3:$DE$365,$E59+19,FALSE)</f>
        <v>7212</v>
      </c>
      <c r="Q59" s="41">
        <f t="shared" si="2"/>
        <v>12284</v>
      </c>
    </row>
    <row r="60" spans="1:17">
      <c r="A60" s="27" t="str">
        <f t="shared" si="1"/>
        <v>0102601</v>
      </c>
      <c r="B60" s="28" t="s">
        <v>769</v>
      </c>
      <c r="C60" s="29">
        <v>26</v>
      </c>
      <c r="D60" s="28" t="s">
        <v>761</v>
      </c>
      <c r="E60" s="37">
        <v>59</v>
      </c>
      <c r="F60" s="51" t="s">
        <v>522</v>
      </c>
      <c r="G60" s="548" t="s">
        <v>688</v>
      </c>
      <c r="H60" s="511"/>
      <c r="I60" s="511"/>
      <c r="J60" s="511"/>
      <c r="K60" s="512"/>
      <c r="L60" s="42">
        <f>VLOOKUP($A60&amp;L$100,決統データ!$A$3:$DE$365,$E60+19,FALSE)</f>
        <v>11924</v>
      </c>
      <c r="M60" s="42">
        <f>VLOOKUP($A60&amp;M$100,決統データ!$A$3:$DE$365,$E60+19,FALSE)</f>
        <v>928</v>
      </c>
      <c r="N60" s="42">
        <f>VLOOKUP($A60&amp;N$100,決統データ!$A$3:$DE$365,$E60+19,FALSE)</f>
        <v>4539</v>
      </c>
      <c r="O60" s="42">
        <f>VLOOKUP($A60&amp;O$100,決統データ!$A$3:$DE$365,$E60+19,FALSE)</f>
        <v>938</v>
      </c>
      <c r="P60" s="42">
        <f>VLOOKUP($A60&amp;P$100,決統データ!$A$3:$DE$365,$E60+19,FALSE)</f>
        <v>7181</v>
      </c>
      <c r="Q60" s="41">
        <f t="shared" si="2"/>
        <v>25510</v>
      </c>
    </row>
    <row r="61" spans="1:17">
      <c r="A61" s="27" t="str">
        <f t="shared" si="1"/>
        <v>0102601</v>
      </c>
      <c r="B61" s="28" t="s">
        <v>769</v>
      </c>
      <c r="C61" s="29">
        <v>26</v>
      </c>
      <c r="D61" s="28" t="s">
        <v>761</v>
      </c>
      <c r="E61" s="37">
        <v>60</v>
      </c>
      <c r="F61" s="52"/>
      <c r="G61" s="46"/>
      <c r="H61" s="511" t="s">
        <v>689</v>
      </c>
      <c r="I61" s="511"/>
      <c r="J61" s="511"/>
      <c r="K61" s="512"/>
      <c r="L61" s="42">
        <f>VLOOKUP($A61&amp;L$100,決統データ!$A$3:$DE$365,$E61+19,FALSE)</f>
        <v>0</v>
      </c>
      <c r="M61" s="42">
        <f>VLOOKUP($A61&amp;M$100,決統データ!$A$3:$DE$365,$E61+19,FALSE)</f>
        <v>0</v>
      </c>
      <c r="N61" s="42">
        <f>VLOOKUP($A61&amp;N$100,決統データ!$A$3:$DE$365,$E61+19,FALSE)</f>
        <v>0</v>
      </c>
      <c r="O61" s="42">
        <f>VLOOKUP($A61&amp;O$100,決統データ!$A$3:$DE$365,$E61+19,FALSE)</f>
        <v>0</v>
      </c>
      <c r="P61" s="42">
        <f>VLOOKUP($A61&amp;P$100,決統データ!$A$3:$DE$365,$E61+19,FALSE)</f>
        <v>0</v>
      </c>
      <c r="Q61" s="41">
        <f t="shared" si="2"/>
        <v>0</v>
      </c>
    </row>
    <row r="62" spans="1:17">
      <c r="A62" s="27" t="str">
        <f t="shared" si="1"/>
        <v>0102602</v>
      </c>
      <c r="B62" s="28" t="s">
        <v>769</v>
      </c>
      <c r="C62" s="29">
        <v>26</v>
      </c>
      <c r="D62" s="28" t="s">
        <v>767</v>
      </c>
      <c r="E62" s="37">
        <v>1</v>
      </c>
      <c r="F62" s="53" t="s">
        <v>523</v>
      </c>
      <c r="G62" s="511" t="s">
        <v>690</v>
      </c>
      <c r="H62" s="511"/>
      <c r="I62" s="511"/>
      <c r="J62" s="511"/>
      <c r="K62" s="512"/>
      <c r="L62" s="42">
        <f>VLOOKUP($A62&amp;L$100,決統データ!$A$3:$DE$365,$E62+19,FALSE)</f>
        <v>0</v>
      </c>
      <c r="M62" s="42">
        <f>VLOOKUP($A62&amp;M$100,決統データ!$A$3:$DE$365,$E62+19,FALSE)</f>
        <v>0</v>
      </c>
      <c r="N62" s="42">
        <f>VLOOKUP($A62&amp;N$100,決統データ!$A$3:$DE$365,$E62+19,FALSE)</f>
        <v>0</v>
      </c>
      <c r="O62" s="42">
        <f>VLOOKUP($A62&amp;O$100,決統データ!$A$3:$DE$365,$E62+19,FALSE)</f>
        <v>0</v>
      </c>
      <c r="P62" s="42">
        <f>VLOOKUP($A62&amp;P$100,決統データ!$A$3:$DE$365,$E62+19,FALSE)</f>
        <v>0</v>
      </c>
      <c r="Q62" s="41">
        <f t="shared" si="2"/>
        <v>0</v>
      </c>
    </row>
    <row r="63" spans="1:17">
      <c r="A63" s="27" t="str">
        <f t="shared" si="1"/>
        <v>0102602</v>
      </c>
      <c r="B63" s="28" t="s">
        <v>769</v>
      </c>
      <c r="C63" s="29">
        <v>26</v>
      </c>
      <c r="D63" s="28" t="s">
        <v>767</v>
      </c>
      <c r="E63" s="37">
        <v>2</v>
      </c>
      <c r="F63" s="45" t="s">
        <v>470</v>
      </c>
      <c r="G63" s="555" t="s">
        <v>534</v>
      </c>
      <c r="H63" s="555"/>
      <c r="I63" s="555"/>
      <c r="J63" s="555"/>
      <c r="K63" s="556"/>
      <c r="L63" s="42">
        <f>VLOOKUP($A63&amp;L$100,決統データ!$A$3:$DE$365,$E63+19,FALSE)</f>
        <v>18216</v>
      </c>
      <c r="M63" s="42">
        <f>VLOOKUP($A63&amp;M$100,決統データ!$A$3:$DE$365,$E63+19,FALSE)</f>
        <v>28603</v>
      </c>
      <c r="N63" s="42">
        <f>VLOOKUP($A63&amp;N$100,決統データ!$A$3:$DE$365,$E63+19,FALSE)</f>
        <v>10408</v>
      </c>
      <c r="O63" s="42">
        <f>VLOOKUP($A63&amp;O$100,決統データ!$A$3:$DE$365,$E63+19,FALSE)</f>
        <v>28040</v>
      </c>
      <c r="P63" s="42">
        <f>VLOOKUP($A63&amp;P$100,決統データ!$A$3:$DE$365,$E63+19,FALSE)</f>
        <v>6130</v>
      </c>
      <c r="Q63" s="41">
        <f t="shared" si="2"/>
        <v>91397</v>
      </c>
    </row>
    <row r="64" spans="1:17">
      <c r="A64" s="27" t="str">
        <f t="shared" si="1"/>
        <v>0102602</v>
      </c>
      <c r="B64" s="28" t="s">
        <v>769</v>
      </c>
      <c r="C64" s="29">
        <v>26</v>
      </c>
      <c r="D64" s="28" t="s">
        <v>767</v>
      </c>
      <c r="E64" s="37">
        <v>3</v>
      </c>
      <c r="F64" s="45" t="s">
        <v>472</v>
      </c>
      <c r="G64" s="511" t="s">
        <v>691</v>
      </c>
      <c r="H64" s="511"/>
      <c r="I64" s="511"/>
      <c r="J64" s="511"/>
      <c r="K64" s="512"/>
      <c r="L64" s="42">
        <f>VLOOKUP($A64&amp;L$100,決統データ!$A$3:$DE$365,$E64+19,FALSE)</f>
        <v>20500</v>
      </c>
      <c r="M64" s="42">
        <f>VLOOKUP($A64&amp;M$100,決統データ!$A$3:$DE$365,$E64+19,FALSE)</f>
        <v>0</v>
      </c>
      <c r="N64" s="42">
        <f>VLOOKUP($A64&amp;N$100,決統データ!$A$3:$DE$365,$E64+19,FALSE)</f>
        <v>0</v>
      </c>
      <c r="O64" s="42">
        <f>VLOOKUP($A64&amp;O$100,決統データ!$A$3:$DE$365,$E64+19,FALSE)</f>
        <v>0</v>
      </c>
      <c r="P64" s="42">
        <f>VLOOKUP($A64&amp;P$100,決統データ!$A$3:$DE$365,$E64+19,FALSE)</f>
        <v>0</v>
      </c>
      <c r="Q64" s="41">
        <f t="shared" si="2"/>
        <v>20500</v>
      </c>
    </row>
    <row r="65" spans="1:17">
      <c r="A65" s="27" t="str">
        <f t="shared" si="1"/>
        <v>0102602</v>
      </c>
      <c r="B65" s="28" t="s">
        <v>769</v>
      </c>
      <c r="C65" s="29">
        <v>26</v>
      </c>
      <c r="D65" s="28" t="s">
        <v>767</v>
      </c>
      <c r="E65" s="37">
        <v>4</v>
      </c>
      <c r="F65" s="561" t="s">
        <v>703</v>
      </c>
      <c r="G65" s="570" t="s">
        <v>692</v>
      </c>
      <c r="H65" s="517"/>
      <c r="I65" s="517"/>
      <c r="J65" s="517"/>
      <c r="K65" s="518"/>
      <c r="L65" s="42">
        <f>VLOOKUP($A65&amp;L$100,決統データ!$A$3:$DE$365,$E65+19,FALSE)</f>
        <v>0</v>
      </c>
      <c r="M65" s="42">
        <f>VLOOKUP($A65&amp;M$100,決統データ!$A$3:$DE$365,$E65+19,FALSE)</f>
        <v>0</v>
      </c>
      <c r="N65" s="42">
        <f>VLOOKUP($A65&amp;N$100,決統データ!$A$3:$DE$365,$E65+19,FALSE)</f>
        <v>0</v>
      </c>
      <c r="O65" s="42">
        <f>VLOOKUP($A65&amp;O$100,決統データ!$A$3:$DE$365,$E65+19,FALSE)</f>
        <v>0</v>
      </c>
      <c r="P65" s="42">
        <f>VLOOKUP($A65&amp;P$100,決統データ!$A$3:$DE$365,$E65+19,FALSE)</f>
        <v>0</v>
      </c>
      <c r="Q65" s="41">
        <f t="shared" si="2"/>
        <v>0</v>
      </c>
    </row>
    <row r="66" spans="1:17">
      <c r="A66" s="27" t="str">
        <f t="shared" si="1"/>
        <v>0102602</v>
      </c>
      <c r="B66" s="28" t="s">
        <v>769</v>
      </c>
      <c r="C66" s="29">
        <v>26</v>
      </c>
      <c r="D66" s="28" t="s">
        <v>767</v>
      </c>
      <c r="E66" s="37">
        <v>5</v>
      </c>
      <c r="F66" s="540"/>
      <c r="G66" s="570" t="s">
        <v>693</v>
      </c>
      <c r="H66" s="517"/>
      <c r="I66" s="517"/>
      <c r="J66" s="517"/>
      <c r="K66" s="518"/>
      <c r="L66" s="42">
        <f>VLOOKUP($A66&amp;L$100,決統データ!$A$3:$DE$365,$E66+19,FALSE)</f>
        <v>20500</v>
      </c>
      <c r="M66" s="42">
        <f>VLOOKUP($A66&amp;M$100,決統データ!$A$3:$DE$365,$E66+19,FALSE)</f>
        <v>0</v>
      </c>
      <c r="N66" s="42">
        <f>VLOOKUP($A66&amp;N$100,決統データ!$A$3:$DE$365,$E66+19,FALSE)</f>
        <v>0</v>
      </c>
      <c r="O66" s="42">
        <f>VLOOKUP($A66&amp;O$100,決統データ!$A$3:$DE$365,$E66+19,FALSE)</f>
        <v>0</v>
      </c>
      <c r="P66" s="42">
        <f>VLOOKUP($A66&amp;P$100,決統データ!$A$3:$DE$365,$E66+19,FALSE)</f>
        <v>0</v>
      </c>
      <c r="Q66" s="41">
        <f t="shared" si="2"/>
        <v>20500</v>
      </c>
    </row>
    <row r="67" spans="1:17">
      <c r="A67" s="27" t="str">
        <f t="shared" si="1"/>
        <v>0102602</v>
      </c>
      <c r="B67" s="28" t="s">
        <v>769</v>
      </c>
      <c r="C67" s="29">
        <v>26</v>
      </c>
      <c r="D67" s="28" t="s">
        <v>767</v>
      </c>
      <c r="E67" s="37">
        <v>6</v>
      </c>
      <c r="F67" s="541"/>
      <c r="G67" s="570" t="s">
        <v>675</v>
      </c>
      <c r="H67" s="517"/>
      <c r="I67" s="517"/>
      <c r="J67" s="517"/>
      <c r="K67" s="518"/>
      <c r="L67" s="42">
        <f>VLOOKUP($A67&amp;L$100,決統データ!$A$3:$DE$365,$E67+19,FALSE)</f>
        <v>0</v>
      </c>
      <c r="M67" s="42">
        <f>VLOOKUP($A67&amp;M$100,決統データ!$A$3:$DE$365,$E67+19,FALSE)</f>
        <v>0</v>
      </c>
      <c r="N67" s="42">
        <f>VLOOKUP($A67&amp;N$100,決統データ!$A$3:$DE$365,$E67+19,FALSE)</f>
        <v>0</v>
      </c>
      <c r="O67" s="42">
        <f>VLOOKUP($A67&amp;O$100,決統データ!$A$3:$DE$365,$E67+19,FALSE)</f>
        <v>0</v>
      </c>
      <c r="P67" s="42">
        <f>VLOOKUP($A67&amp;P$100,決統データ!$A$3:$DE$365,$E67+19,FALSE)</f>
        <v>0</v>
      </c>
      <c r="Q67" s="41">
        <f t="shared" ref="Q67:Q72" si="3">SUM(L67:P67)</f>
        <v>0</v>
      </c>
    </row>
    <row r="68" spans="1:17">
      <c r="A68" s="27" t="str">
        <f t="shared" ref="A68:A91" si="4">+B68&amp;C68&amp;D68</f>
        <v>0102602</v>
      </c>
      <c r="B68" s="28" t="s">
        <v>769</v>
      </c>
      <c r="C68" s="29">
        <v>26</v>
      </c>
      <c r="D68" s="28" t="s">
        <v>767</v>
      </c>
      <c r="E68" s="37">
        <v>7</v>
      </c>
      <c r="F68" s="45" t="s">
        <v>473</v>
      </c>
      <c r="G68" s="511" t="s">
        <v>694</v>
      </c>
      <c r="H68" s="511"/>
      <c r="I68" s="511"/>
      <c r="J68" s="511"/>
      <c r="K68" s="512"/>
      <c r="L68" s="42">
        <f>VLOOKUP($A68&amp;L$100,決統データ!$A$3:$DE$365,$E68+19,FALSE)</f>
        <v>500</v>
      </c>
      <c r="M68" s="42">
        <f>VLOOKUP($A68&amp;M$100,決統データ!$A$3:$DE$365,$E68+19,FALSE)</f>
        <v>0</v>
      </c>
      <c r="N68" s="42">
        <f>VLOOKUP($A68&amp;N$100,決統データ!$A$3:$DE$365,$E68+19,FALSE)</f>
        <v>0</v>
      </c>
      <c r="O68" s="42">
        <f>VLOOKUP($A68&amp;O$100,決統データ!$A$3:$DE$365,$E68+19,FALSE)</f>
        <v>1788</v>
      </c>
      <c r="P68" s="42">
        <f>VLOOKUP($A68&amp;P$100,決統データ!$A$3:$DE$365,$E68+19,FALSE)</f>
        <v>0</v>
      </c>
      <c r="Q68" s="41">
        <f t="shared" si="3"/>
        <v>2288</v>
      </c>
    </row>
    <row r="69" spans="1:17">
      <c r="A69" s="27" t="str">
        <f t="shared" si="4"/>
        <v>0102602</v>
      </c>
      <c r="B69" s="28" t="s">
        <v>769</v>
      </c>
      <c r="C69" s="29">
        <v>26</v>
      </c>
      <c r="D69" s="28" t="s">
        <v>767</v>
      </c>
      <c r="E69" s="37">
        <v>8</v>
      </c>
      <c r="F69" s="54" t="s">
        <v>474</v>
      </c>
      <c r="G69" s="571" t="s">
        <v>475</v>
      </c>
      <c r="H69" s="571"/>
      <c r="I69" s="572"/>
      <c r="J69" s="548" t="s">
        <v>695</v>
      </c>
      <c r="K69" s="512"/>
      <c r="L69" s="42">
        <f>VLOOKUP($A69&amp;L$100,決統データ!$A$3:$DE$365,$E69+19,FALSE)</f>
        <v>17716</v>
      </c>
      <c r="M69" s="42">
        <f>VLOOKUP($A69&amp;M$100,決統データ!$A$3:$DE$365,$E69+19,FALSE)</f>
        <v>28603</v>
      </c>
      <c r="N69" s="42">
        <f>VLOOKUP($A69&amp;N$100,決統データ!$A$3:$DE$365,$E69+19,FALSE)</f>
        <v>10408</v>
      </c>
      <c r="O69" s="42">
        <f>VLOOKUP($A69&amp;O$100,決統データ!$A$3:$DE$365,$E69+19,FALSE)</f>
        <v>26252</v>
      </c>
      <c r="P69" s="42">
        <f>VLOOKUP($A69&amp;P$100,決統データ!$A$3:$DE$365,$E69+19,FALSE)</f>
        <v>6130</v>
      </c>
      <c r="Q69" s="41">
        <f t="shared" si="3"/>
        <v>89109</v>
      </c>
    </row>
    <row r="70" spans="1:17">
      <c r="A70" s="27" t="str">
        <f t="shared" si="4"/>
        <v>0102602</v>
      </c>
      <c r="B70" s="28" t="s">
        <v>769</v>
      </c>
      <c r="C70" s="29">
        <v>26</v>
      </c>
      <c r="D70" s="28" t="s">
        <v>767</v>
      </c>
      <c r="E70" s="37">
        <v>9</v>
      </c>
      <c r="F70" s="55"/>
      <c r="G70" s="568" t="s">
        <v>476</v>
      </c>
      <c r="H70" s="568"/>
      <c r="I70" s="569"/>
      <c r="J70" s="548" t="s">
        <v>696</v>
      </c>
      <c r="K70" s="512"/>
      <c r="L70" s="42">
        <f>VLOOKUP($A70&amp;L$100,決統データ!$A$3:$DE$365,$E70+19,FALSE)</f>
        <v>0</v>
      </c>
      <c r="M70" s="42">
        <f>VLOOKUP($A70&amp;M$100,決統データ!$A$3:$DE$365,$E70+19,FALSE)</f>
        <v>0</v>
      </c>
      <c r="N70" s="42">
        <f>VLOOKUP($A70&amp;N$100,決統データ!$A$3:$DE$365,$E70+19,FALSE)</f>
        <v>0</v>
      </c>
      <c r="O70" s="42">
        <f>VLOOKUP($A70&amp;O$100,決統データ!$A$3:$DE$365,$E70+19,FALSE)</f>
        <v>0</v>
      </c>
      <c r="P70" s="42">
        <f>VLOOKUP($A70&amp;P$100,決統データ!$A$3:$DE$365,$E70+19,FALSE)</f>
        <v>0</v>
      </c>
      <c r="Q70" s="41">
        <f t="shared" si="3"/>
        <v>0</v>
      </c>
    </row>
    <row r="71" spans="1:17">
      <c r="A71" s="27" t="str">
        <f t="shared" si="4"/>
        <v>0102602</v>
      </c>
      <c r="B71" s="28" t="s">
        <v>769</v>
      </c>
      <c r="C71" s="29">
        <v>26</v>
      </c>
      <c r="D71" s="28" t="s">
        <v>767</v>
      </c>
      <c r="E71" s="37">
        <v>21</v>
      </c>
      <c r="F71" s="508" t="s">
        <v>524</v>
      </c>
      <c r="G71" s="509"/>
      <c r="H71" s="509"/>
      <c r="I71" s="509"/>
      <c r="J71" s="509"/>
      <c r="K71" s="510"/>
      <c r="L71" s="42">
        <f>VLOOKUP($A71&amp;L$100,決統データ!$A$3:$DE$365,$E71+19,FALSE)</f>
        <v>0</v>
      </c>
      <c r="M71" s="42">
        <f>VLOOKUP($A71&amp;M$100,決統データ!$A$3:$DE$365,$E71+19,FALSE)</f>
        <v>0</v>
      </c>
      <c r="N71" s="42">
        <f>VLOOKUP($A71&amp;N$100,決統データ!$A$3:$DE$365,$E71+19,FALSE)</f>
        <v>6500</v>
      </c>
      <c r="O71" s="42">
        <f>VLOOKUP($A71&amp;O$100,決統データ!$A$3:$DE$365,$E71+19,FALSE)</f>
        <v>0</v>
      </c>
      <c r="P71" s="42">
        <f>VLOOKUP($A71&amp;P$100,決統データ!$A$3:$DE$365,$E71+19,FALSE)</f>
        <v>0</v>
      </c>
      <c r="Q71" s="41">
        <f t="shared" si="3"/>
        <v>6500</v>
      </c>
    </row>
    <row r="72" spans="1:17">
      <c r="A72" s="27" t="str">
        <f t="shared" si="4"/>
        <v>0102602</v>
      </c>
      <c r="B72" s="28" t="s">
        <v>769</v>
      </c>
      <c r="C72" s="29">
        <v>26</v>
      </c>
      <c r="D72" s="28" t="s">
        <v>767</v>
      </c>
      <c r="E72" s="37">
        <v>22</v>
      </c>
      <c r="F72" s="508" t="s">
        <v>525</v>
      </c>
      <c r="G72" s="509"/>
      <c r="H72" s="509"/>
      <c r="I72" s="509"/>
      <c r="J72" s="509"/>
      <c r="K72" s="510"/>
      <c r="L72" s="42">
        <f>VLOOKUP($A72&amp;L$100,決統データ!$A$3:$DE$365,$E72+19,FALSE)</f>
        <v>0</v>
      </c>
      <c r="M72" s="42">
        <f>VLOOKUP($A72&amp;M$100,決統データ!$A$3:$DE$365,$E72+19,FALSE)</f>
        <v>0</v>
      </c>
      <c r="N72" s="42">
        <f>VLOOKUP($A72&amp;N$100,決統データ!$A$3:$DE$365,$E72+19,FALSE)</f>
        <v>0</v>
      </c>
      <c r="O72" s="42">
        <f>VLOOKUP($A72&amp;O$100,決統データ!$A$3:$DE$365,$E72+19,FALSE)</f>
        <v>0</v>
      </c>
      <c r="P72" s="42">
        <f>VLOOKUP($A72&amp;P$100,決統データ!$A$3:$DE$365,$E72+19,FALSE)</f>
        <v>0</v>
      </c>
      <c r="Q72" s="41">
        <f t="shared" si="3"/>
        <v>0</v>
      </c>
    </row>
    <row r="73" spans="1:17">
      <c r="A73" s="27"/>
      <c r="B73" s="28"/>
      <c r="C73" s="29"/>
      <c r="D73" s="28"/>
      <c r="F73" s="46" t="s">
        <v>588</v>
      </c>
      <c r="G73" s="56"/>
      <c r="H73" s="56"/>
      <c r="I73" s="56"/>
      <c r="J73" s="56"/>
      <c r="K73" s="57"/>
      <c r="L73" s="44"/>
      <c r="M73" s="44"/>
      <c r="N73" s="44"/>
      <c r="O73" s="44"/>
      <c r="P73" s="44"/>
      <c r="Q73" s="41"/>
    </row>
    <row r="74" spans="1:17">
      <c r="A74" s="27" t="str">
        <f t="shared" si="4"/>
        <v>0102602</v>
      </c>
      <c r="B74" s="28" t="s">
        <v>769</v>
      </c>
      <c r="C74" s="29">
        <v>26</v>
      </c>
      <c r="D74" s="28" t="s">
        <v>767</v>
      </c>
      <c r="E74" s="37">
        <v>51</v>
      </c>
      <c r="F74" s="47" t="s">
        <v>478</v>
      </c>
      <c r="G74" s="511" t="s">
        <v>697</v>
      </c>
      <c r="H74" s="511"/>
      <c r="I74" s="511"/>
      <c r="J74" s="511"/>
      <c r="K74" s="512"/>
      <c r="L74" s="43">
        <f>VLOOKUP($A74&amp;L$100,決統データ!$A$3:$DE$365,$E74+19,FALSE)</f>
        <v>140</v>
      </c>
      <c r="M74" s="43">
        <f>VLOOKUP($A74&amp;M$100,決統データ!$A$3:$DE$365,$E74+19,FALSE)</f>
        <v>1074</v>
      </c>
      <c r="N74" s="43">
        <f>VLOOKUP($A74&amp;N$100,決統データ!$A$3:$DE$365,$E74+19,FALSE)</f>
        <v>29027</v>
      </c>
      <c r="O74" s="43">
        <f>VLOOKUP($A74&amp;O$100,決統データ!$A$3:$DE$365,$E74+19,FALSE)</f>
        <v>45826</v>
      </c>
      <c r="P74" s="43">
        <f>VLOOKUP($A74&amp;P$100,決統データ!$A$3:$DE$365,$E74+19,FALSE)</f>
        <v>13800</v>
      </c>
      <c r="Q74" s="41">
        <f>SUM(L74:P74)</f>
        <v>89867</v>
      </c>
    </row>
    <row r="75" spans="1:17">
      <c r="A75" s="27" t="str">
        <f t="shared" si="4"/>
        <v>0102602</v>
      </c>
      <c r="B75" s="28" t="s">
        <v>769</v>
      </c>
      <c r="C75" s="29">
        <v>26</v>
      </c>
      <c r="D75" s="28" t="s">
        <v>767</v>
      </c>
      <c r="E75" s="37">
        <v>52</v>
      </c>
      <c r="F75" s="47" t="s">
        <v>479</v>
      </c>
      <c r="G75" s="511" t="s">
        <v>698</v>
      </c>
      <c r="H75" s="511"/>
      <c r="I75" s="511"/>
      <c r="J75" s="511"/>
      <c r="K75" s="512"/>
      <c r="L75" s="43">
        <f>VLOOKUP($A75&amp;L$100,決統データ!$A$3:$DE$365,$E75+19,FALSE)</f>
        <v>0</v>
      </c>
      <c r="M75" s="43">
        <f>VLOOKUP($A75&amp;M$100,決統データ!$A$3:$DE$365,$E75+19,FALSE)</f>
        <v>17270</v>
      </c>
      <c r="N75" s="43">
        <f>VLOOKUP($A75&amp;N$100,決統データ!$A$3:$DE$365,$E75+19,FALSE)</f>
        <v>0</v>
      </c>
      <c r="O75" s="43">
        <f>VLOOKUP($A75&amp;O$100,決統データ!$A$3:$DE$365,$E75+19,FALSE)</f>
        <v>5344</v>
      </c>
      <c r="P75" s="43">
        <f>VLOOKUP($A75&amp;P$100,決統データ!$A$3:$DE$365,$E75+19,FALSE)</f>
        <v>0</v>
      </c>
      <c r="Q75" s="41">
        <f>SUM(L75:P75)</f>
        <v>22614</v>
      </c>
    </row>
    <row r="76" spans="1:17">
      <c r="A76" s="27"/>
      <c r="B76" s="28"/>
      <c r="C76" s="29"/>
      <c r="D76" s="28"/>
      <c r="F76" s="514" t="s">
        <v>589</v>
      </c>
      <c r="G76" s="515"/>
      <c r="H76" s="515"/>
      <c r="I76" s="515"/>
      <c r="J76" s="515"/>
      <c r="K76" s="516"/>
      <c r="L76" s="44"/>
      <c r="M76" s="44"/>
      <c r="N76" s="44"/>
      <c r="O76" s="44"/>
      <c r="P76" s="44"/>
      <c r="Q76" s="41"/>
    </row>
    <row r="77" spans="1:17">
      <c r="A77" s="27" t="str">
        <f t="shared" si="4"/>
        <v>0102602</v>
      </c>
      <c r="B77" s="28" t="s">
        <v>769</v>
      </c>
      <c r="C77" s="29">
        <v>26</v>
      </c>
      <c r="D77" s="28" t="s">
        <v>767</v>
      </c>
      <c r="E77" s="37">
        <v>53</v>
      </c>
      <c r="F77" s="47" t="s">
        <v>478</v>
      </c>
      <c r="G77" s="517" t="s">
        <v>697</v>
      </c>
      <c r="H77" s="517"/>
      <c r="I77" s="517"/>
      <c r="J77" s="517"/>
      <c r="K77" s="518"/>
      <c r="L77" s="43">
        <f>VLOOKUP($A77&amp;L$100,決統データ!$A$3:$DE$365,$E77+19,FALSE)</f>
        <v>1408</v>
      </c>
      <c r="M77" s="43">
        <f>VLOOKUP($A77&amp;M$100,決統データ!$A$3:$DE$365,$E77+19,FALSE)</f>
        <v>7193</v>
      </c>
      <c r="N77" s="43">
        <f>VLOOKUP($A77&amp;N$100,決統データ!$A$3:$DE$365,$E77+19,FALSE)</f>
        <v>58838</v>
      </c>
      <c r="O77" s="43">
        <f>VLOOKUP($A77&amp;O$100,決統データ!$A$3:$DE$365,$E77+19,FALSE)</f>
        <v>50522</v>
      </c>
      <c r="P77" s="43">
        <f>VLOOKUP($A77&amp;P$100,決統データ!$A$3:$DE$365,$E77+19,FALSE)</f>
        <v>25943</v>
      </c>
      <c r="Q77" s="41">
        <f t="shared" ref="Q77:Q91" si="5">SUM(L77:P77)</f>
        <v>143904</v>
      </c>
    </row>
    <row r="78" spans="1:17">
      <c r="A78" s="27" t="str">
        <f t="shared" si="4"/>
        <v>0102602</v>
      </c>
      <c r="B78" s="28" t="s">
        <v>769</v>
      </c>
      <c r="C78" s="29">
        <v>26</v>
      </c>
      <c r="D78" s="28" t="s">
        <v>767</v>
      </c>
      <c r="E78" s="37">
        <v>54</v>
      </c>
      <c r="F78" s="47" t="s">
        <v>479</v>
      </c>
      <c r="G78" s="511" t="s">
        <v>698</v>
      </c>
      <c r="H78" s="511"/>
      <c r="I78" s="511"/>
      <c r="J78" s="511"/>
      <c r="K78" s="512"/>
      <c r="L78" s="43">
        <f>VLOOKUP($A78&amp;L$100,決統データ!$A$3:$DE$365,$E78+19,FALSE)</f>
        <v>0</v>
      </c>
      <c r="M78" s="43">
        <f>VLOOKUP($A78&amp;M$100,決統データ!$A$3:$DE$365,$E78+19,FALSE)</f>
        <v>6373</v>
      </c>
      <c r="N78" s="43">
        <f>VLOOKUP($A78&amp;N$100,決統データ!$A$3:$DE$365,$E78+19,FALSE)</f>
        <v>0</v>
      </c>
      <c r="O78" s="43">
        <f>VLOOKUP($A78&amp;O$100,決統データ!$A$3:$DE$365,$E78+19,FALSE)</f>
        <v>32603</v>
      </c>
      <c r="P78" s="43">
        <f>VLOOKUP($A78&amp;P$100,決統データ!$A$3:$DE$365,$E78+19,FALSE)</f>
        <v>0</v>
      </c>
      <c r="Q78" s="41">
        <f t="shared" si="5"/>
        <v>38976</v>
      </c>
    </row>
    <row r="79" spans="1:17">
      <c r="A79" s="27" t="str">
        <f t="shared" si="4"/>
        <v>0102602</v>
      </c>
      <c r="B79" s="28" t="s">
        <v>769</v>
      </c>
      <c r="C79" s="29">
        <v>26</v>
      </c>
      <c r="D79" s="28" t="s">
        <v>767</v>
      </c>
      <c r="E79" s="37">
        <v>55</v>
      </c>
      <c r="F79" s="519" t="s">
        <v>581</v>
      </c>
      <c r="G79" s="520"/>
      <c r="H79" s="520"/>
      <c r="I79" s="520"/>
      <c r="J79" s="521"/>
      <c r="K79" s="58" t="s">
        <v>583</v>
      </c>
      <c r="L79" s="43">
        <f>VLOOKUP($A79&amp;L$100,決統データ!$A$3:$DE$365,$E79+19,FALSE)</f>
        <v>2816</v>
      </c>
      <c r="M79" s="43">
        <f>VLOOKUP($A79&amp;M$100,決統データ!$A$3:$DE$365,$E79+19,FALSE)</f>
        <v>7193</v>
      </c>
      <c r="N79" s="43">
        <f>VLOOKUP($A79&amp;N$100,決統データ!$A$3:$DE$365,$E79+19,FALSE)</f>
        <v>58838</v>
      </c>
      <c r="O79" s="43">
        <f>VLOOKUP($A79&amp;O$100,決統データ!$A$3:$DE$365,$E79+19,FALSE)</f>
        <v>50522</v>
      </c>
      <c r="P79" s="43">
        <f>VLOOKUP($A79&amp;P$100,決統データ!$A$3:$DE$365,$E79+19,FALSE)</f>
        <v>25943</v>
      </c>
      <c r="Q79" s="41">
        <f t="shared" si="5"/>
        <v>145312</v>
      </c>
    </row>
    <row r="80" spans="1:17">
      <c r="A80" s="27" t="str">
        <f t="shared" si="4"/>
        <v>0102602</v>
      </c>
      <c r="B80" s="28" t="s">
        <v>769</v>
      </c>
      <c r="C80" s="29">
        <v>26</v>
      </c>
      <c r="D80" s="28" t="s">
        <v>767</v>
      </c>
      <c r="E80" s="37">
        <v>56</v>
      </c>
      <c r="F80" s="522"/>
      <c r="G80" s="523"/>
      <c r="H80" s="523"/>
      <c r="I80" s="523"/>
      <c r="J80" s="524"/>
      <c r="K80" s="58" t="s">
        <v>584</v>
      </c>
      <c r="L80" s="43">
        <f>VLOOKUP($A80&amp;L$100,決統データ!$A$3:$DE$365,$E80+19,FALSE)</f>
        <v>1408</v>
      </c>
      <c r="M80" s="43">
        <f>VLOOKUP($A80&amp;M$100,決統データ!$A$3:$DE$365,$E80+19,FALSE)</f>
        <v>13566</v>
      </c>
      <c r="N80" s="43">
        <f>VLOOKUP($A80&amp;N$100,決統データ!$A$3:$DE$365,$E80+19,FALSE)</f>
        <v>58838</v>
      </c>
      <c r="O80" s="43">
        <f>VLOOKUP($A80&amp;O$100,決統データ!$A$3:$DE$365,$E80+19,FALSE)</f>
        <v>83125</v>
      </c>
      <c r="P80" s="43">
        <f>VLOOKUP($A80&amp;P$100,決統データ!$A$3:$DE$365,$E80+19,FALSE)</f>
        <v>25943</v>
      </c>
      <c r="Q80" s="41">
        <f t="shared" si="5"/>
        <v>182880</v>
      </c>
    </row>
    <row r="81" spans="1:17">
      <c r="A81" s="27" t="str">
        <f t="shared" si="4"/>
        <v>0102602</v>
      </c>
      <c r="B81" s="28" t="s">
        <v>769</v>
      </c>
      <c r="C81" s="29">
        <v>26</v>
      </c>
      <c r="D81" s="28" t="s">
        <v>767</v>
      </c>
      <c r="E81" s="37">
        <v>57</v>
      </c>
      <c r="F81" s="519" t="s">
        <v>582</v>
      </c>
      <c r="G81" s="520"/>
      <c r="H81" s="520"/>
      <c r="I81" s="520"/>
      <c r="J81" s="521"/>
      <c r="K81" s="58" t="s">
        <v>583</v>
      </c>
      <c r="L81" s="43">
        <f>VLOOKUP($A81&amp;L$100,決統データ!$A$3:$DE$365,$E81+19,FALSE)</f>
        <v>280</v>
      </c>
      <c r="M81" s="43">
        <f>VLOOKUP($A81&amp;M$100,決統データ!$A$3:$DE$365,$E81+19,FALSE)</f>
        <v>791</v>
      </c>
      <c r="N81" s="43">
        <f>VLOOKUP($A81&amp;N$100,決統データ!$A$3:$DE$365,$E81+19,FALSE)</f>
        <v>7438</v>
      </c>
      <c r="O81" s="43">
        <f>VLOOKUP($A81&amp;O$100,決統データ!$A$3:$DE$365,$E81+19,FALSE)</f>
        <v>8282</v>
      </c>
      <c r="P81" s="43">
        <f>VLOOKUP($A81&amp;P$100,決統データ!$A$3:$DE$365,$E81+19,FALSE)</f>
        <v>3099</v>
      </c>
      <c r="Q81" s="41">
        <f t="shared" si="5"/>
        <v>19890</v>
      </c>
    </row>
    <row r="82" spans="1:17">
      <c r="A82" s="27" t="str">
        <f t="shared" si="4"/>
        <v>0102602</v>
      </c>
      <c r="B82" s="28" t="s">
        <v>769</v>
      </c>
      <c r="C82" s="29">
        <v>26</v>
      </c>
      <c r="D82" s="28" t="s">
        <v>767</v>
      </c>
      <c r="E82" s="37">
        <v>58</v>
      </c>
      <c r="F82" s="522"/>
      <c r="G82" s="523"/>
      <c r="H82" s="523"/>
      <c r="I82" s="523"/>
      <c r="J82" s="524"/>
      <c r="K82" s="58" t="s">
        <v>584</v>
      </c>
      <c r="L82" s="43">
        <f>VLOOKUP($A82&amp;L$100,決統データ!$A$3:$DE$365,$E82+19,FALSE)</f>
        <v>140</v>
      </c>
      <c r="M82" s="43">
        <f>VLOOKUP($A82&amp;M$100,決統データ!$A$3:$DE$365,$E82+19,FALSE)</f>
        <v>791</v>
      </c>
      <c r="N82" s="43">
        <f>VLOOKUP($A82&amp;N$100,決統データ!$A$3:$DE$365,$E82+19,FALSE)</f>
        <v>7438</v>
      </c>
      <c r="O82" s="43">
        <f>VLOOKUP($A82&amp;O$100,決統データ!$A$3:$DE$365,$E82+19,FALSE)</f>
        <v>13626</v>
      </c>
      <c r="P82" s="43">
        <f>VLOOKUP($A82&amp;P$100,決統データ!$A$3:$DE$365,$E82+19,FALSE)</f>
        <v>3099</v>
      </c>
      <c r="Q82" s="41">
        <f t="shared" si="5"/>
        <v>25094</v>
      </c>
    </row>
    <row r="83" spans="1:17" ht="14.25" customHeight="1">
      <c r="A83" s="27" t="str">
        <f t="shared" si="4"/>
        <v>0102602</v>
      </c>
      <c r="B83" s="28" t="s">
        <v>769</v>
      </c>
      <c r="C83" s="29">
        <v>26</v>
      </c>
      <c r="D83" s="28" t="s">
        <v>767</v>
      </c>
      <c r="E83" s="37">
        <v>59</v>
      </c>
      <c r="F83" s="525" t="s">
        <v>585</v>
      </c>
      <c r="G83" s="525"/>
      <c r="H83" s="526" t="s">
        <v>586</v>
      </c>
      <c r="I83" s="527"/>
      <c r="J83" s="528"/>
      <c r="K83" s="58" t="s">
        <v>583</v>
      </c>
      <c r="L83" s="43">
        <f>VLOOKUP($A83&amp;L$100,決統データ!$A$3:$DE$365,$E83+19,FALSE)</f>
        <v>3096</v>
      </c>
      <c r="M83" s="43">
        <f>VLOOKUP($A83&amp;M$100,決統データ!$A$3:$DE$365,$E83+19,FALSE)</f>
        <v>7984</v>
      </c>
      <c r="N83" s="43">
        <f>VLOOKUP($A83&amp;N$100,決統データ!$A$3:$DE$365,$E83+19,FALSE)</f>
        <v>66276</v>
      </c>
      <c r="O83" s="43">
        <f>VLOOKUP($A83&amp;O$100,決統データ!$A$3:$DE$365,$E83+19,FALSE)</f>
        <v>58804</v>
      </c>
      <c r="P83" s="43">
        <f>VLOOKUP($A83&amp;P$100,決統データ!$A$3:$DE$365,$E83+19,FALSE)</f>
        <v>29042</v>
      </c>
      <c r="Q83" s="41">
        <f t="shared" si="5"/>
        <v>165202</v>
      </c>
    </row>
    <row r="84" spans="1:17">
      <c r="A84" s="27" t="str">
        <f t="shared" si="4"/>
        <v>0102602</v>
      </c>
      <c r="B84" s="28" t="s">
        <v>769</v>
      </c>
      <c r="C84" s="29">
        <v>26</v>
      </c>
      <c r="D84" s="28" t="s">
        <v>767</v>
      </c>
      <c r="E84" s="37">
        <v>60</v>
      </c>
      <c r="F84" s="525"/>
      <c r="G84" s="525"/>
      <c r="H84" s="529"/>
      <c r="I84" s="530"/>
      <c r="J84" s="531"/>
      <c r="K84" s="58" t="s">
        <v>584</v>
      </c>
      <c r="L84" s="43">
        <f>VLOOKUP($A84&amp;L$100,決統データ!$A$3:$DE$365,$E84+19,FALSE)</f>
        <v>1548</v>
      </c>
      <c r="M84" s="43">
        <f>VLOOKUP($A84&amp;M$100,決統データ!$A$3:$DE$365,$E84+19,FALSE)</f>
        <v>14357</v>
      </c>
      <c r="N84" s="43">
        <f>VLOOKUP($A84&amp;N$100,決統データ!$A$3:$DE$365,$E84+19,FALSE)</f>
        <v>66276</v>
      </c>
      <c r="O84" s="43">
        <f>VLOOKUP($A84&amp;O$100,決統データ!$A$3:$DE$365,$E84+19,FALSE)</f>
        <v>96751</v>
      </c>
      <c r="P84" s="43">
        <f>VLOOKUP($A84&amp;P$100,決統データ!$A$3:$DE$365,$E84+19,FALSE)</f>
        <v>29042</v>
      </c>
      <c r="Q84" s="41">
        <f t="shared" si="5"/>
        <v>207974</v>
      </c>
    </row>
    <row r="85" spans="1:17" ht="14.25" customHeight="1">
      <c r="A85" s="27" t="str">
        <f t="shared" si="4"/>
        <v>0102602</v>
      </c>
      <c r="B85" s="28" t="s">
        <v>769</v>
      </c>
      <c r="C85" s="29">
        <v>26</v>
      </c>
      <c r="D85" s="28" t="s">
        <v>767</v>
      </c>
      <c r="E85" s="24">
        <v>63</v>
      </c>
      <c r="F85" s="532" t="s">
        <v>706</v>
      </c>
      <c r="G85" s="533"/>
      <c r="H85" s="514" t="s">
        <v>1369</v>
      </c>
      <c r="I85" s="515"/>
      <c r="J85" s="515"/>
      <c r="K85" s="516"/>
      <c r="L85" s="43">
        <f>VLOOKUP($A85&amp;L$100,決統データ!$A$3:$DE$365,$E85+19,FALSE)</f>
        <v>0</v>
      </c>
      <c r="M85" s="43">
        <f>VLOOKUP($A85&amp;M$100,決統データ!$A$3:$DE$365,$E85+19,FALSE)</f>
        <v>0</v>
      </c>
      <c r="N85" s="43">
        <f>VLOOKUP($A85&amp;N$100,決統データ!$A$3:$DE$365,$E85+19,FALSE)</f>
        <v>0</v>
      </c>
      <c r="O85" s="43">
        <f>VLOOKUP($A85&amp;O$100,決統データ!$A$3:$DE$365,$E85+19,FALSE)</f>
        <v>0</v>
      </c>
      <c r="P85" s="43">
        <f>VLOOKUP($A85&amp;P$100,決統データ!$A$3:$DE$365,$E85+19,FALSE)</f>
        <v>0</v>
      </c>
      <c r="Q85" s="41">
        <f t="shared" si="5"/>
        <v>0</v>
      </c>
    </row>
    <row r="86" spans="1:17">
      <c r="A86" s="27" t="str">
        <f t="shared" si="4"/>
        <v>0102602</v>
      </c>
      <c r="B86" s="28" t="s">
        <v>769</v>
      </c>
      <c r="C86" s="29">
        <v>26</v>
      </c>
      <c r="D86" s="28" t="s">
        <v>767</v>
      </c>
      <c r="E86" s="24">
        <v>64</v>
      </c>
      <c r="F86" s="534"/>
      <c r="G86" s="535"/>
      <c r="H86" s="514" t="s">
        <v>1370</v>
      </c>
      <c r="I86" s="515"/>
      <c r="J86" s="515"/>
      <c r="K86" s="516"/>
      <c r="L86" s="43">
        <f>VLOOKUP($A86&amp;L$100,決統データ!$A$3:$DE$365,$E86+19,FALSE)</f>
        <v>0</v>
      </c>
      <c r="M86" s="43">
        <f>VLOOKUP($A86&amp;M$100,決統データ!$A$3:$DE$365,$E86+19,FALSE)</f>
        <v>0</v>
      </c>
      <c r="N86" s="43">
        <f>VLOOKUP($A86&amp;N$100,決統データ!$A$3:$DE$365,$E86+19,FALSE)</f>
        <v>0</v>
      </c>
      <c r="O86" s="43">
        <f>VLOOKUP($A86&amp;O$100,決統データ!$A$3:$DE$365,$E86+19,FALSE)</f>
        <v>0</v>
      </c>
      <c r="P86" s="43">
        <f>VLOOKUP($A86&amp;P$100,決統データ!$A$3:$DE$365,$E86+19,FALSE)</f>
        <v>0</v>
      </c>
      <c r="Q86" s="41">
        <f t="shared" si="5"/>
        <v>0</v>
      </c>
    </row>
    <row r="87" spans="1:17">
      <c r="A87" s="27" t="str">
        <f t="shared" si="4"/>
        <v>0102602</v>
      </c>
      <c r="B87" s="28" t="s">
        <v>769</v>
      </c>
      <c r="C87" s="29">
        <v>26</v>
      </c>
      <c r="D87" s="28" t="s">
        <v>767</v>
      </c>
      <c r="E87" s="24">
        <v>65</v>
      </c>
      <c r="F87" s="534"/>
      <c r="G87" s="535"/>
      <c r="H87" s="513" t="s">
        <v>709</v>
      </c>
      <c r="I87" s="46" t="s">
        <v>710</v>
      </c>
      <c r="J87" s="56"/>
      <c r="K87" s="57"/>
      <c r="L87" s="43">
        <f>VLOOKUP($A87&amp;L$100,決統データ!$A$3:$DE$365,$E87+19,FALSE)</f>
        <v>0</v>
      </c>
      <c r="M87" s="43">
        <f>VLOOKUP($A87&amp;M$100,決統データ!$A$3:$DE$365,$E87+19,FALSE)</f>
        <v>0</v>
      </c>
      <c r="N87" s="43">
        <f>VLOOKUP($A87&amp;N$100,決統データ!$A$3:$DE$365,$E87+19,FALSE)</f>
        <v>0</v>
      </c>
      <c r="O87" s="43">
        <f>VLOOKUP($A87&amp;O$100,決統データ!$A$3:$DE$365,$E87+19,FALSE)</f>
        <v>0</v>
      </c>
      <c r="P87" s="43">
        <f>VLOOKUP($A87&amp;P$100,決統データ!$A$3:$DE$365,$E87+19,FALSE)</f>
        <v>0</v>
      </c>
      <c r="Q87" s="41">
        <f t="shared" si="5"/>
        <v>0</v>
      </c>
    </row>
    <row r="88" spans="1:17">
      <c r="A88" s="27" t="str">
        <f t="shared" si="4"/>
        <v>0102602</v>
      </c>
      <c r="B88" s="28" t="s">
        <v>769</v>
      </c>
      <c r="C88" s="29">
        <v>26</v>
      </c>
      <c r="D88" s="28" t="s">
        <v>767</v>
      </c>
      <c r="E88" s="24">
        <v>66</v>
      </c>
      <c r="F88" s="534"/>
      <c r="G88" s="535"/>
      <c r="H88" s="513"/>
      <c r="I88" s="59" t="s">
        <v>711</v>
      </c>
      <c r="J88" s="59"/>
      <c r="K88" s="61"/>
      <c r="L88" s="43">
        <f>VLOOKUP($A88&amp;L$100,決統データ!$A$3:$DE$365,$E88+19,FALSE)</f>
        <v>0</v>
      </c>
      <c r="M88" s="43">
        <f>VLOOKUP($A88&amp;M$100,決統データ!$A$3:$DE$365,$E88+19,FALSE)</f>
        <v>0</v>
      </c>
      <c r="N88" s="43">
        <f>VLOOKUP($A88&amp;N$100,決統データ!$A$3:$DE$365,$E88+19,FALSE)</f>
        <v>0</v>
      </c>
      <c r="O88" s="43">
        <f>VLOOKUP($A88&amp;O$100,決統データ!$A$3:$DE$365,$E88+19,FALSE)</f>
        <v>0</v>
      </c>
      <c r="P88" s="43">
        <f>VLOOKUP($A88&amp;P$100,決統データ!$A$3:$DE$365,$E88+19,FALSE)</f>
        <v>0</v>
      </c>
      <c r="Q88" s="41">
        <f t="shared" si="5"/>
        <v>0</v>
      </c>
    </row>
    <row r="89" spans="1:17">
      <c r="A89" s="27" t="str">
        <f t="shared" si="4"/>
        <v>0102602</v>
      </c>
      <c r="B89" s="28" t="s">
        <v>769</v>
      </c>
      <c r="C89" s="29">
        <v>26</v>
      </c>
      <c r="D89" s="28" t="s">
        <v>767</v>
      </c>
      <c r="E89" s="24">
        <v>67</v>
      </c>
      <c r="F89" s="534"/>
      <c r="G89" s="535"/>
      <c r="H89" s="513"/>
      <c r="I89" s="59" t="s">
        <v>712</v>
      </c>
      <c r="J89" s="59"/>
      <c r="K89" s="61"/>
      <c r="L89" s="43">
        <f>VLOOKUP($A89&amp;L$100,決統データ!$A$3:$DE$365,$E89+19,FALSE)</f>
        <v>0</v>
      </c>
      <c r="M89" s="43">
        <f>VLOOKUP($A89&amp;M$100,決統データ!$A$3:$DE$365,$E89+19,FALSE)</f>
        <v>0</v>
      </c>
      <c r="N89" s="43">
        <f>VLOOKUP($A89&amp;N$100,決統データ!$A$3:$DE$365,$E89+19,FALSE)</f>
        <v>0</v>
      </c>
      <c r="O89" s="43">
        <f>VLOOKUP($A89&amp;O$100,決統データ!$A$3:$DE$365,$E89+19,FALSE)</f>
        <v>0</v>
      </c>
      <c r="P89" s="43">
        <f>VLOOKUP($A89&amp;P$100,決統データ!$A$3:$DE$365,$E89+19,FALSE)</f>
        <v>0</v>
      </c>
      <c r="Q89" s="41">
        <f t="shared" si="5"/>
        <v>0</v>
      </c>
    </row>
    <row r="90" spans="1:17">
      <c r="A90" s="27" t="str">
        <f t="shared" si="4"/>
        <v>0102602</v>
      </c>
      <c r="B90" s="28" t="s">
        <v>769</v>
      </c>
      <c r="C90" s="29">
        <v>26</v>
      </c>
      <c r="D90" s="28" t="s">
        <v>767</v>
      </c>
      <c r="E90" s="38">
        <v>68</v>
      </c>
      <c r="F90" s="534"/>
      <c r="G90" s="535"/>
      <c r="H90" s="513"/>
      <c r="I90" s="46" t="s">
        <v>713</v>
      </c>
      <c r="J90" s="56"/>
      <c r="K90" s="57"/>
      <c r="L90" s="43">
        <f>VLOOKUP($A90&amp;L$100,決統データ!$A$3:$DE$365,$E90+19,FALSE)</f>
        <v>0</v>
      </c>
      <c r="M90" s="43">
        <f>VLOOKUP($A90&amp;M$100,決統データ!$A$3:$DE$365,$E90+19,FALSE)</f>
        <v>0</v>
      </c>
      <c r="N90" s="43">
        <f>VLOOKUP($A90&amp;N$100,決統データ!$A$3:$DE$365,$E90+19,FALSE)</f>
        <v>0</v>
      </c>
      <c r="O90" s="43">
        <f>VLOOKUP($A90&amp;O$100,決統データ!$A$3:$DE$365,$E90+19,FALSE)</f>
        <v>0</v>
      </c>
      <c r="P90" s="43">
        <f>VLOOKUP($A90&amp;P$100,決統データ!$A$3:$DE$365,$E90+19,FALSE)</f>
        <v>0</v>
      </c>
      <c r="Q90" s="41">
        <f t="shared" si="5"/>
        <v>0</v>
      </c>
    </row>
    <row r="91" spans="1:17" ht="14.25" customHeight="1">
      <c r="A91" s="27" t="str">
        <f t="shared" si="4"/>
        <v>0102602</v>
      </c>
      <c r="B91" s="28" t="s">
        <v>769</v>
      </c>
      <c r="C91" s="29">
        <v>26</v>
      </c>
      <c r="D91" s="28" t="s">
        <v>767</v>
      </c>
      <c r="E91" s="38">
        <v>69</v>
      </c>
      <c r="F91" s="536"/>
      <c r="G91" s="537"/>
      <c r="H91" s="514" t="s">
        <v>1371</v>
      </c>
      <c r="I91" s="515"/>
      <c r="J91" s="515"/>
      <c r="K91" s="516"/>
      <c r="L91" s="43">
        <f>VLOOKUP($A91&amp;L$100,決統データ!$A$3:$DE$365,$E91+19,FALSE)</f>
        <v>0</v>
      </c>
      <c r="M91" s="43">
        <f>VLOOKUP($A91&amp;M$100,決統データ!$A$3:$DE$365,$E91+19,FALSE)</f>
        <v>0</v>
      </c>
      <c r="N91" s="43">
        <f>VLOOKUP($A91&amp;N$100,決統データ!$A$3:$DE$365,$E91+19,FALSE)</f>
        <v>0</v>
      </c>
      <c r="O91" s="43">
        <f>VLOOKUP($A91&amp;O$100,決統データ!$A$3:$DE$365,$E91+19,FALSE)</f>
        <v>0</v>
      </c>
      <c r="P91" s="43">
        <f>VLOOKUP($A91&amp;P$100,決統データ!$A$3:$DE$365,$E91+19,FALSE)</f>
        <v>0</v>
      </c>
      <c r="Q91" s="41">
        <f t="shared" si="5"/>
        <v>0</v>
      </c>
    </row>
    <row r="92" spans="1:17">
      <c r="F92" s="507" t="s">
        <v>500</v>
      </c>
      <c r="G92" s="60" t="s">
        <v>503</v>
      </c>
      <c r="H92" s="60"/>
      <c r="I92" s="64"/>
      <c r="J92" s="65"/>
      <c r="K92" s="66"/>
      <c r="L92" s="39">
        <f t="shared" ref="L92:Q92" si="6">L3/L13*100</f>
        <v>147.77722069023147</v>
      </c>
      <c r="M92" s="39">
        <f t="shared" si="6"/>
        <v>108.71421134825611</v>
      </c>
      <c r="N92" s="39">
        <f t="shared" si="6"/>
        <v>202.06723050695973</v>
      </c>
      <c r="O92" s="39">
        <f t="shared" si="6"/>
        <v>126.94775865507573</v>
      </c>
      <c r="P92" s="39">
        <f>P3/P13*100</f>
        <v>221.48053515028923</v>
      </c>
      <c r="Q92" s="39">
        <f t="shared" si="6"/>
        <v>156.58683015017508</v>
      </c>
    </row>
    <row r="93" spans="1:17">
      <c r="F93" s="507"/>
      <c r="G93" s="60" t="s">
        <v>501</v>
      </c>
      <c r="H93" s="60"/>
      <c r="I93" s="64"/>
      <c r="J93" s="65"/>
      <c r="K93" s="66"/>
      <c r="L93" s="39">
        <f t="shared" ref="L93:Q93" si="7">L3/(L13+L50-L51-L52-L53)*100</f>
        <v>102.78100662559572</v>
      </c>
      <c r="M93" s="39">
        <f t="shared" si="7"/>
        <v>81.452446420562012</v>
      </c>
      <c r="N93" s="39">
        <f t="shared" si="7"/>
        <v>69.149165137406825</v>
      </c>
      <c r="O93" s="39">
        <f t="shared" si="7"/>
        <v>58.414622954713536</v>
      </c>
      <c r="P93" s="39">
        <f t="shared" si="7"/>
        <v>78.021552155215517</v>
      </c>
      <c r="Q93" s="39">
        <f t="shared" si="7"/>
        <v>70.114999184806308</v>
      </c>
    </row>
    <row r="94" spans="1:17">
      <c r="F94" s="507"/>
      <c r="G94" s="60" t="s">
        <v>504</v>
      </c>
      <c r="H94" s="60"/>
      <c r="I94" s="64"/>
      <c r="J94" s="65"/>
      <c r="K94" s="66"/>
      <c r="L94" s="39">
        <f t="shared" ref="L94:Q94" si="8">(L4-L6)/(L14-L16)*100</f>
        <v>136.30979292883626</v>
      </c>
      <c r="M94" s="39">
        <f t="shared" si="8"/>
        <v>62.318683697770084</v>
      </c>
      <c r="N94" s="39">
        <f t="shared" si="8"/>
        <v>201.86655037069343</v>
      </c>
      <c r="O94" s="39">
        <f t="shared" si="8"/>
        <v>82.848925879123271</v>
      </c>
      <c r="P94" s="39">
        <f>(P4-P6)/(P14-P16)*100</f>
        <v>236.1247389129062</v>
      </c>
      <c r="Q94" s="39">
        <f t="shared" si="8"/>
        <v>129.3464839167747</v>
      </c>
    </row>
    <row r="95" spans="1:17">
      <c r="F95" s="507"/>
      <c r="G95" s="60" t="s">
        <v>502</v>
      </c>
      <c r="H95" s="64"/>
      <c r="I95" s="65"/>
      <c r="J95" s="65"/>
      <c r="K95" s="66"/>
      <c r="L95" s="39">
        <f t="shared" ref="L95:Q95" si="9">L70/(L4-L6)*100</f>
        <v>0</v>
      </c>
      <c r="M95" s="39">
        <f t="shared" si="9"/>
        <v>0</v>
      </c>
      <c r="N95" s="39">
        <f t="shared" si="9"/>
        <v>0</v>
      </c>
      <c r="O95" s="39">
        <f t="shared" si="9"/>
        <v>0</v>
      </c>
      <c r="P95" s="39">
        <f>P70/(P4-P6)*100</f>
        <v>0</v>
      </c>
      <c r="Q95" s="39">
        <f t="shared" si="9"/>
        <v>0</v>
      </c>
    </row>
    <row r="96" spans="1:17">
      <c r="F96" s="507"/>
      <c r="G96" s="60" t="s">
        <v>512</v>
      </c>
      <c r="H96" s="64"/>
      <c r="I96" s="65"/>
      <c r="J96" s="65"/>
      <c r="K96" s="66"/>
      <c r="L96" s="39">
        <f t="shared" ref="L96:Q96" si="10">(L11+L26+L27)/(L3+L24)*100</f>
        <v>2.5662279102151788</v>
      </c>
      <c r="M96" s="39">
        <f t="shared" si="10"/>
        <v>40.415426508770821</v>
      </c>
      <c r="N96" s="39">
        <f t="shared" si="10"/>
        <v>47.507177576763574</v>
      </c>
      <c r="O96" s="39">
        <f t="shared" si="10"/>
        <v>54.806679889321487</v>
      </c>
      <c r="P96" s="39">
        <f>(P11+P26+P27)/(P3+P24)*100</f>
        <v>22.290835871290515</v>
      </c>
      <c r="Q96" s="39">
        <f t="shared" si="10"/>
        <v>39.510270147347015</v>
      </c>
    </row>
    <row r="100" spans="12:16" hidden="1">
      <c r="L100" s="33">
        <v>263435000</v>
      </c>
      <c r="M100" s="33">
        <v>263648000</v>
      </c>
      <c r="N100" s="33">
        <v>263656000</v>
      </c>
      <c r="O100" s="33">
        <v>263672000</v>
      </c>
      <c r="P100" s="33">
        <v>264636000</v>
      </c>
    </row>
  </sheetData>
  <sheetProtection algorithmName="SHA-512" hashValue="UkdQa1b53bSvPzWtZP3UBelCWoBoc1IgXb2xPR1EoC2tprlizbuZGCKSvLbvyCCMD2m3brF0iR2TuI4QFOwzTg==" saltValue="4PYHfK4pySIhta0XPQ8xjw==" spinCount="100000" sheet="1" objects="1" scenarios="1"/>
  <customSheetViews>
    <customSheetView guid="{247A5D4D-80F1-4466-92F7-7A3BC78E450F}" showPageBreaks="1" fitToPage="1" printArea="1" topLeftCell="O1">
      <selection activeCell="C43" sqref="C43"/>
      <pageMargins left="0.98425196850393704" right="0.78740157480314965" top="0.78740157480314965" bottom="0.59055118110236227" header="0.51181102362204722" footer="0.51181102362204722"/>
      <pageSetup paperSize="9" scale="54" fitToWidth="0" pageOrder="overThenDown" orientation="portrait" blackAndWhite="1" horizontalDpi="300" verticalDpi="300"/>
      <headerFooter alignWithMargins="0"/>
    </customSheetView>
  </customSheetViews>
  <mergeCells count="94">
    <mergeCell ref="H91:K91"/>
    <mergeCell ref="F65:F67"/>
    <mergeCell ref="G70:I70"/>
    <mergeCell ref="G65:K65"/>
    <mergeCell ref="G66:K66"/>
    <mergeCell ref="G67:K67"/>
    <mergeCell ref="G68:K68"/>
    <mergeCell ref="J69:K69"/>
    <mergeCell ref="J70:K70"/>
    <mergeCell ref="G69:I69"/>
    <mergeCell ref="G50:K50"/>
    <mergeCell ref="G54:K54"/>
    <mergeCell ref="G55:K55"/>
    <mergeCell ref="G56:K56"/>
    <mergeCell ref="H51:K51"/>
    <mergeCell ref="H52:K52"/>
    <mergeCell ref="H53:K53"/>
    <mergeCell ref="H61:K61"/>
    <mergeCell ref="G62:K62"/>
    <mergeCell ref="G63:K63"/>
    <mergeCell ref="G64:K64"/>
    <mergeCell ref="I39:K39"/>
    <mergeCell ref="H40:K40"/>
    <mergeCell ref="I41:K41"/>
    <mergeCell ref="H45:K45"/>
    <mergeCell ref="J42:J44"/>
    <mergeCell ref="G51:G53"/>
    <mergeCell ref="H57:K57"/>
    <mergeCell ref="G58:K58"/>
    <mergeCell ref="G59:K59"/>
    <mergeCell ref="G60:K60"/>
    <mergeCell ref="H42:I44"/>
    <mergeCell ref="H46:K46"/>
    <mergeCell ref="H47:K47"/>
    <mergeCell ref="H48:K48"/>
    <mergeCell ref="H49:K49"/>
    <mergeCell ref="I37:K37"/>
    <mergeCell ref="G36:H37"/>
    <mergeCell ref="H38:K38"/>
    <mergeCell ref="H33:K33"/>
    <mergeCell ref="H34:K34"/>
    <mergeCell ref="H24:K24"/>
    <mergeCell ref="H25:K25"/>
    <mergeCell ref="H27:K27"/>
    <mergeCell ref="H26:K26"/>
    <mergeCell ref="H28:K28"/>
    <mergeCell ref="H35:K35"/>
    <mergeCell ref="I36:K36"/>
    <mergeCell ref="H9:K9"/>
    <mergeCell ref="H10:K10"/>
    <mergeCell ref="H31:K31"/>
    <mergeCell ref="H16:K16"/>
    <mergeCell ref="H17:K17"/>
    <mergeCell ref="H23:K23"/>
    <mergeCell ref="H22:K22"/>
    <mergeCell ref="H18:K18"/>
    <mergeCell ref="H19:K19"/>
    <mergeCell ref="H20:K20"/>
    <mergeCell ref="H21:K21"/>
    <mergeCell ref="H29:K29"/>
    <mergeCell ref="H30:K30"/>
    <mergeCell ref="H32:K32"/>
    <mergeCell ref="F2:K2"/>
    <mergeCell ref="F3:F23"/>
    <mergeCell ref="F24:F57"/>
    <mergeCell ref="G38:G41"/>
    <mergeCell ref="G42:G49"/>
    <mergeCell ref="H3:K3"/>
    <mergeCell ref="H4:K4"/>
    <mergeCell ref="H5:K5"/>
    <mergeCell ref="H14:K14"/>
    <mergeCell ref="H6:K6"/>
    <mergeCell ref="H11:K11"/>
    <mergeCell ref="H12:K12"/>
    <mergeCell ref="H13:K13"/>
    <mergeCell ref="H15:K15"/>
    <mergeCell ref="H7:K7"/>
    <mergeCell ref="H8:K8"/>
    <mergeCell ref="F92:F96"/>
    <mergeCell ref="F71:K71"/>
    <mergeCell ref="F72:K72"/>
    <mergeCell ref="G78:K78"/>
    <mergeCell ref="G74:K74"/>
    <mergeCell ref="G75:K75"/>
    <mergeCell ref="H87:H90"/>
    <mergeCell ref="F76:K76"/>
    <mergeCell ref="G77:K77"/>
    <mergeCell ref="F79:J80"/>
    <mergeCell ref="F81:J82"/>
    <mergeCell ref="F83:G84"/>
    <mergeCell ref="H83:J84"/>
    <mergeCell ref="H85:K85"/>
    <mergeCell ref="H86:K86"/>
    <mergeCell ref="F85:G91"/>
  </mergeCells>
  <phoneticPr fontId="3"/>
  <pageMargins left="0.98425196850393704" right="0.78740157480314965" top="0.78740157480314965" bottom="0.59055118110236227" header="0.51181102362204722" footer="0.51181102362204722"/>
  <pageSetup paperSize="9" scale="55" fitToWidth="0" pageOrder="overThenDown"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94"/>
  <sheetViews>
    <sheetView view="pageBreakPreview" zoomScaleNormal="80" zoomScaleSheetLayoutView="100" workbookViewId="0">
      <pane ySplit="4" topLeftCell="A5" activePane="bottomLeft" state="frozen"/>
      <selection pane="bottomLeft" activeCell="A92" sqref="A92:XFD94"/>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4.296875" style="1" customWidth="1"/>
    <col min="7" max="7" width="7.5" style="1" customWidth="1"/>
    <col min="8" max="8" width="25.5" style="1" customWidth="1"/>
    <col min="9" max="10" width="11.69921875" style="139" bestFit="1" customWidth="1"/>
    <col min="11" max="11" width="12.69921875" style="1" bestFit="1" customWidth="1"/>
    <col min="12" max="12" width="0" style="1" hidden="1" customWidth="1"/>
    <col min="13" max="16384" width="9" style="1"/>
  </cols>
  <sheetData>
    <row r="1" spans="1:12" ht="16.2">
      <c r="F1" s="142" t="s">
        <v>1216</v>
      </c>
    </row>
    <row r="2" spans="1:12" ht="16.2">
      <c r="F2" s="142" t="s">
        <v>1215</v>
      </c>
    </row>
    <row r="3" spans="1:12">
      <c r="F3" s="1" t="s">
        <v>1214</v>
      </c>
    </row>
    <row r="4" spans="1:12" ht="34.5" customHeight="1">
      <c r="A4" s="26"/>
      <c r="B4" s="67" t="s">
        <v>757</v>
      </c>
      <c r="C4" s="26" t="s">
        <v>758</v>
      </c>
      <c r="D4" s="26" t="s">
        <v>759</v>
      </c>
      <c r="E4" s="30" t="s">
        <v>760</v>
      </c>
      <c r="F4" s="598"/>
      <c r="G4" s="599"/>
      <c r="H4" s="600"/>
      <c r="I4" s="152" t="s">
        <v>458</v>
      </c>
      <c r="J4" s="152" t="s">
        <v>580</v>
      </c>
      <c r="K4" s="11" t="s">
        <v>587</v>
      </c>
    </row>
    <row r="5" spans="1:12" ht="13.5" customHeight="1">
      <c r="A5" s="27"/>
      <c r="B5" s="28"/>
      <c r="C5" s="29"/>
      <c r="D5" s="28"/>
      <c r="E5" s="31"/>
      <c r="F5" s="160" t="s">
        <v>1213</v>
      </c>
      <c r="G5" s="161"/>
      <c r="H5" s="161"/>
      <c r="I5" s="254" t="s">
        <v>1212</v>
      </c>
      <c r="J5" s="254" t="s">
        <v>1212</v>
      </c>
      <c r="K5" s="308"/>
      <c r="L5" s="1" t="s">
        <v>1482</v>
      </c>
    </row>
    <row r="6" spans="1:12" ht="14.25" customHeight="1">
      <c r="A6" s="27"/>
      <c r="B6" s="28"/>
      <c r="C6" s="29"/>
      <c r="D6" s="28"/>
      <c r="F6" s="160" t="s">
        <v>1211</v>
      </c>
      <c r="G6" s="161"/>
      <c r="H6" s="161"/>
      <c r="I6" s="254" t="s">
        <v>1210</v>
      </c>
      <c r="J6" s="254" t="s">
        <v>1210</v>
      </c>
      <c r="K6" s="308"/>
    </row>
    <row r="7" spans="1:12">
      <c r="A7" s="27" t="str">
        <f t="shared" ref="A7:A21" si="0">+B7&amp;C7&amp;D7</f>
        <v>1711001</v>
      </c>
      <c r="B7" s="28" t="s">
        <v>131</v>
      </c>
      <c r="C7" s="29">
        <v>10</v>
      </c>
      <c r="D7" s="28" t="s">
        <v>761</v>
      </c>
      <c r="E7" s="24">
        <v>1</v>
      </c>
      <c r="F7" s="162" t="s">
        <v>1209</v>
      </c>
      <c r="G7" s="162"/>
      <c r="H7" s="163"/>
      <c r="I7" s="35">
        <f>VLOOKUP($A7&amp;I$92,決統データ!$A$3:$DE$365,$E7+19,FALSE)</f>
        <v>3610301</v>
      </c>
      <c r="J7" s="35">
        <f>VLOOKUP($A7&amp;J$92,決統データ!$A$3:$DE$365,$E7+19,FALSE)</f>
        <v>3600330</v>
      </c>
      <c r="K7" s="308"/>
    </row>
    <row r="8" spans="1:12">
      <c r="A8" s="27" t="str">
        <f t="shared" si="0"/>
        <v>1711001</v>
      </c>
      <c r="B8" s="28" t="s">
        <v>131</v>
      </c>
      <c r="C8" s="29">
        <v>10</v>
      </c>
      <c r="D8" s="28" t="s">
        <v>761</v>
      </c>
      <c r="E8" s="24">
        <v>2</v>
      </c>
      <c r="F8" s="162" t="s">
        <v>1208</v>
      </c>
      <c r="G8" s="162"/>
      <c r="H8" s="163"/>
      <c r="I8" s="35">
        <f>VLOOKUP($A8&amp;I$92,決統データ!$A$3:$DE$365,$E8+19,FALSE)</f>
        <v>4040331</v>
      </c>
      <c r="J8" s="35">
        <f>VLOOKUP($A8&amp;J$92,決統データ!$A$3:$DE$365,$E8+19,FALSE)</f>
        <v>4070331</v>
      </c>
      <c r="K8" s="308"/>
    </row>
    <row r="9" spans="1:12">
      <c r="A9" s="27" t="str">
        <f t="shared" si="0"/>
        <v>1711001</v>
      </c>
      <c r="B9" s="28" t="s">
        <v>131</v>
      </c>
      <c r="C9" s="29">
        <v>10</v>
      </c>
      <c r="D9" s="28" t="s">
        <v>761</v>
      </c>
      <c r="E9" s="24">
        <v>3</v>
      </c>
      <c r="F9" s="162" t="s">
        <v>1207</v>
      </c>
      <c r="G9" s="64"/>
      <c r="H9" s="65"/>
      <c r="I9" s="35">
        <f>VLOOKUP($A9&amp;I$92,決統データ!$A$3:$DE$365,$E9+19,FALSE)</f>
        <v>3630401</v>
      </c>
      <c r="J9" s="35">
        <f>VLOOKUP($A9&amp;J$92,決統データ!$A$3:$DE$365,$E9+19,FALSE)</f>
        <v>3620401</v>
      </c>
      <c r="K9" s="308"/>
    </row>
    <row r="10" spans="1:12">
      <c r="A10" s="27" t="str">
        <f t="shared" si="0"/>
        <v>1711001</v>
      </c>
      <c r="B10" s="28" t="s">
        <v>131</v>
      </c>
      <c r="C10" s="29">
        <v>10</v>
      </c>
      <c r="D10" s="28" t="s">
        <v>761</v>
      </c>
      <c r="E10" s="24">
        <v>4</v>
      </c>
      <c r="F10" s="162" t="s">
        <v>1206</v>
      </c>
      <c r="G10" s="65"/>
      <c r="H10" s="62"/>
      <c r="I10" s="35">
        <f>VLOOKUP($A10&amp;I$92,決統データ!$A$3:$DE$365,$E10+19,FALSE)</f>
        <v>1</v>
      </c>
      <c r="J10" s="35">
        <f>VLOOKUP($A10&amp;J$92,決統データ!$A$3:$DE$365,$E10+19,FALSE)</f>
        <v>3</v>
      </c>
      <c r="K10" s="262">
        <f t="shared" ref="K10:K21" si="1">SUM(I10:J10)</f>
        <v>4</v>
      </c>
    </row>
    <row r="11" spans="1:12">
      <c r="A11" s="27" t="str">
        <f t="shared" si="0"/>
        <v>1711001</v>
      </c>
      <c r="B11" s="28" t="s">
        <v>131</v>
      </c>
      <c r="C11" s="29">
        <v>10</v>
      </c>
      <c r="D11" s="28" t="s">
        <v>761</v>
      </c>
      <c r="E11" s="24">
        <v>7</v>
      </c>
      <c r="F11" s="604" t="s">
        <v>1205</v>
      </c>
      <c r="G11" s="162" t="s">
        <v>1204</v>
      </c>
      <c r="H11" s="163"/>
      <c r="I11" s="42">
        <f>VLOOKUP($A11&amp;I$92,決統データ!$A$3:$DE$365,$E11+19,FALSE)</f>
        <v>6972</v>
      </c>
      <c r="J11" s="42">
        <f>VLOOKUP($A11&amp;J$92,決統データ!$A$3:$DE$365,$E11+19,FALSE)</f>
        <v>19637</v>
      </c>
      <c r="K11" s="262">
        <f t="shared" si="1"/>
        <v>26609</v>
      </c>
    </row>
    <row r="12" spans="1:12">
      <c r="A12" s="27" t="str">
        <f t="shared" si="0"/>
        <v>1711001</v>
      </c>
      <c r="B12" s="28" t="s">
        <v>131</v>
      </c>
      <c r="C12" s="29">
        <v>10</v>
      </c>
      <c r="D12" s="28" t="s">
        <v>761</v>
      </c>
      <c r="E12" s="24">
        <v>8</v>
      </c>
      <c r="F12" s="605"/>
      <c r="G12" s="162" t="s">
        <v>1203</v>
      </c>
      <c r="H12" s="163"/>
      <c r="I12" s="42">
        <f>VLOOKUP($A12&amp;I$92,決統データ!$A$3:$DE$365,$E12+19,FALSE)</f>
        <v>4317</v>
      </c>
      <c r="J12" s="42">
        <f>VLOOKUP($A12&amp;J$92,決統データ!$A$3:$DE$365,$E12+19,FALSE)</f>
        <v>0</v>
      </c>
      <c r="K12" s="262">
        <f t="shared" si="1"/>
        <v>4317</v>
      </c>
    </row>
    <row r="13" spans="1:12">
      <c r="A13" s="27" t="str">
        <f t="shared" si="0"/>
        <v>1711001</v>
      </c>
      <c r="B13" s="28" t="s">
        <v>131</v>
      </c>
      <c r="C13" s="29">
        <v>10</v>
      </c>
      <c r="D13" s="28" t="s">
        <v>761</v>
      </c>
      <c r="E13" s="24">
        <v>9</v>
      </c>
      <c r="F13" s="605"/>
      <c r="G13" s="162" t="s">
        <v>1202</v>
      </c>
      <c r="H13" s="163"/>
      <c r="I13" s="42">
        <f>VLOOKUP($A13&amp;I$92,決統データ!$A$3:$DE$365,$E13+19,FALSE)</f>
        <v>7538</v>
      </c>
      <c r="J13" s="42">
        <f>VLOOKUP($A13&amp;J$92,決統データ!$A$3:$DE$365,$E13+19,FALSE)</f>
        <v>7000</v>
      </c>
      <c r="K13" s="262">
        <f t="shared" si="1"/>
        <v>14538</v>
      </c>
    </row>
    <row r="14" spans="1:12">
      <c r="A14" s="27" t="str">
        <f t="shared" si="0"/>
        <v>1711001</v>
      </c>
      <c r="B14" s="28" t="s">
        <v>131</v>
      </c>
      <c r="C14" s="29">
        <v>10</v>
      </c>
      <c r="D14" s="28" t="s">
        <v>761</v>
      </c>
      <c r="E14" s="24">
        <v>10</v>
      </c>
      <c r="F14" s="605"/>
      <c r="G14" s="162" t="s">
        <v>1201</v>
      </c>
      <c r="H14" s="163"/>
      <c r="I14" s="42">
        <f>VLOOKUP($A14&amp;I$92,決統データ!$A$3:$DE$365,$E14+19,FALSE)</f>
        <v>6948</v>
      </c>
      <c r="J14" s="42">
        <f>VLOOKUP($A14&amp;J$92,決統データ!$A$3:$DE$365,$E14+19,FALSE)</f>
        <v>5110</v>
      </c>
      <c r="K14" s="262">
        <f t="shared" si="1"/>
        <v>12058</v>
      </c>
    </row>
    <row r="15" spans="1:12">
      <c r="A15" s="27" t="str">
        <f t="shared" si="0"/>
        <v>1711001</v>
      </c>
      <c r="B15" s="28" t="s">
        <v>131</v>
      </c>
      <c r="C15" s="29">
        <v>10</v>
      </c>
      <c r="D15" s="28" t="s">
        <v>761</v>
      </c>
      <c r="E15" s="24">
        <v>11</v>
      </c>
      <c r="F15" s="605"/>
      <c r="G15" s="162" t="s">
        <v>1200</v>
      </c>
      <c r="H15" s="163"/>
      <c r="I15" s="42">
        <f>VLOOKUP($A15&amp;I$92,決統データ!$A$3:$DE$365,$E15+19,FALSE)</f>
        <v>6948</v>
      </c>
      <c r="J15" s="42">
        <f>VLOOKUP($A15&amp;J$92,決統データ!$A$3:$DE$365,$E15+19,FALSE)</f>
        <v>5110</v>
      </c>
      <c r="K15" s="262">
        <f t="shared" si="1"/>
        <v>12058</v>
      </c>
    </row>
    <row r="16" spans="1:12">
      <c r="A16" s="27" t="str">
        <f t="shared" si="0"/>
        <v>1711001</v>
      </c>
      <c r="B16" s="28" t="s">
        <v>131</v>
      </c>
      <c r="C16" s="29">
        <v>10</v>
      </c>
      <c r="D16" s="28" t="s">
        <v>761</v>
      </c>
      <c r="E16" s="24">
        <v>12</v>
      </c>
      <c r="F16" s="605"/>
      <c r="G16" s="164" t="s">
        <v>1199</v>
      </c>
      <c r="H16" s="163"/>
      <c r="I16" s="42">
        <f>VLOOKUP($A16&amp;I$92,決統データ!$A$3:$DE$365,$E16+19,FALSE)</f>
        <v>6331</v>
      </c>
      <c r="J16" s="42">
        <f>VLOOKUP($A16&amp;J$92,決統データ!$A$3:$DE$365,$E16+19,FALSE)</f>
        <v>4600</v>
      </c>
      <c r="K16" s="262">
        <f t="shared" si="1"/>
        <v>10931</v>
      </c>
    </row>
    <row r="17" spans="1:11">
      <c r="A17" s="27" t="str">
        <f t="shared" si="0"/>
        <v>1711001</v>
      </c>
      <c r="B17" s="28" t="s">
        <v>131</v>
      </c>
      <c r="C17" s="29">
        <v>10</v>
      </c>
      <c r="D17" s="28" t="s">
        <v>761</v>
      </c>
      <c r="E17" s="24">
        <v>13</v>
      </c>
      <c r="F17" s="605"/>
      <c r="G17" s="162" t="s">
        <v>1198</v>
      </c>
      <c r="H17" s="163"/>
      <c r="I17" s="42">
        <f>VLOOKUP($A17&amp;I$92,決統データ!$A$3:$DE$365,$E17+19,FALSE)</f>
        <v>1804</v>
      </c>
      <c r="J17" s="42">
        <f>VLOOKUP($A17&amp;J$92,決統データ!$A$3:$DE$365,$E17+19,FALSE)</f>
        <v>10830</v>
      </c>
      <c r="K17" s="262">
        <f t="shared" si="1"/>
        <v>12634</v>
      </c>
    </row>
    <row r="18" spans="1:11">
      <c r="A18" s="27" t="str">
        <f t="shared" si="0"/>
        <v>1711001</v>
      </c>
      <c r="B18" s="28" t="s">
        <v>131</v>
      </c>
      <c r="C18" s="29">
        <v>10</v>
      </c>
      <c r="D18" s="28" t="s">
        <v>761</v>
      </c>
      <c r="E18" s="24">
        <v>14</v>
      </c>
      <c r="F18" s="605"/>
      <c r="G18" s="162" t="s">
        <v>1197</v>
      </c>
      <c r="H18" s="163"/>
      <c r="I18" s="42">
        <f>VLOOKUP($A18&amp;I$92,決統データ!$A$3:$DE$365,$E18+19,FALSE)</f>
        <v>116</v>
      </c>
      <c r="J18" s="42">
        <f>VLOOKUP($A18&amp;J$92,決統データ!$A$3:$DE$365,$E18+19,FALSE)</f>
        <v>0</v>
      </c>
      <c r="K18" s="262">
        <f t="shared" si="1"/>
        <v>116</v>
      </c>
    </row>
    <row r="19" spans="1:11">
      <c r="A19" s="27" t="str">
        <f t="shared" si="0"/>
        <v>1711001</v>
      </c>
      <c r="B19" s="28" t="s">
        <v>131</v>
      </c>
      <c r="C19" s="29">
        <v>10</v>
      </c>
      <c r="D19" s="28" t="s">
        <v>761</v>
      </c>
      <c r="E19" s="24">
        <v>15</v>
      </c>
      <c r="F19" s="605"/>
      <c r="G19" s="162" t="s">
        <v>1196</v>
      </c>
      <c r="H19" s="163"/>
      <c r="I19" s="42">
        <f>VLOOKUP($A19&amp;I$92,決統データ!$A$3:$DE$365,$E19+19,FALSE)</f>
        <v>262</v>
      </c>
      <c r="J19" s="42">
        <f>VLOOKUP($A19&amp;J$92,決統データ!$A$3:$DE$365,$E19+19,FALSE)</f>
        <v>249</v>
      </c>
      <c r="K19" s="262">
        <f t="shared" si="1"/>
        <v>511</v>
      </c>
    </row>
    <row r="20" spans="1:11">
      <c r="A20" s="27" t="str">
        <f t="shared" si="0"/>
        <v>1711001</v>
      </c>
      <c r="B20" s="28" t="s">
        <v>131</v>
      </c>
      <c r="C20" s="29">
        <v>10</v>
      </c>
      <c r="D20" s="28" t="s">
        <v>761</v>
      </c>
      <c r="E20" s="24">
        <v>16</v>
      </c>
      <c r="F20" s="605"/>
      <c r="G20" s="162" t="s">
        <v>1195</v>
      </c>
      <c r="H20" s="163"/>
      <c r="I20" s="42">
        <f>VLOOKUP($A20&amp;I$92,決統データ!$A$3:$DE$365,$E20+19,FALSE)</f>
        <v>210</v>
      </c>
      <c r="J20" s="42">
        <f>VLOOKUP($A20&amp;J$92,決統データ!$A$3:$DE$365,$E20+19,FALSE)</f>
        <v>217</v>
      </c>
      <c r="K20" s="262">
        <f t="shared" si="1"/>
        <v>427</v>
      </c>
    </row>
    <row r="21" spans="1:11">
      <c r="A21" s="27" t="str">
        <f t="shared" si="0"/>
        <v>1711001</v>
      </c>
      <c r="B21" s="28" t="s">
        <v>131</v>
      </c>
      <c r="C21" s="29">
        <v>10</v>
      </c>
      <c r="D21" s="28" t="s">
        <v>761</v>
      </c>
      <c r="E21" s="24">
        <v>17</v>
      </c>
      <c r="F21" s="605"/>
      <c r="G21" s="162" t="s">
        <v>1194</v>
      </c>
      <c r="H21" s="163"/>
      <c r="I21" s="42">
        <f>VLOOKUP($A21&amp;I$92,決統データ!$A$3:$DE$365,$E21+19,FALSE)</f>
        <v>210</v>
      </c>
      <c r="J21" s="42">
        <f>VLOOKUP($A21&amp;J$92,決統データ!$A$3:$DE$365,$E21+19,FALSE)</f>
        <v>217</v>
      </c>
      <c r="K21" s="262">
        <f t="shared" si="1"/>
        <v>427</v>
      </c>
    </row>
    <row r="22" spans="1:11">
      <c r="F22" s="605"/>
      <c r="G22" s="606" t="s">
        <v>484</v>
      </c>
      <c r="H22" s="165" t="s">
        <v>1193</v>
      </c>
      <c r="I22" s="153">
        <f t="shared" ref="I22:K22" si="2">I15/I11*100</f>
        <v>99.65576592082617</v>
      </c>
      <c r="J22" s="153">
        <f t="shared" si="2"/>
        <v>26.022304832713754</v>
      </c>
      <c r="K22" s="258">
        <f t="shared" si="2"/>
        <v>45.315494757412907</v>
      </c>
    </row>
    <row r="23" spans="1:11">
      <c r="F23" s="605"/>
      <c r="G23" s="607"/>
      <c r="H23" s="165" t="s">
        <v>1192</v>
      </c>
      <c r="I23" s="153">
        <f t="shared" ref="I23:J23" si="3">I15/I13*100</f>
        <v>92.172990183072429</v>
      </c>
      <c r="J23" s="153">
        <f t="shared" si="3"/>
        <v>73</v>
      </c>
      <c r="K23" s="258">
        <f>K15/K13*100</f>
        <v>82.941257394414635</v>
      </c>
    </row>
    <row r="24" spans="1:11">
      <c r="F24" s="605"/>
      <c r="G24" s="607"/>
      <c r="H24" s="165" t="s">
        <v>1191</v>
      </c>
      <c r="I24" s="153">
        <f t="shared" ref="I24:K24" si="4">I16/I15*100</f>
        <v>91.119746689694878</v>
      </c>
      <c r="J24" s="153">
        <f t="shared" si="4"/>
        <v>90.019569471624266</v>
      </c>
      <c r="K24" s="258">
        <f t="shared" si="4"/>
        <v>90.653508044451812</v>
      </c>
    </row>
    <row r="25" spans="1:11">
      <c r="F25" s="605"/>
      <c r="G25" s="607"/>
      <c r="H25" s="165" t="s">
        <v>1190</v>
      </c>
      <c r="I25" s="153">
        <f t="shared" ref="I25:K25" si="5">I21/I17*100</f>
        <v>11.64079822616408</v>
      </c>
      <c r="J25" s="153">
        <f t="shared" si="5"/>
        <v>2.0036934441366574</v>
      </c>
      <c r="K25" s="258">
        <f t="shared" si="5"/>
        <v>3.3797688776317871</v>
      </c>
    </row>
    <row r="26" spans="1:11">
      <c r="F26" s="605"/>
      <c r="G26" s="607"/>
      <c r="H26" s="165" t="s">
        <v>1189</v>
      </c>
      <c r="I26" s="153">
        <f t="shared" ref="I26:K26" si="6">I21/I19*100</f>
        <v>80.152671755725194</v>
      </c>
      <c r="J26" s="153">
        <f t="shared" si="6"/>
        <v>87.148594377510037</v>
      </c>
      <c r="K26" s="258">
        <f t="shared" si="6"/>
        <v>83.561643835616437</v>
      </c>
    </row>
    <row r="27" spans="1:11" ht="16.5" customHeight="1">
      <c r="A27" s="27" t="str">
        <f t="shared" ref="A27:A74" si="7">+B27&amp;C27&amp;D27</f>
        <v>1711001</v>
      </c>
      <c r="B27" s="28" t="s">
        <v>131</v>
      </c>
      <c r="C27" s="29">
        <v>10</v>
      </c>
      <c r="D27" s="28" t="s">
        <v>761</v>
      </c>
      <c r="E27" s="24">
        <v>19</v>
      </c>
      <c r="F27" s="601" t="s">
        <v>1188</v>
      </c>
      <c r="G27" s="162" t="s">
        <v>1187</v>
      </c>
      <c r="H27" s="163"/>
      <c r="I27" s="42">
        <f>VLOOKUP($A27&amp;I$92,決統データ!$A$3:$DE$365,$E27+19,FALSE)</f>
        <v>9487035</v>
      </c>
      <c r="J27" s="42">
        <f>VLOOKUP($A27&amp;J$92,決統データ!$A$3:$DE$365,$E27+19,FALSE)</f>
        <v>7654275</v>
      </c>
      <c r="K27" s="262">
        <f t="shared" ref="K27:K60" si="8">SUM(I27:J27)</f>
        <v>17141310</v>
      </c>
    </row>
    <row r="28" spans="1:11" ht="25.2">
      <c r="A28" s="27" t="str">
        <f t="shared" si="7"/>
        <v>1711001</v>
      </c>
      <c r="B28" s="28" t="s">
        <v>131</v>
      </c>
      <c r="C28" s="29">
        <v>10</v>
      </c>
      <c r="D28" s="28" t="s">
        <v>761</v>
      </c>
      <c r="E28" s="24">
        <v>20</v>
      </c>
      <c r="F28" s="602"/>
      <c r="G28" s="592" t="s">
        <v>1186</v>
      </c>
      <c r="H28" s="166" t="s">
        <v>1185</v>
      </c>
      <c r="I28" s="42">
        <f>VLOOKUP($A28&amp;I$92,決統データ!$A$3:$DE$365,$E28+19,FALSE)</f>
        <v>3340864</v>
      </c>
      <c r="J28" s="42">
        <f>VLOOKUP($A28&amp;J$92,決統データ!$A$3:$DE$365,$E28+19,FALSE)</f>
        <v>1635350</v>
      </c>
      <c r="K28" s="262">
        <f t="shared" si="8"/>
        <v>4976214</v>
      </c>
    </row>
    <row r="29" spans="1:11">
      <c r="A29" s="27" t="str">
        <f t="shared" si="7"/>
        <v>1711001</v>
      </c>
      <c r="B29" s="28" t="s">
        <v>131</v>
      </c>
      <c r="C29" s="29">
        <v>10</v>
      </c>
      <c r="D29" s="28" t="s">
        <v>761</v>
      </c>
      <c r="E29" s="24">
        <v>21</v>
      </c>
      <c r="F29" s="602"/>
      <c r="G29" s="592"/>
      <c r="H29" s="163" t="s">
        <v>1184</v>
      </c>
      <c r="I29" s="42">
        <f>VLOOKUP($A29&amp;I$92,決統データ!$A$3:$DE$365,$E29+19,FALSE)</f>
        <v>5115500</v>
      </c>
      <c r="J29" s="42">
        <f>VLOOKUP($A29&amp;J$92,決統データ!$A$3:$DE$365,$E29+19,FALSE)</f>
        <v>4988500</v>
      </c>
      <c r="K29" s="262">
        <f t="shared" si="8"/>
        <v>10104000</v>
      </c>
    </row>
    <row r="30" spans="1:11">
      <c r="A30" s="27" t="str">
        <f t="shared" si="7"/>
        <v>1711001</v>
      </c>
      <c r="B30" s="28" t="s">
        <v>131</v>
      </c>
      <c r="C30" s="29">
        <v>10</v>
      </c>
      <c r="D30" s="28" t="s">
        <v>761</v>
      </c>
      <c r="E30" s="24">
        <v>22</v>
      </c>
      <c r="F30" s="602"/>
      <c r="G30" s="592"/>
      <c r="H30" s="163" t="s">
        <v>1183</v>
      </c>
      <c r="I30" s="42">
        <f>VLOOKUP($A30&amp;I$92,決統データ!$A$3:$DE$365,$E30+19,FALSE)</f>
        <v>0</v>
      </c>
      <c r="J30" s="42">
        <f>VLOOKUP($A30&amp;J$92,決統データ!$A$3:$DE$365,$E30+19,FALSE)</f>
        <v>324617</v>
      </c>
      <c r="K30" s="262">
        <f t="shared" si="8"/>
        <v>324617</v>
      </c>
    </row>
    <row r="31" spans="1:11">
      <c r="A31" s="27" t="str">
        <f t="shared" si="7"/>
        <v>1711001</v>
      </c>
      <c r="B31" s="28" t="s">
        <v>131</v>
      </c>
      <c r="C31" s="29">
        <v>10</v>
      </c>
      <c r="D31" s="28" t="s">
        <v>761</v>
      </c>
      <c r="E31" s="24">
        <v>23</v>
      </c>
      <c r="F31" s="602"/>
      <c r="G31" s="592"/>
      <c r="H31" s="167" t="s">
        <v>1178</v>
      </c>
      <c r="I31" s="42">
        <f>VLOOKUP($A31&amp;I$92,決統データ!$A$3:$DE$365,$E31+19,FALSE)</f>
        <v>0</v>
      </c>
      <c r="J31" s="42">
        <f>VLOOKUP($A31&amp;J$92,決統データ!$A$3:$DE$365,$E31+19,FALSE)</f>
        <v>0</v>
      </c>
      <c r="K31" s="262">
        <f t="shared" si="8"/>
        <v>0</v>
      </c>
    </row>
    <row r="32" spans="1:11">
      <c r="A32" s="27" t="str">
        <f t="shared" si="7"/>
        <v>1711001</v>
      </c>
      <c r="B32" s="28" t="s">
        <v>131</v>
      </c>
      <c r="C32" s="29">
        <v>10</v>
      </c>
      <c r="D32" s="28" t="s">
        <v>761</v>
      </c>
      <c r="E32" s="24">
        <v>24</v>
      </c>
      <c r="F32" s="602"/>
      <c r="G32" s="592"/>
      <c r="H32" s="163" t="s">
        <v>1177</v>
      </c>
      <c r="I32" s="42">
        <f>VLOOKUP($A32&amp;I$92,決統データ!$A$3:$DE$365,$E32+19,FALSE)</f>
        <v>1030671</v>
      </c>
      <c r="J32" s="42">
        <f>VLOOKUP($A32&amp;J$92,決統データ!$A$3:$DE$365,$E32+19,FALSE)</f>
        <v>705808</v>
      </c>
      <c r="K32" s="262">
        <f t="shared" si="8"/>
        <v>1736479</v>
      </c>
    </row>
    <row r="33" spans="1:11">
      <c r="A33" s="27" t="str">
        <f t="shared" si="7"/>
        <v>1711001</v>
      </c>
      <c r="B33" s="28" t="s">
        <v>131</v>
      </c>
      <c r="C33" s="29">
        <v>10</v>
      </c>
      <c r="D33" s="28" t="s">
        <v>761</v>
      </c>
      <c r="E33" s="24">
        <v>25</v>
      </c>
      <c r="F33" s="602"/>
      <c r="G33" s="592" t="s">
        <v>1182</v>
      </c>
      <c r="H33" s="163" t="s">
        <v>1181</v>
      </c>
      <c r="I33" s="42">
        <f>VLOOKUP($A33&amp;I$92,決統データ!$A$3:$DE$365,$E33+19,FALSE)</f>
        <v>8809357</v>
      </c>
      <c r="J33" s="42">
        <f>VLOOKUP($A33&amp;J$92,決統データ!$A$3:$DE$365,$E33+19,FALSE)</f>
        <v>5934304</v>
      </c>
      <c r="K33" s="262">
        <f t="shared" si="8"/>
        <v>14743661</v>
      </c>
    </row>
    <row r="34" spans="1:11">
      <c r="A34" s="27" t="str">
        <f t="shared" si="7"/>
        <v>1711001</v>
      </c>
      <c r="B34" s="28" t="s">
        <v>131</v>
      </c>
      <c r="C34" s="29">
        <v>10</v>
      </c>
      <c r="D34" s="28" t="s">
        <v>761</v>
      </c>
      <c r="E34" s="24">
        <v>26</v>
      </c>
      <c r="F34" s="602"/>
      <c r="G34" s="592"/>
      <c r="H34" s="163" t="s">
        <v>1180</v>
      </c>
      <c r="I34" s="42">
        <f>VLOOKUP($A34&amp;I$92,決統データ!$A$3:$DE$365,$E34+19,FALSE)</f>
        <v>0</v>
      </c>
      <c r="J34" s="42">
        <f>VLOOKUP($A34&amp;J$92,決統データ!$A$3:$DE$365,$E34+19,FALSE)</f>
        <v>0</v>
      </c>
      <c r="K34" s="262">
        <f t="shared" si="8"/>
        <v>0</v>
      </c>
    </row>
    <row r="35" spans="1:11">
      <c r="A35" s="27" t="str">
        <f t="shared" si="7"/>
        <v>1711001</v>
      </c>
      <c r="B35" s="28" t="s">
        <v>131</v>
      </c>
      <c r="C35" s="29">
        <v>10</v>
      </c>
      <c r="D35" s="28" t="s">
        <v>761</v>
      </c>
      <c r="E35" s="24">
        <v>27</v>
      </c>
      <c r="F35" s="602"/>
      <c r="G35" s="592"/>
      <c r="H35" s="163" t="s">
        <v>1179</v>
      </c>
      <c r="I35" s="42">
        <f>VLOOKUP($A35&amp;I$92,決統データ!$A$3:$DE$365,$E35+19,FALSE)</f>
        <v>0</v>
      </c>
      <c r="J35" s="42">
        <f>VLOOKUP($A35&amp;J$92,決統データ!$A$3:$DE$365,$E35+19,FALSE)</f>
        <v>0</v>
      </c>
      <c r="K35" s="262">
        <f t="shared" si="8"/>
        <v>0</v>
      </c>
    </row>
    <row r="36" spans="1:11">
      <c r="A36" s="27" t="str">
        <f t="shared" si="7"/>
        <v>1711001</v>
      </c>
      <c r="B36" s="28" t="s">
        <v>131</v>
      </c>
      <c r="C36" s="29">
        <v>10</v>
      </c>
      <c r="D36" s="28" t="s">
        <v>761</v>
      </c>
      <c r="E36" s="24">
        <v>28</v>
      </c>
      <c r="F36" s="602"/>
      <c r="G36" s="592"/>
      <c r="H36" s="167" t="s">
        <v>1178</v>
      </c>
      <c r="I36" s="42">
        <f>VLOOKUP($A36&amp;I$92,決統データ!$A$3:$DE$365,$E36+19,FALSE)</f>
        <v>677678</v>
      </c>
      <c r="J36" s="42">
        <f>VLOOKUP($A36&amp;J$92,決統データ!$A$3:$DE$365,$E36+19,FALSE)</f>
        <v>1713803</v>
      </c>
      <c r="K36" s="262">
        <f t="shared" si="8"/>
        <v>2391481</v>
      </c>
    </row>
    <row r="37" spans="1:11">
      <c r="A37" s="27" t="str">
        <f t="shared" si="7"/>
        <v>1711001</v>
      </c>
      <c r="B37" s="28" t="s">
        <v>131</v>
      </c>
      <c r="C37" s="29">
        <v>10</v>
      </c>
      <c r="D37" s="28" t="s">
        <v>761</v>
      </c>
      <c r="E37" s="24">
        <v>29</v>
      </c>
      <c r="F37" s="602"/>
      <c r="G37" s="592"/>
      <c r="H37" s="163" t="s">
        <v>1177</v>
      </c>
      <c r="I37" s="42">
        <f>VLOOKUP($A37&amp;I$92,決統データ!$A$3:$DE$365,$E37+19,FALSE)</f>
        <v>0</v>
      </c>
      <c r="J37" s="42">
        <f>VLOOKUP($A37&amp;J$92,決統データ!$A$3:$DE$365,$E37+19,FALSE)</f>
        <v>6168</v>
      </c>
      <c r="K37" s="262">
        <f t="shared" si="8"/>
        <v>6168</v>
      </c>
    </row>
    <row r="38" spans="1:11">
      <c r="A38" s="27" t="str">
        <f t="shared" si="7"/>
        <v>1711001</v>
      </c>
      <c r="B38" s="28" t="s">
        <v>131</v>
      </c>
      <c r="C38" s="29">
        <v>10</v>
      </c>
      <c r="D38" s="28" t="s">
        <v>761</v>
      </c>
      <c r="E38" s="24">
        <v>30</v>
      </c>
      <c r="F38" s="603"/>
      <c r="G38" s="162" t="s">
        <v>1176</v>
      </c>
      <c r="H38" s="163"/>
      <c r="I38" s="42">
        <f>VLOOKUP($A38&amp;I$92,決統データ!$A$3:$DE$365,$E38+19,FALSE)</f>
        <v>5791553</v>
      </c>
      <c r="J38" s="42">
        <f>VLOOKUP($A38&amp;J$92,決統データ!$A$3:$DE$365,$E38+19,FALSE)</f>
        <v>3269687</v>
      </c>
      <c r="K38" s="262">
        <f t="shared" si="8"/>
        <v>9061240</v>
      </c>
    </row>
    <row r="39" spans="1:11">
      <c r="A39" s="27" t="str">
        <f t="shared" si="7"/>
        <v>1711001</v>
      </c>
      <c r="B39" s="28" t="s">
        <v>131</v>
      </c>
      <c r="C39" s="29">
        <v>10</v>
      </c>
      <c r="D39" s="28" t="s">
        <v>761</v>
      </c>
      <c r="E39" s="24">
        <v>31</v>
      </c>
      <c r="F39" s="576" t="s">
        <v>1175</v>
      </c>
      <c r="G39" s="162" t="s">
        <v>1174</v>
      </c>
      <c r="H39" s="163"/>
      <c r="I39" s="42">
        <f>VLOOKUP($A39&amp;I$92,決統データ!$A$3:$DE$365,$E39+19,FALSE)</f>
        <v>52</v>
      </c>
      <c r="J39" s="42">
        <f>VLOOKUP($A39&amp;J$92,決統データ!$A$3:$DE$365,$E39+19,FALSE)</f>
        <v>42</v>
      </c>
      <c r="K39" s="262">
        <f t="shared" si="8"/>
        <v>94</v>
      </c>
    </row>
    <row r="40" spans="1:11">
      <c r="A40" s="27" t="str">
        <f t="shared" si="7"/>
        <v>1711001</v>
      </c>
      <c r="B40" s="28" t="s">
        <v>131</v>
      </c>
      <c r="C40" s="29">
        <v>10</v>
      </c>
      <c r="D40" s="28" t="s">
        <v>761</v>
      </c>
      <c r="E40" s="24">
        <v>32</v>
      </c>
      <c r="F40" s="576"/>
      <c r="G40" s="591" t="s">
        <v>1173</v>
      </c>
      <c r="H40" s="163" t="s">
        <v>1171</v>
      </c>
      <c r="I40" s="42">
        <f>VLOOKUP($A40&amp;I$92,決統データ!$A$3:$DE$365,$E40+19,FALSE)</f>
        <v>51</v>
      </c>
      <c r="J40" s="42">
        <f>VLOOKUP($A40&amp;J$92,決統データ!$A$3:$DE$365,$E40+19,FALSE)</f>
        <v>42</v>
      </c>
      <c r="K40" s="262">
        <f t="shared" si="8"/>
        <v>93</v>
      </c>
    </row>
    <row r="41" spans="1:11">
      <c r="A41" s="27" t="str">
        <f t="shared" si="7"/>
        <v>1711001</v>
      </c>
      <c r="B41" s="28" t="s">
        <v>131</v>
      </c>
      <c r="C41" s="29">
        <v>10</v>
      </c>
      <c r="D41" s="28" t="s">
        <v>761</v>
      </c>
      <c r="E41" s="24">
        <v>33</v>
      </c>
      <c r="F41" s="576"/>
      <c r="G41" s="591"/>
      <c r="H41" s="163" t="s">
        <v>1170</v>
      </c>
      <c r="I41" s="42">
        <f>VLOOKUP($A41&amp;I$92,決統データ!$A$3:$DE$365,$E41+19,FALSE)</f>
        <v>1</v>
      </c>
      <c r="J41" s="42">
        <f>VLOOKUP($A41&amp;J$92,決統データ!$A$3:$DE$365,$E41+19,FALSE)</f>
        <v>0</v>
      </c>
      <c r="K41" s="262">
        <f t="shared" si="8"/>
        <v>1</v>
      </c>
    </row>
    <row r="42" spans="1:11">
      <c r="A42" s="27" t="str">
        <f t="shared" si="7"/>
        <v>1711001</v>
      </c>
      <c r="B42" s="28" t="s">
        <v>131</v>
      </c>
      <c r="C42" s="29">
        <v>10</v>
      </c>
      <c r="D42" s="28" t="s">
        <v>761</v>
      </c>
      <c r="E42" s="24">
        <v>34</v>
      </c>
      <c r="F42" s="576"/>
      <c r="G42" s="591"/>
      <c r="H42" s="163" t="s">
        <v>1169</v>
      </c>
      <c r="I42" s="42">
        <f>VLOOKUP($A42&amp;I$92,決統データ!$A$3:$DE$365,$E42+19,FALSE)</f>
        <v>0</v>
      </c>
      <c r="J42" s="42">
        <f>VLOOKUP($A42&amp;J$92,決統データ!$A$3:$DE$365,$E42+19,FALSE)</f>
        <v>0</v>
      </c>
      <c r="K42" s="262">
        <f t="shared" si="8"/>
        <v>0</v>
      </c>
    </row>
    <row r="43" spans="1:11">
      <c r="A43" s="27" t="str">
        <f t="shared" si="7"/>
        <v>1711001</v>
      </c>
      <c r="B43" s="28" t="s">
        <v>131</v>
      </c>
      <c r="C43" s="29">
        <v>10</v>
      </c>
      <c r="D43" s="28" t="s">
        <v>761</v>
      </c>
      <c r="E43" s="24">
        <v>35</v>
      </c>
      <c r="F43" s="576"/>
      <c r="G43" s="592" t="s">
        <v>1172</v>
      </c>
      <c r="H43" s="163" t="s">
        <v>1171</v>
      </c>
      <c r="I43" s="42">
        <f>VLOOKUP($A43&amp;I$92,決統データ!$A$3:$DE$365,$E43+19,FALSE)</f>
        <v>0</v>
      </c>
      <c r="J43" s="42">
        <f>VLOOKUP($A43&amp;J$92,決統データ!$A$3:$DE$365,$E43+19,FALSE)</f>
        <v>0</v>
      </c>
      <c r="K43" s="262">
        <f t="shared" si="8"/>
        <v>0</v>
      </c>
    </row>
    <row r="44" spans="1:11">
      <c r="A44" s="27" t="str">
        <f t="shared" si="7"/>
        <v>1711001</v>
      </c>
      <c r="B44" s="28" t="s">
        <v>131</v>
      </c>
      <c r="C44" s="29">
        <v>10</v>
      </c>
      <c r="D44" s="28" t="s">
        <v>761</v>
      </c>
      <c r="E44" s="24">
        <v>36</v>
      </c>
      <c r="F44" s="576"/>
      <c r="G44" s="592"/>
      <c r="H44" s="163" t="s">
        <v>1170</v>
      </c>
      <c r="I44" s="42">
        <f>VLOOKUP($A44&amp;I$92,決統データ!$A$3:$DE$365,$E44+19,FALSE)</f>
        <v>0</v>
      </c>
      <c r="J44" s="42">
        <f>VLOOKUP($A44&amp;J$92,決統データ!$A$3:$DE$365,$E44+19,FALSE)</f>
        <v>0</v>
      </c>
      <c r="K44" s="262">
        <f t="shared" si="8"/>
        <v>0</v>
      </c>
    </row>
    <row r="45" spans="1:11">
      <c r="A45" s="27" t="str">
        <f t="shared" si="7"/>
        <v>1711001</v>
      </c>
      <c r="B45" s="28" t="s">
        <v>131</v>
      </c>
      <c r="C45" s="29">
        <v>10</v>
      </c>
      <c r="D45" s="28" t="s">
        <v>761</v>
      </c>
      <c r="E45" s="24">
        <v>37</v>
      </c>
      <c r="F45" s="576"/>
      <c r="G45" s="592"/>
      <c r="H45" s="163" t="s">
        <v>1169</v>
      </c>
      <c r="I45" s="42">
        <f>VLOOKUP($A45&amp;I$92,決統データ!$A$3:$DE$365,$E45+19,FALSE)</f>
        <v>0</v>
      </c>
      <c r="J45" s="42">
        <f>VLOOKUP($A45&amp;J$92,決統データ!$A$3:$DE$365,$E45+19,FALSE)</f>
        <v>0</v>
      </c>
      <c r="K45" s="262">
        <f t="shared" si="8"/>
        <v>0</v>
      </c>
    </row>
    <row r="46" spans="1:11">
      <c r="A46" s="27" t="str">
        <f t="shared" si="7"/>
        <v>1711001</v>
      </c>
      <c r="B46" s="28" t="s">
        <v>131</v>
      </c>
      <c r="C46" s="29">
        <v>10</v>
      </c>
      <c r="D46" s="28" t="s">
        <v>761</v>
      </c>
      <c r="E46" s="24">
        <v>38</v>
      </c>
      <c r="F46" s="576" t="s">
        <v>1168</v>
      </c>
      <c r="G46" s="162" t="s">
        <v>1167</v>
      </c>
      <c r="H46" s="163"/>
      <c r="I46" s="42">
        <f>VLOOKUP($A46&amp;I$92,決統データ!$A$3:$DE$365,$E46+19,FALSE)</f>
        <v>0</v>
      </c>
      <c r="J46" s="42">
        <f>VLOOKUP($A46&amp;J$92,決統データ!$A$3:$DE$365,$E46+19,FALSE)</f>
        <v>0</v>
      </c>
      <c r="K46" s="262">
        <f t="shared" si="8"/>
        <v>0</v>
      </c>
    </row>
    <row r="47" spans="1:11" ht="14.25" customHeight="1">
      <c r="A47" s="27" t="str">
        <f t="shared" si="7"/>
        <v>1711001</v>
      </c>
      <c r="B47" s="28" t="s">
        <v>131</v>
      </c>
      <c r="C47" s="29">
        <v>10</v>
      </c>
      <c r="D47" s="28" t="s">
        <v>761</v>
      </c>
      <c r="E47" s="24">
        <v>39</v>
      </c>
      <c r="F47" s="576"/>
      <c r="G47" s="593" t="s">
        <v>1166</v>
      </c>
      <c r="H47" s="163" t="s">
        <v>1165</v>
      </c>
      <c r="I47" s="42">
        <f>VLOOKUP($A47&amp;I$92,決統データ!$A$3:$DE$365,$E47+19,FALSE)</f>
        <v>0</v>
      </c>
      <c r="J47" s="42">
        <f>VLOOKUP($A47&amp;J$92,決統データ!$A$3:$DE$365,$E47+19,FALSE)</f>
        <v>0</v>
      </c>
      <c r="K47" s="262">
        <f t="shared" si="8"/>
        <v>0</v>
      </c>
    </row>
    <row r="48" spans="1:11">
      <c r="A48" s="27" t="str">
        <f t="shared" si="7"/>
        <v>1711001</v>
      </c>
      <c r="B48" s="28" t="s">
        <v>131</v>
      </c>
      <c r="C48" s="29">
        <v>10</v>
      </c>
      <c r="D48" s="28" t="s">
        <v>761</v>
      </c>
      <c r="E48" s="24">
        <v>40</v>
      </c>
      <c r="F48" s="576"/>
      <c r="G48" s="594"/>
      <c r="H48" s="163" t="s">
        <v>1164</v>
      </c>
      <c r="I48" s="42">
        <f>VLOOKUP($A48&amp;I$92,決統データ!$A$3:$DE$365,$E48+19,FALSE)</f>
        <v>0</v>
      </c>
      <c r="J48" s="42">
        <f>VLOOKUP($A48&amp;J$92,決統データ!$A$3:$DE$365,$E48+19,FALSE)</f>
        <v>0</v>
      </c>
      <c r="K48" s="262">
        <f t="shared" si="8"/>
        <v>0</v>
      </c>
    </row>
    <row r="49" spans="1:11">
      <c r="A49" s="27" t="str">
        <f t="shared" si="7"/>
        <v>1711001</v>
      </c>
      <c r="B49" s="28" t="s">
        <v>131</v>
      </c>
      <c r="C49" s="29">
        <v>10</v>
      </c>
      <c r="D49" s="28" t="s">
        <v>761</v>
      </c>
      <c r="E49" s="24">
        <v>41</v>
      </c>
      <c r="F49" s="576"/>
      <c r="G49" s="594"/>
      <c r="H49" s="163" t="s">
        <v>1163</v>
      </c>
      <c r="I49" s="42">
        <f>VLOOKUP($A49&amp;I$92,決統データ!$A$3:$DE$365,$E49+19,FALSE)</f>
        <v>0</v>
      </c>
      <c r="J49" s="42">
        <f>VLOOKUP($A49&amp;J$92,決統データ!$A$3:$DE$365,$E49+19,FALSE)</f>
        <v>0</v>
      </c>
      <c r="K49" s="262">
        <f t="shared" si="8"/>
        <v>0</v>
      </c>
    </row>
    <row r="50" spans="1:11">
      <c r="A50" s="27" t="str">
        <f t="shared" si="7"/>
        <v>1711001</v>
      </c>
      <c r="B50" s="28" t="s">
        <v>131</v>
      </c>
      <c r="C50" s="29">
        <v>10</v>
      </c>
      <c r="D50" s="28" t="s">
        <v>761</v>
      </c>
      <c r="E50" s="24">
        <v>42</v>
      </c>
      <c r="F50" s="576"/>
      <c r="G50" s="595"/>
      <c r="H50" s="163" t="s">
        <v>1162</v>
      </c>
      <c r="I50" s="42">
        <f>VLOOKUP($A50&amp;I$92,決統データ!$A$3:$DE$365,$E50+19,FALSE)</f>
        <v>0</v>
      </c>
      <c r="J50" s="42">
        <f>VLOOKUP($A50&amp;J$92,決統データ!$A$3:$DE$365,$E50+19,FALSE)</f>
        <v>0</v>
      </c>
      <c r="K50" s="262">
        <f t="shared" si="8"/>
        <v>0</v>
      </c>
    </row>
    <row r="51" spans="1:11">
      <c r="A51" s="27" t="str">
        <f t="shared" si="7"/>
        <v>1711001</v>
      </c>
      <c r="B51" s="28" t="s">
        <v>131</v>
      </c>
      <c r="C51" s="29">
        <v>10</v>
      </c>
      <c r="D51" s="28" t="s">
        <v>761</v>
      </c>
      <c r="E51" s="24">
        <v>43</v>
      </c>
      <c r="F51" s="576"/>
      <c r="G51" s="162" t="s">
        <v>1161</v>
      </c>
      <c r="H51" s="163"/>
      <c r="I51" s="42">
        <f>VLOOKUP($A51&amp;I$92,決統データ!$A$3:$DE$365,$E51+19,FALSE)</f>
        <v>0</v>
      </c>
      <c r="J51" s="42">
        <f>VLOOKUP($A51&amp;J$92,決統データ!$A$3:$DE$365,$E51+19,FALSE)</f>
        <v>0</v>
      </c>
      <c r="K51" s="262">
        <f t="shared" si="8"/>
        <v>0</v>
      </c>
    </row>
    <row r="52" spans="1:11">
      <c r="A52" s="27" t="str">
        <f t="shared" si="7"/>
        <v>1711001</v>
      </c>
      <c r="B52" s="28" t="s">
        <v>131</v>
      </c>
      <c r="C52" s="29">
        <v>10</v>
      </c>
      <c r="D52" s="28" t="s">
        <v>761</v>
      </c>
      <c r="E52" s="24">
        <v>44</v>
      </c>
      <c r="F52" s="576"/>
      <c r="G52" s="591" t="s">
        <v>1160</v>
      </c>
      <c r="H52" s="163" t="s">
        <v>1159</v>
      </c>
      <c r="I52" s="42">
        <f>VLOOKUP($A52&amp;I$92,決統データ!$A$3:$DE$365,$E52+19,FALSE)</f>
        <v>0</v>
      </c>
      <c r="J52" s="42">
        <f>VLOOKUP($A52&amp;J$92,決統データ!$A$3:$DE$365,$E52+19,FALSE)</f>
        <v>0</v>
      </c>
      <c r="K52" s="262">
        <f t="shared" si="8"/>
        <v>0</v>
      </c>
    </row>
    <row r="53" spans="1:11">
      <c r="A53" s="27" t="str">
        <f t="shared" si="7"/>
        <v>1711001</v>
      </c>
      <c r="B53" s="28" t="s">
        <v>131</v>
      </c>
      <c r="C53" s="29">
        <v>10</v>
      </c>
      <c r="D53" s="28" t="s">
        <v>761</v>
      </c>
      <c r="E53" s="24">
        <v>45</v>
      </c>
      <c r="F53" s="576"/>
      <c r="G53" s="591"/>
      <c r="H53" s="163" t="s">
        <v>1158</v>
      </c>
      <c r="I53" s="42">
        <f>VLOOKUP($A53&amp;I$92,決統データ!$A$3:$DE$365,$E53+19,FALSE)</f>
        <v>0</v>
      </c>
      <c r="J53" s="42">
        <f>VLOOKUP($A53&amp;J$92,決統データ!$A$3:$DE$365,$E53+19,FALSE)</f>
        <v>0</v>
      </c>
      <c r="K53" s="262">
        <f t="shared" si="8"/>
        <v>0</v>
      </c>
    </row>
    <row r="54" spans="1:11">
      <c r="A54" s="27" t="str">
        <f t="shared" si="7"/>
        <v>1711001</v>
      </c>
      <c r="B54" s="28" t="s">
        <v>131</v>
      </c>
      <c r="C54" s="29">
        <v>10</v>
      </c>
      <c r="D54" s="28" t="s">
        <v>761</v>
      </c>
      <c r="E54" s="24">
        <v>46</v>
      </c>
      <c r="F54" s="576"/>
      <c r="G54" s="592" t="s">
        <v>1157</v>
      </c>
      <c r="H54" s="163" t="s">
        <v>1156</v>
      </c>
      <c r="I54" s="42">
        <f>VLOOKUP($A54&amp;I$92,決統データ!$A$3:$DE$365,$E54+19,FALSE)</f>
        <v>0</v>
      </c>
      <c r="J54" s="42">
        <f>VLOOKUP($A54&amp;J$92,決統データ!$A$3:$DE$365,$E54+19,FALSE)</f>
        <v>0</v>
      </c>
      <c r="K54" s="262">
        <f t="shared" si="8"/>
        <v>0</v>
      </c>
    </row>
    <row r="55" spans="1:11">
      <c r="A55" s="27" t="str">
        <f t="shared" si="7"/>
        <v>1711001</v>
      </c>
      <c r="B55" s="28" t="s">
        <v>131</v>
      </c>
      <c r="C55" s="29">
        <v>10</v>
      </c>
      <c r="D55" s="28" t="s">
        <v>761</v>
      </c>
      <c r="E55" s="24">
        <v>47</v>
      </c>
      <c r="F55" s="576"/>
      <c r="G55" s="592"/>
      <c r="H55" s="163" t="s">
        <v>1155</v>
      </c>
      <c r="I55" s="42">
        <f>VLOOKUP($A55&amp;I$92,決統データ!$A$3:$DE$365,$E55+19,FALSE)</f>
        <v>0</v>
      </c>
      <c r="J55" s="42">
        <f>VLOOKUP($A55&amp;J$92,決統データ!$A$3:$DE$365,$E55+19,FALSE)</f>
        <v>0</v>
      </c>
      <c r="K55" s="262">
        <f t="shared" si="8"/>
        <v>0</v>
      </c>
    </row>
    <row r="56" spans="1:11">
      <c r="A56" s="27" t="str">
        <f t="shared" si="7"/>
        <v>1711001</v>
      </c>
      <c r="B56" s="28" t="s">
        <v>131</v>
      </c>
      <c r="C56" s="29">
        <v>10</v>
      </c>
      <c r="D56" s="28" t="s">
        <v>761</v>
      </c>
      <c r="E56" s="24">
        <v>48</v>
      </c>
      <c r="F56" s="576"/>
      <c r="G56" s="164" t="s">
        <v>1154</v>
      </c>
      <c r="H56" s="163"/>
      <c r="I56" s="42">
        <f>VLOOKUP($A56&amp;I$92,決統データ!$A$3:$DE$365,$E56+19,FALSE)</f>
        <v>0</v>
      </c>
      <c r="J56" s="42">
        <f>VLOOKUP($A56&amp;J$92,決統データ!$A$3:$DE$365,$E56+19,FALSE)</f>
        <v>0</v>
      </c>
      <c r="K56" s="262">
        <f t="shared" si="8"/>
        <v>0</v>
      </c>
    </row>
    <row r="57" spans="1:11">
      <c r="A57" s="27" t="str">
        <f t="shared" si="7"/>
        <v>1711001</v>
      </c>
      <c r="B57" s="28" t="s">
        <v>131</v>
      </c>
      <c r="C57" s="29">
        <v>10</v>
      </c>
      <c r="D57" s="28" t="s">
        <v>761</v>
      </c>
      <c r="E57" s="24">
        <v>49</v>
      </c>
      <c r="F57" s="576"/>
      <c r="G57" s="162" t="s">
        <v>1153</v>
      </c>
      <c r="H57" s="163"/>
      <c r="I57" s="42">
        <f>VLOOKUP($A57&amp;I$92,決統データ!$A$3:$DE$365,$E57+19,FALSE)</f>
        <v>1338222</v>
      </c>
      <c r="J57" s="42">
        <f>VLOOKUP($A57&amp;J$92,決統データ!$A$3:$DE$365,$E57+19,FALSE)</f>
        <v>595855</v>
      </c>
      <c r="K57" s="262">
        <f t="shared" si="8"/>
        <v>1934077</v>
      </c>
    </row>
    <row r="58" spans="1:11">
      <c r="A58" s="27" t="str">
        <f t="shared" si="7"/>
        <v>1711001</v>
      </c>
      <c r="B58" s="28" t="s">
        <v>131</v>
      </c>
      <c r="C58" s="29">
        <v>10</v>
      </c>
      <c r="D58" s="28" t="s">
        <v>761</v>
      </c>
      <c r="E58" s="24">
        <v>50</v>
      </c>
      <c r="F58" s="576"/>
      <c r="G58" s="596" t="s">
        <v>626</v>
      </c>
      <c r="H58" s="163" t="s">
        <v>1152</v>
      </c>
      <c r="I58" s="42">
        <f>VLOOKUP($A58&amp;I$92,決統データ!$A$3:$DE$365,$E58+19,FALSE)</f>
        <v>1338222</v>
      </c>
      <c r="J58" s="42">
        <f>VLOOKUP($A58&amp;J$92,決統データ!$A$3:$DE$365,$E58+19,FALSE)</f>
        <v>595855</v>
      </c>
      <c r="K58" s="262">
        <f t="shared" si="8"/>
        <v>1934077</v>
      </c>
    </row>
    <row r="59" spans="1:11">
      <c r="A59" s="27" t="str">
        <f t="shared" si="7"/>
        <v>1711001</v>
      </c>
      <c r="B59" s="28" t="s">
        <v>131</v>
      </c>
      <c r="C59" s="29">
        <v>10</v>
      </c>
      <c r="D59" s="28" t="s">
        <v>761</v>
      </c>
      <c r="E59" s="24">
        <v>51</v>
      </c>
      <c r="F59" s="576"/>
      <c r="G59" s="596"/>
      <c r="H59" s="163" t="s">
        <v>1151</v>
      </c>
      <c r="I59" s="42">
        <f>VLOOKUP($A59&amp;I$92,決統データ!$A$3:$DE$365,$E59+19,FALSE)</f>
        <v>0</v>
      </c>
      <c r="J59" s="42">
        <f>VLOOKUP($A59&amp;J$92,決統データ!$A$3:$DE$365,$E59+19,FALSE)</f>
        <v>0</v>
      </c>
      <c r="K59" s="262">
        <f t="shared" si="8"/>
        <v>0</v>
      </c>
    </row>
    <row r="60" spans="1:11">
      <c r="A60" s="27" t="str">
        <f t="shared" si="7"/>
        <v>1711001</v>
      </c>
      <c r="B60" s="28" t="s">
        <v>131</v>
      </c>
      <c r="C60" s="29">
        <v>10</v>
      </c>
      <c r="D60" s="28" t="s">
        <v>761</v>
      </c>
      <c r="E60" s="24">
        <v>52</v>
      </c>
      <c r="F60" s="576"/>
      <c r="G60" s="168" t="s">
        <v>1150</v>
      </c>
      <c r="H60" s="163"/>
      <c r="I60" s="42">
        <f>VLOOKUP($A60&amp;I$92,決統データ!$A$3:$DE$365,$E60+19,FALSE)</f>
        <v>1153560</v>
      </c>
      <c r="J60" s="42">
        <f>VLOOKUP($A60&amp;J$92,決統データ!$A$3:$DE$365,$E60+19,FALSE)</f>
        <v>594511</v>
      </c>
      <c r="K60" s="262">
        <f t="shared" si="8"/>
        <v>1748071</v>
      </c>
    </row>
    <row r="61" spans="1:11">
      <c r="A61" s="27"/>
      <c r="B61" s="28"/>
      <c r="C61" s="29"/>
      <c r="D61" s="28"/>
      <c r="F61" s="576"/>
      <c r="G61" s="169"/>
      <c r="H61" s="163" t="s">
        <v>1149</v>
      </c>
      <c r="I61" s="153">
        <f t="shared" ref="I61:K61" si="9">I60/I58*100</f>
        <v>86.200944237951546</v>
      </c>
      <c r="J61" s="153">
        <f t="shared" si="9"/>
        <v>99.774441768551071</v>
      </c>
      <c r="K61" s="153">
        <f t="shared" si="9"/>
        <v>90.382699344441818</v>
      </c>
    </row>
    <row r="62" spans="1:11">
      <c r="A62" s="27" t="str">
        <f t="shared" si="7"/>
        <v>1711001</v>
      </c>
      <c r="B62" s="28" t="s">
        <v>131</v>
      </c>
      <c r="C62" s="29">
        <v>10</v>
      </c>
      <c r="D62" s="28" t="s">
        <v>761</v>
      </c>
      <c r="E62" s="24">
        <v>53</v>
      </c>
      <c r="F62" s="576"/>
      <c r="G62" s="597" t="s">
        <v>1148</v>
      </c>
      <c r="H62" s="163" t="s">
        <v>1147</v>
      </c>
      <c r="I62" s="42">
        <f>VLOOKUP($A62&amp;I$92,決統データ!$A$3:$DE$365,$E62+19,FALSE)</f>
        <v>0</v>
      </c>
      <c r="J62" s="42">
        <f>VLOOKUP($A62&amp;J$92,決統データ!$A$3:$DE$365,$E62+19,FALSE)</f>
        <v>0</v>
      </c>
      <c r="K62" s="262">
        <f>SUM(I62:J62)</f>
        <v>0</v>
      </c>
    </row>
    <row r="63" spans="1:11">
      <c r="A63" s="27" t="str">
        <f t="shared" si="7"/>
        <v>1711001</v>
      </c>
      <c r="B63" s="28" t="s">
        <v>131</v>
      </c>
      <c r="C63" s="29">
        <v>10</v>
      </c>
      <c r="D63" s="28" t="s">
        <v>761</v>
      </c>
      <c r="E63" s="24">
        <v>54</v>
      </c>
      <c r="F63" s="576"/>
      <c r="G63" s="597"/>
      <c r="H63" s="163" t="s">
        <v>1146</v>
      </c>
      <c r="I63" s="42">
        <f>VLOOKUP($A63&amp;I$92,決統データ!$A$3:$DE$365,$E63+19,FALSE)</f>
        <v>0</v>
      </c>
      <c r="J63" s="42">
        <f>VLOOKUP($A63&amp;J$92,決統データ!$A$3:$DE$365,$E63+19,FALSE)</f>
        <v>0</v>
      </c>
      <c r="K63" s="262"/>
    </row>
    <row r="64" spans="1:11">
      <c r="A64" s="27" t="str">
        <f t="shared" si="7"/>
        <v>1711001</v>
      </c>
      <c r="B64" s="28" t="s">
        <v>131</v>
      </c>
      <c r="C64" s="29">
        <v>10</v>
      </c>
      <c r="D64" s="28" t="s">
        <v>761</v>
      </c>
      <c r="E64" s="24">
        <v>55</v>
      </c>
      <c r="F64" s="576"/>
      <c r="G64" s="162" t="s">
        <v>1145</v>
      </c>
      <c r="H64" s="163"/>
      <c r="I64" s="42">
        <f>VLOOKUP($A64&amp;I$92,決統データ!$A$3:$DE$365,$E64+19,FALSE)</f>
        <v>0</v>
      </c>
      <c r="J64" s="42">
        <f>VLOOKUP($A64&amp;J$92,決統データ!$A$3:$DE$365,$E64+19,FALSE)</f>
        <v>0</v>
      </c>
      <c r="K64" s="262">
        <f t="shared" ref="K64:K74" si="10">SUM(I64:J64)</f>
        <v>0</v>
      </c>
    </row>
    <row r="65" spans="1:11">
      <c r="A65" s="27" t="str">
        <f t="shared" si="7"/>
        <v>1711001</v>
      </c>
      <c r="B65" s="28" t="s">
        <v>131</v>
      </c>
      <c r="C65" s="29">
        <v>10</v>
      </c>
      <c r="D65" s="28" t="s">
        <v>761</v>
      </c>
      <c r="E65" s="24">
        <v>56</v>
      </c>
      <c r="F65" s="573" t="s">
        <v>1144</v>
      </c>
      <c r="G65" s="162" t="s">
        <v>1143</v>
      </c>
      <c r="H65" s="163"/>
      <c r="I65" s="42">
        <f>VLOOKUP($A65&amp;I$92,決統データ!$A$3:$DE$365,$E65+19,FALSE)</f>
        <v>0</v>
      </c>
      <c r="J65" s="42">
        <f>VLOOKUP($A65&amp;J$92,決統データ!$A$3:$DE$365,$E65+19,FALSE)</f>
        <v>0</v>
      </c>
      <c r="K65" s="262">
        <f t="shared" si="10"/>
        <v>0</v>
      </c>
    </row>
    <row r="66" spans="1:11">
      <c r="A66" s="27" t="str">
        <f t="shared" si="7"/>
        <v>1711001</v>
      </c>
      <c r="B66" s="28" t="s">
        <v>131</v>
      </c>
      <c r="C66" s="29">
        <v>10</v>
      </c>
      <c r="D66" s="28" t="s">
        <v>761</v>
      </c>
      <c r="E66" s="24">
        <v>57</v>
      </c>
      <c r="F66" s="573"/>
      <c r="G66" s="574" t="s">
        <v>1142</v>
      </c>
      <c r="H66" s="163" t="s">
        <v>1141</v>
      </c>
      <c r="I66" s="42">
        <f>VLOOKUP($A66&amp;I$92,決統データ!$A$3:$DE$365,$E66+19,FALSE)</f>
        <v>0</v>
      </c>
      <c r="J66" s="42">
        <f>VLOOKUP($A66&amp;J$92,決統データ!$A$3:$DE$365,$E66+19,FALSE)</f>
        <v>0</v>
      </c>
      <c r="K66" s="262">
        <f t="shared" si="10"/>
        <v>0</v>
      </c>
    </row>
    <row r="67" spans="1:11">
      <c r="A67" s="27" t="str">
        <f t="shared" si="7"/>
        <v>1711001</v>
      </c>
      <c r="B67" s="28" t="s">
        <v>131</v>
      </c>
      <c r="C67" s="29">
        <v>10</v>
      </c>
      <c r="D67" s="28" t="s">
        <v>761</v>
      </c>
      <c r="E67" s="24">
        <v>58</v>
      </c>
      <c r="F67" s="573"/>
      <c r="G67" s="575"/>
      <c r="H67" s="163" t="s">
        <v>1140</v>
      </c>
      <c r="I67" s="42">
        <f>VLOOKUP($A67&amp;I$92,決統データ!$A$3:$DE$365,$E67+19,FALSE)</f>
        <v>0</v>
      </c>
      <c r="J67" s="42">
        <f>VLOOKUP($A67&amp;J$92,決統データ!$A$3:$DE$365,$E67+19,FALSE)</f>
        <v>0</v>
      </c>
      <c r="K67" s="262">
        <f t="shared" si="10"/>
        <v>0</v>
      </c>
    </row>
    <row r="68" spans="1:11">
      <c r="A68" s="27" t="str">
        <f t="shared" si="7"/>
        <v>1711001</v>
      </c>
      <c r="B68" s="28" t="s">
        <v>131</v>
      </c>
      <c r="C68" s="29">
        <v>10</v>
      </c>
      <c r="D68" s="28" t="s">
        <v>761</v>
      </c>
      <c r="E68" s="24">
        <v>59</v>
      </c>
      <c r="F68" s="576" t="s">
        <v>1030</v>
      </c>
      <c r="G68" s="162" t="s">
        <v>1139</v>
      </c>
      <c r="H68" s="163"/>
      <c r="I68" s="42">
        <f>VLOOKUP($A68&amp;I$92,決統データ!$A$3:$DE$365,$E68+19,FALSE)</f>
        <v>1</v>
      </c>
      <c r="J68" s="42">
        <f>VLOOKUP($A68&amp;J$92,決統データ!$A$3:$DE$365,$E68+19,FALSE)</f>
        <v>1</v>
      </c>
      <c r="K68" s="262">
        <f t="shared" si="10"/>
        <v>2</v>
      </c>
    </row>
    <row r="69" spans="1:11">
      <c r="A69" s="27" t="str">
        <f t="shared" si="7"/>
        <v>1711001</v>
      </c>
      <c r="B69" s="28" t="s">
        <v>131</v>
      </c>
      <c r="C69" s="29">
        <v>10</v>
      </c>
      <c r="D69" s="28" t="s">
        <v>761</v>
      </c>
      <c r="E69" s="24">
        <v>60</v>
      </c>
      <c r="F69" s="576"/>
      <c r="G69" s="577" t="s">
        <v>626</v>
      </c>
      <c r="H69" s="163" t="s">
        <v>1138</v>
      </c>
      <c r="I69" s="42">
        <f>VLOOKUP($A69&amp;I$92,決統データ!$A$3:$DE$365,$E69+19,FALSE)</f>
        <v>0</v>
      </c>
      <c r="J69" s="42">
        <f>VLOOKUP($A69&amp;J$92,決統データ!$A$3:$DE$365,$E69+19,FALSE)</f>
        <v>0</v>
      </c>
      <c r="K69" s="262">
        <f t="shared" si="10"/>
        <v>0</v>
      </c>
    </row>
    <row r="70" spans="1:11">
      <c r="A70" s="27" t="str">
        <f t="shared" si="7"/>
        <v>1711002</v>
      </c>
      <c r="B70" s="28" t="s">
        <v>131</v>
      </c>
      <c r="C70" s="29">
        <v>10</v>
      </c>
      <c r="D70" s="28" t="s">
        <v>767</v>
      </c>
      <c r="E70" s="24">
        <v>1</v>
      </c>
      <c r="F70" s="576"/>
      <c r="G70" s="578"/>
      <c r="H70" s="163" t="s">
        <v>1137</v>
      </c>
      <c r="I70" s="42">
        <f>VLOOKUP($A70&amp;I$92,決統データ!$A$3:$DE$365,$E70+19,FALSE)</f>
        <v>0</v>
      </c>
      <c r="J70" s="42">
        <f>VLOOKUP($A70&amp;J$92,決統データ!$A$3:$DE$365,$E70+19,FALSE)</f>
        <v>0</v>
      </c>
      <c r="K70" s="262">
        <f t="shared" si="10"/>
        <v>0</v>
      </c>
    </row>
    <row r="71" spans="1:11">
      <c r="A71" s="27" t="str">
        <f t="shared" si="7"/>
        <v>1711002</v>
      </c>
      <c r="B71" s="28" t="s">
        <v>131</v>
      </c>
      <c r="C71" s="29">
        <v>10</v>
      </c>
      <c r="D71" s="28" t="s">
        <v>767</v>
      </c>
      <c r="E71" s="24">
        <v>2</v>
      </c>
      <c r="F71" s="576"/>
      <c r="G71" s="578"/>
      <c r="H71" s="163" t="s">
        <v>1136</v>
      </c>
      <c r="I71" s="42">
        <f>VLOOKUP($A71&amp;I$92,決統データ!$A$3:$DE$365,$E71+19,FALSE)</f>
        <v>0</v>
      </c>
      <c r="J71" s="42">
        <f>VLOOKUP($A71&amp;J$92,決統データ!$A$3:$DE$365,$E71+19,FALSE)</f>
        <v>0</v>
      </c>
      <c r="K71" s="262">
        <f t="shared" si="10"/>
        <v>0</v>
      </c>
    </row>
    <row r="72" spans="1:11">
      <c r="A72" s="27" t="str">
        <f t="shared" si="7"/>
        <v>1711002</v>
      </c>
      <c r="B72" s="28" t="s">
        <v>131</v>
      </c>
      <c r="C72" s="29">
        <v>10</v>
      </c>
      <c r="D72" s="28" t="s">
        <v>767</v>
      </c>
      <c r="E72" s="24">
        <v>3</v>
      </c>
      <c r="F72" s="576"/>
      <c r="G72" s="579"/>
      <c r="H72" s="167" t="s">
        <v>1135</v>
      </c>
      <c r="I72" s="42">
        <f>VLOOKUP($A72&amp;I$92,決統データ!$A$3:$DE$365,$E72+19,FALSE)</f>
        <v>1</v>
      </c>
      <c r="J72" s="42">
        <f>VLOOKUP($A72&amp;J$92,決統データ!$A$3:$DE$365,$E72+19,FALSE)</f>
        <v>1</v>
      </c>
      <c r="K72" s="262">
        <f t="shared" si="10"/>
        <v>2</v>
      </c>
    </row>
    <row r="73" spans="1:11">
      <c r="A73" s="27" t="str">
        <f t="shared" si="7"/>
        <v>1711002</v>
      </c>
      <c r="B73" s="28" t="s">
        <v>131</v>
      </c>
      <c r="C73" s="29">
        <v>10</v>
      </c>
      <c r="D73" s="28" t="s">
        <v>767</v>
      </c>
      <c r="E73" s="24">
        <v>4</v>
      </c>
      <c r="F73" s="576"/>
      <c r="G73" s="162" t="s">
        <v>1134</v>
      </c>
      <c r="H73" s="163"/>
      <c r="I73" s="42">
        <f>VLOOKUP($A73&amp;I$92,決統データ!$A$3:$DE$365,$E73+19,FALSE)</f>
        <v>2</v>
      </c>
      <c r="J73" s="42">
        <f>VLOOKUP($A73&amp;J$92,決統データ!$A$3:$DE$365,$E73+19,FALSE)</f>
        <v>0</v>
      </c>
      <c r="K73" s="262">
        <f t="shared" si="10"/>
        <v>2</v>
      </c>
    </row>
    <row r="74" spans="1:11">
      <c r="A74" s="27" t="str">
        <f t="shared" si="7"/>
        <v>1711002</v>
      </c>
      <c r="B74" s="28" t="s">
        <v>131</v>
      </c>
      <c r="C74" s="29">
        <v>10</v>
      </c>
      <c r="D74" s="28" t="s">
        <v>767</v>
      </c>
      <c r="E74" s="24">
        <v>5</v>
      </c>
      <c r="F74" s="576"/>
      <c r="G74" s="162" t="s">
        <v>1133</v>
      </c>
      <c r="H74" s="163"/>
      <c r="I74" s="42">
        <f>VLOOKUP($A74&amp;I$92,決統データ!$A$3:$DE$365,$E74+19,FALSE)</f>
        <v>3</v>
      </c>
      <c r="J74" s="42">
        <f>VLOOKUP($A74&amp;J$92,決統データ!$A$3:$DE$365,$E74+19,FALSE)</f>
        <v>1</v>
      </c>
      <c r="K74" s="262">
        <f t="shared" si="10"/>
        <v>4</v>
      </c>
    </row>
    <row r="75" spans="1:11">
      <c r="F75" s="584" t="s">
        <v>1132</v>
      </c>
      <c r="G75" s="476" t="s">
        <v>1131</v>
      </c>
      <c r="H75" s="490"/>
      <c r="I75" s="153">
        <f t="shared" ref="I75:K75" si="11">IF(I52=0,0,I54/I52*100)</f>
        <v>0</v>
      </c>
      <c r="J75" s="153">
        <f t="shared" si="11"/>
        <v>0</v>
      </c>
      <c r="K75" s="258">
        <f t="shared" si="11"/>
        <v>0</v>
      </c>
    </row>
    <row r="76" spans="1:11">
      <c r="F76" s="585"/>
      <c r="G76" s="476" t="s">
        <v>1130</v>
      </c>
      <c r="H76" s="490"/>
      <c r="I76" s="153">
        <f t="shared" ref="I76:K76" si="12">IF(I53=0,0,I55/I53*100)</f>
        <v>0</v>
      </c>
      <c r="J76" s="153">
        <f t="shared" si="12"/>
        <v>0</v>
      </c>
      <c r="K76" s="258">
        <f t="shared" si="12"/>
        <v>0</v>
      </c>
    </row>
    <row r="77" spans="1:11">
      <c r="F77" s="585"/>
      <c r="G77" s="476" t="s">
        <v>1129</v>
      </c>
      <c r="H77" s="490"/>
      <c r="I77" s="153">
        <f t="shared" ref="I77:K77" si="13">IF(I52=0,0,I56/I52*100)</f>
        <v>0</v>
      </c>
      <c r="J77" s="153">
        <f t="shared" si="13"/>
        <v>0</v>
      </c>
      <c r="K77" s="258">
        <f t="shared" si="13"/>
        <v>0</v>
      </c>
    </row>
    <row r="78" spans="1:11">
      <c r="F78" s="585"/>
      <c r="G78" s="587" t="s">
        <v>1128</v>
      </c>
      <c r="H78" s="588"/>
      <c r="I78" s="154">
        <f t="shared" ref="I78:K78" si="14">IF(I68=0,0,I58/I68)</f>
        <v>1338222</v>
      </c>
      <c r="J78" s="154">
        <f t="shared" si="14"/>
        <v>595855</v>
      </c>
      <c r="K78" s="259">
        <f t="shared" si="14"/>
        <v>967038.5</v>
      </c>
    </row>
    <row r="79" spans="1:11" s="141" customFormat="1">
      <c r="E79" s="156"/>
      <c r="F79" s="585"/>
      <c r="G79" s="589" t="s">
        <v>1127</v>
      </c>
      <c r="H79" s="590"/>
      <c r="I79" s="155">
        <f>+公2!K5/公1!I60*1000</f>
        <v>122.25545268559935</v>
      </c>
      <c r="J79" s="155">
        <f>+公2!L5/公1!J60*1000</f>
        <v>174.03210369530589</v>
      </c>
      <c r="K79" s="309">
        <f>+公2!M5/公1!K60*1000</f>
        <v>139.86445630640861</v>
      </c>
    </row>
    <row r="80" spans="1:11" s="141" customFormat="1">
      <c r="E80" s="156"/>
      <c r="F80" s="585"/>
      <c r="G80" s="589" t="s">
        <v>1126</v>
      </c>
      <c r="H80" s="590"/>
      <c r="I80" s="155">
        <f>(+公4!J76)/公1!I60*1000</f>
        <v>183.79364749124449</v>
      </c>
      <c r="J80" s="155">
        <f>(+公4!K76)/公1!J60*1000</f>
        <v>270.53157973527823</v>
      </c>
      <c r="K80" s="309">
        <f>(+公4!L76)/公1!K60*1000</f>
        <v>213.29282391847929</v>
      </c>
    </row>
    <row r="81" spans="5:11" s="141" customFormat="1">
      <c r="E81" s="156"/>
      <c r="F81" s="585"/>
      <c r="G81" s="582" t="s">
        <v>1122</v>
      </c>
      <c r="H81" s="170" t="s">
        <v>1125</v>
      </c>
      <c r="I81" s="155">
        <f>+公4!J46/公1!I60*1000</f>
        <v>88.372516384063246</v>
      </c>
      <c r="J81" s="155">
        <f>+公4!K46/公1!J60*1000</f>
        <v>268.88316616513401</v>
      </c>
      <c r="K81" s="309">
        <f>+公4!L46/公1!K60*1000</f>
        <v>149.76336773506338</v>
      </c>
    </row>
    <row r="82" spans="5:11" s="141" customFormat="1">
      <c r="E82" s="156"/>
      <c r="F82" s="585"/>
      <c r="G82" s="583"/>
      <c r="H82" s="170" t="s">
        <v>1124</v>
      </c>
      <c r="I82" s="155">
        <f>(+公4!J69)/公1!I60*1000</f>
        <v>95.421131107181239</v>
      </c>
      <c r="J82" s="155">
        <f>(+公4!K69)/公1!J60*1000</f>
        <v>1.6484135701442024</v>
      </c>
      <c r="K82" s="309">
        <f>(+公4!L69)/公1!K60*1000</f>
        <v>63.529456183415888</v>
      </c>
    </row>
    <row r="83" spans="5:11">
      <c r="F83" s="585"/>
      <c r="G83" s="580" t="s">
        <v>1123</v>
      </c>
      <c r="H83" s="581"/>
      <c r="I83" s="153">
        <f>+公2!K5/(公4!J76)*100</f>
        <v>66.517779234684014</v>
      </c>
      <c r="J83" s="153">
        <f>+公2!L5/(公4!K76)*100</f>
        <v>64.329681534998812</v>
      </c>
      <c r="K83" s="258">
        <f>+公2!M5/(公4!L76)*100</f>
        <v>65.573915585582441</v>
      </c>
    </row>
    <row r="84" spans="5:11">
      <c r="F84" s="586"/>
      <c r="G84" s="60" t="s">
        <v>1122</v>
      </c>
      <c r="H84" s="60" t="s">
        <v>1121</v>
      </c>
      <c r="I84" s="153">
        <f>+I83*公4!J46/(公4!J76)</f>
        <v>31.983387976065089</v>
      </c>
      <c r="J84" s="153">
        <f>+J83*公4!K46/(公4!K76)</f>
        <v>63.937705411142538</v>
      </c>
      <c r="K84" s="258">
        <f>+K83*公4!L46/(公4!L76)</f>
        <v>46.042666852331699</v>
      </c>
    </row>
    <row r="85" spans="5:11">
      <c r="G85" s="140" t="s">
        <v>1120</v>
      </c>
      <c r="I85" s="139" t="s">
        <v>1486</v>
      </c>
      <c r="J85" s="139" t="s">
        <v>1486</v>
      </c>
    </row>
    <row r="86" spans="5:11">
      <c r="G86" s="140" t="s">
        <v>1119</v>
      </c>
    </row>
    <row r="87" spans="5:11">
      <c r="G87" s="100" t="s">
        <v>1118</v>
      </c>
    </row>
    <row r="88" spans="5:11">
      <c r="G88" s="100" t="s">
        <v>1117</v>
      </c>
    </row>
    <row r="89" spans="5:11">
      <c r="G89" s="100" t="s">
        <v>1116</v>
      </c>
    </row>
    <row r="92" spans="5:11" hidden="1">
      <c r="I92" s="157" t="str">
        <f t="shared" ref="I92:J92" si="15">+I93&amp;"000"</f>
        <v>263435000</v>
      </c>
      <c r="J92" s="157" t="str">
        <f t="shared" si="15"/>
        <v>264652000</v>
      </c>
    </row>
    <row r="93" spans="5:11" hidden="1">
      <c r="I93" s="157" t="s">
        <v>569</v>
      </c>
      <c r="J93" s="157" t="s">
        <v>576</v>
      </c>
    </row>
    <row r="94" spans="5:11" hidden="1">
      <c r="I94" s="157" t="s">
        <v>458</v>
      </c>
      <c r="J94" s="157" t="s">
        <v>577</v>
      </c>
    </row>
  </sheetData>
  <sheetProtection algorithmName="SHA-512" hashValue="Q92oCbfT+Iz964v4X8Krxn4qUrVZyaQuTbtD1/UxnevGZzudkfoPIpTZi+n4mLUQy7m7av+tSva8YEzCFc+nhQ==" saltValue="svZcLpkE1cO1a/XZPtomxA==" spinCount="100000" sheet="1" objects="1" scenarios="1"/>
  <customSheetViews>
    <customSheetView guid="{247A5D4D-80F1-4466-92F7-7A3BC78E450F}" showPageBreaks="1" printArea="1" topLeftCell="H1">
      <selection activeCell="C43" sqref="C43"/>
      <pageMargins left="0.78740157480314965" right="0.78740157480314965" top="0.78740157480314965" bottom="0.78740157480314965" header="0.51181102362204722" footer="0.35433070866141736"/>
      <pageSetup paperSize="9" scale="60" orientation="portrait" blackAndWhite="1" horizontalDpi="300" verticalDpi="300"/>
      <headerFooter alignWithMargins="0"/>
    </customSheetView>
  </customSheetViews>
  <mergeCells count="28">
    <mergeCell ref="F4:H4"/>
    <mergeCell ref="F27:F38"/>
    <mergeCell ref="G28:G32"/>
    <mergeCell ref="G33:G37"/>
    <mergeCell ref="F11:F26"/>
    <mergeCell ref="G22:G26"/>
    <mergeCell ref="F39:F45"/>
    <mergeCell ref="G40:G42"/>
    <mergeCell ref="G43:G45"/>
    <mergeCell ref="F46:F64"/>
    <mergeCell ref="G47:G50"/>
    <mergeCell ref="G52:G53"/>
    <mergeCell ref="G54:G55"/>
    <mergeCell ref="G58:G59"/>
    <mergeCell ref="G62:G63"/>
    <mergeCell ref="F65:F67"/>
    <mergeCell ref="G66:G67"/>
    <mergeCell ref="F68:F74"/>
    <mergeCell ref="G69:G72"/>
    <mergeCell ref="G83:H83"/>
    <mergeCell ref="G81:G82"/>
    <mergeCell ref="F75:F84"/>
    <mergeCell ref="G75:H75"/>
    <mergeCell ref="G76:H76"/>
    <mergeCell ref="G77:H77"/>
    <mergeCell ref="G78:H78"/>
    <mergeCell ref="G79:H79"/>
    <mergeCell ref="G80:H80"/>
  </mergeCells>
  <phoneticPr fontId="3"/>
  <pageMargins left="0.78740157480314965" right="0.78740157480314965" top="0.78740157480314965" bottom="0.78740157480314965" header="0.51181102362204722" footer="0.35433070866141736"/>
  <pageSetup paperSize="9" scale="64" fitToWidth="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M105"/>
  <sheetViews>
    <sheetView view="pageBreakPreview" zoomScaleNormal="80" zoomScaleSheetLayoutView="100" workbookViewId="0">
      <pane ySplit="2" topLeftCell="A3" activePane="bottomLeft" state="frozen"/>
      <selection pane="bottomLeft" activeCell="A103" sqref="A103:XFD105"/>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4.796875" style="9" customWidth="1"/>
    <col min="7" max="7" width="5.09765625" style="9" customWidth="1"/>
    <col min="8" max="8" width="5" style="9" customWidth="1"/>
    <col min="9" max="9" width="4.09765625" style="9" customWidth="1"/>
    <col min="10" max="10" width="28.5" style="9" customWidth="1"/>
    <col min="11" max="12" width="11.59765625" style="143" customWidth="1"/>
    <col min="13" max="13" width="13.69921875" style="143" bestFit="1" customWidth="1"/>
    <col min="14" max="16384" width="9" style="9"/>
  </cols>
  <sheetData>
    <row r="1" spans="1:13">
      <c r="F1" s="9" t="s">
        <v>511</v>
      </c>
      <c r="K1" s="146"/>
      <c r="L1" s="146"/>
      <c r="M1" s="146" t="s">
        <v>513</v>
      </c>
    </row>
    <row r="2" spans="1:13" ht="33.450000000000003" customHeight="1">
      <c r="A2" s="26"/>
      <c r="B2" s="67" t="s">
        <v>757</v>
      </c>
      <c r="C2" s="26" t="s">
        <v>758</v>
      </c>
      <c r="D2" s="26" t="s">
        <v>759</v>
      </c>
      <c r="E2" s="30" t="s">
        <v>760</v>
      </c>
      <c r="F2" s="496"/>
      <c r="G2" s="623"/>
      <c r="H2" s="623"/>
      <c r="I2" s="623"/>
      <c r="J2" s="624"/>
      <c r="K2" s="171" t="s">
        <v>458</v>
      </c>
      <c r="L2" s="171" t="s">
        <v>580</v>
      </c>
      <c r="M2" s="171" t="s">
        <v>587</v>
      </c>
    </row>
    <row r="3" spans="1:13" s="1" customFormat="1">
      <c r="A3" s="27" t="str">
        <f>+B3&amp;C3&amp;D3</f>
        <v>1712601</v>
      </c>
      <c r="B3" s="28" t="s">
        <v>131</v>
      </c>
      <c r="C3" s="29">
        <v>26</v>
      </c>
      <c r="D3" s="28" t="s">
        <v>761</v>
      </c>
      <c r="E3" s="24">
        <v>1</v>
      </c>
      <c r="F3" s="611" t="s">
        <v>866</v>
      </c>
      <c r="G3" s="636" t="s">
        <v>865</v>
      </c>
      <c r="H3" s="636"/>
      <c r="I3" s="636"/>
      <c r="J3" s="636"/>
      <c r="K3" s="43">
        <f>VLOOKUP($A3&amp;K$103,決統データ!$A$3:$DE$365,$E3+19,FALSE)</f>
        <v>212519</v>
      </c>
      <c r="L3" s="43">
        <f>VLOOKUP($A3&amp;L$103,決統データ!$A$3:$DE$365,$E3+19,FALSE)</f>
        <v>323105</v>
      </c>
      <c r="M3" s="173">
        <f t="shared" ref="M3:M34" si="0">SUM(K3:L3)</f>
        <v>535624</v>
      </c>
    </row>
    <row r="4" spans="1:13" s="1" customFormat="1">
      <c r="A4" s="27" t="str">
        <f t="shared" ref="A4:A67" si="1">+B4&amp;C4&amp;D4</f>
        <v>1712601</v>
      </c>
      <c r="B4" s="28" t="s">
        <v>131</v>
      </c>
      <c r="C4" s="29">
        <v>26</v>
      </c>
      <c r="D4" s="28" t="s">
        <v>761</v>
      </c>
      <c r="E4" s="24">
        <v>2</v>
      </c>
      <c r="F4" s="611"/>
      <c r="G4" s="467" t="s">
        <v>864</v>
      </c>
      <c r="H4" s="467"/>
      <c r="I4" s="467"/>
      <c r="J4" s="467"/>
      <c r="K4" s="43">
        <f>VLOOKUP($A4&amp;K$103,決統データ!$A$3:$DE$365,$E4+19,FALSE)</f>
        <v>149961</v>
      </c>
      <c r="L4" s="43">
        <f>VLOOKUP($A4&amp;L$103,決統データ!$A$3:$DE$365,$E4+19,FALSE)</f>
        <v>126774</v>
      </c>
      <c r="M4" s="173">
        <f t="shared" si="0"/>
        <v>276735</v>
      </c>
    </row>
    <row r="5" spans="1:13" s="1" customFormat="1">
      <c r="A5" s="27" t="str">
        <f t="shared" si="1"/>
        <v>1712601</v>
      </c>
      <c r="B5" s="28" t="s">
        <v>131</v>
      </c>
      <c r="C5" s="29">
        <v>26</v>
      </c>
      <c r="D5" s="28" t="s">
        <v>761</v>
      </c>
      <c r="E5" s="24">
        <v>3</v>
      </c>
      <c r="F5" s="611"/>
      <c r="G5" s="467" t="s">
        <v>863</v>
      </c>
      <c r="H5" s="467"/>
      <c r="I5" s="467"/>
      <c r="J5" s="467"/>
      <c r="K5" s="43">
        <f>VLOOKUP($A5&amp;K$103,決統データ!$A$3:$DE$365,$E5+19,FALSE)</f>
        <v>141029</v>
      </c>
      <c r="L5" s="43">
        <f>VLOOKUP($A5&amp;L$103,決統データ!$A$3:$DE$365,$E5+19,FALSE)</f>
        <v>103464</v>
      </c>
      <c r="M5" s="173">
        <f t="shared" si="0"/>
        <v>244493</v>
      </c>
    </row>
    <row r="6" spans="1:13" s="1" customFormat="1">
      <c r="A6" s="27" t="str">
        <f t="shared" si="1"/>
        <v>1712601</v>
      </c>
      <c r="B6" s="28" t="s">
        <v>131</v>
      </c>
      <c r="C6" s="29">
        <v>26</v>
      </c>
      <c r="D6" s="28" t="s">
        <v>761</v>
      </c>
      <c r="E6" s="24">
        <v>4</v>
      </c>
      <c r="F6" s="611"/>
      <c r="G6" s="467" t="s">
        <v>1226</v>
      </c>
      <c r="H6" s="467"/>
      <c r="I6" s="467"/>
      <c r="J6" s="467"/>
      <c r="K6" s="43">
        <f>VLOOKUP($A6&amp;K$103,決統データ!$A$3:$DE$365,$E6+19,FALSE)</f>
        <v>8735</v>
      </c>
      <c r="L6" s="43">
        <f>VLOOKUP($A6&amp;L$103,決統データ!$A$3:$DE$365,$E6+19,FALSE)</f>
        <v>23193</v>
      </c>
      <c r="M6" s="173">
        <f t="shared" si="0"/>
        <v>31928</v>
      </c>
    </row>
    <row r="7" spans="1:13" s="1" customFormat="1">
      <c r="A7" s="27" t="str">
        <f t="shared" si="1"/>
        <v>1712601</v>
      </c>
      <c r="B7" s="28" t="s">
        <v>131</v>
      </c>
      <c r="C7" s="29">
        <v>26</v>
      </c>
      <c r="D7" s="28" t="s">
        <v>761</v>
      </c>
      <c r="E7" s="24">
        <v>5</v>
      </c>
      <c r="F7" s="611"/>
      <c r="G7" s="467" t="s">
        <v>1225</v>
      </c>
      <c r="H7" s="467"/>
      <c r="I7" s="467"/>
      <c r="J7" s="467"/>
      <c r="K7" s="43">
        <f>VLOOKUP($A7&amp;K$103,決統データ!$A$3:$DE$365,$E7+19,FALSE)</f>
        <v>0</v>
      </c>
      <c r="L7" s="43">
        <f>VLOOKUP($A7&amp;L$103,決統データ!$A$3:$DE$365,$E7+19,FALSE)</f>
        <v>0</v>
      </c>
      <c r="M7" s="173">
        <f t="shared" si="0"/>
        <v>0</v>
      </c>
    </row>
    <row r="8" spans="1:13" s="1" customFormat="1">
      <c r="A8" s="27" t="str">
        <f t="shared" si="1"/>
        <v>1712601</v>
      </c>
      <c r="B8" s="28" t="s">
        <v>131</v>
      </c>
      <c r="C8" s="29">
        <v>26</v>
      </c>
      <c r="D8" s="28" t="s">
        <v>761</v>
      </c>
      <c r="E8" s="24">
        <v>6</v>
      </c>
      <c r="F8" s="611"/>
      <c r="G8" s="467" t="s">
        <v>893</v>
      </c>
      <c r="H8" s="467"/>
      <c r="I8" s="467"/>
      <c r="J8" s="467"/>
      <c r="K8" s="43">
        <f>VLOOKUP($A8&amp;K$103,決統データ!$A$3:$DE$365,$E8+19,FALSE)</f>
        <v>197</v>
      </c>
      <c r="L8" s="43">
        <f>VLOOKUP($A8&amp;L$103,決統データ!$A$3:$DE$365,$E8+19,FALSE)</f>
        <v>117</v>
      </c>
      <c r="M8" s="173">
        <f t="shared" si="0"/>
        <v>314</v>
      </c>
    </row>
    <row r="9" spans="1:13" s="1" customFormat="1">
      <c r="A9" s="27" t="str">
        <f t="shared" si="1"/>
        <v>1712601</v>
      </c>
      <c r="B9" s="28" t="s">
        <v>131</v>
      </c>
      <c r="C9" s="29">
        <v>26</v>
      </c>
      <c r="D9" s="28" t="s">
        <v>761</v>
      </c>
      <c r="E9" s="24">
        <v>7</v>
      </c>
      <c r="F9" s="611"/>
      <c r="G9" s="467" t="s">
        <v>861</v>
      </c>
      <c r="H9" s="467"/>
      <c r="I9" s="467"/>
      <c r="J9" s="467"/>
      <c r="K9" s="43">
        <f>VLOOKUP($A9&amp;K$103,決統データ!$A$3:$DE$365,$E9+19,FALSE)</f>
        <v>62558</v>
      </c>
      <c r="L9" s="43">
        <f>VLOOKUP($A9&amp;L$103,決統データ!$A$3:$DE$365,$E9+19,FALSE)</f>
        <v>196331</v>
      </c>
      <c r="M9" s="173">
        <f t="shared" si="0"/>
        <v>258889</v>
      </c>
    </row>
    <row r="10" spans="1:13" s="1" customFormat="1">
      <c r="A10" s="27" t="str">
        <f t="shared" si="1"/>
        <v>1712601</v>
      </c>
      <c r="B10" s="28" t="s">
        <v>131</v>
      </c>
      <c r="C10" s="29">
        <v>26</v>
      </c>
      <c r="D10" s="28" t="s">
        <v>761</v>
      </c>
      <c r="E10" s="24">
        <v>8</v>
      </c>
      <c r="F10" s="611"/>
      <c r="G10" s="467" t="s">
        <v>860</v>
      </c>
      <c r="H10" s="467"/>
      <c r="I10" s="467"/>
      <c r="J10" s="467"/>
      <c r="K10" s="43">
        <f>VLOOKUP($A10&amp;K$103,決統データ!$A$3:$DE$365,$E10+19,FALSE)</f>
        <v>18747</v>
      </c>
      <c r="L10" s="43">
        <f>VLOOKUP($A10&amp;L$103,決統データ!$A$3:$DE$365,$E10+19,FALSE)</f>
        <v>0</v>
      </c>
      <c r="M10" s="173">
        <f t="shared" si="0"/>
        <v>18747</v>
      </c>
    </row>
    <row r="11" spans="1:13" s="1" customFormat="1">
      <c r="A11" s="27" t="str">
        <f t="shared" si="1"/>
        <v>1712601</v>
      </c>
      <c r="B11" s="28" t="s">
        <v>131</v>
      </c>
      <c r="C11" s="29">
        <v>26</v>
      </c>
      <c r="D11" s="28" t="s">
        <v>761</v>
      </c>
      <c r="E11" s="24">
        <v>9</v>
      </c>
      <c r="F11" s="611"/>
      <c r="G11" s="467" t="s">
        <v>895</v>
      </c>
      <c r="H11" s="467"/>
      <c r="I11" s="467"/>
      <c r="J11" s="467"/>
      <c r="K11" s="43">
        <f>VLOOKUP($A11&amp;K$103,決統データ!$A$3:$DE$365,$E11+19,FALSE)</f>
        <v>0</v>
      </c>
      <c r="L11" s="43">
        <f>VLOOKUP($A11&amp;L$103,決統データ!$A$3:$DE$365,$E11+19,FALSE)</f>
        <v>0</v>
      </c>
      <c r="M11" s="173">
        <f t="shared" si="0"/>
        <v>0</v>
      </c>
    </row>
    <row r="12" spans="1:13" s="1" customFormat="1">
      <c r="A12" s="27" t="str">
        <f t="shared" si="1"/>
        <v>1712601</v>
      </c>
      <c r="B12" s="28" t="s">
        <v>131</v>
      </c>
      <c r="C12" s="29">
        <v>26</v>
      </c>
      <c r="D12" s="28" t="s">
        <v>761</v>
      </c>
      <c r="E12" s="24">
        <v>10</v>
      </c>
      <c r="F12" s="611"/>
      <c r="G12" s="467" t="s">
        <v>894</v>
      </c>
      <c r="H12" s="467"/>
      <c r="I12" s="467"/>
      <c r="J12" s="467"/>
      <c r="K12" s="43">
        <f>VLOOKUP($A12&amp;K$103,決統データ!$A$3:$DE$365,$E12+19,FALSE)</f>
        <v>43796</v>
      </c>
      <c r="L12" s="43">
        <f>VLOOKUP($A12&amp;L$103,決統データ!$A$3:$DE$365,$E12+19,FALSE)</f>
        <v>190248</v>
      </c>
      <c r="M12" s="173">
        <f t="shared" si="0"/>
        <v>234044</v>
      </c>
    </row>
    <row r="13" spans="1:13" s="1" customFormat="1">
      <c r="A13" s="27" t="str">
        <f t="shared" si="1"/>
        <v>1712601</v>
      </c>
      <c r="B13" s="28" t="s">
        <v>131</v>
      </c>
      <c r="C13" s="29">
        <v>26</v>
      </c>
      <c r="D13" s="28" t="s">
        <v>761</v>
      </c>
      <c r="E13" s="24">
        <v>11</v>
      </c>
      <c r="F13" s="611"/>
      <c r="G13" s="467" t="s">
        <v>893</v>
      </c>
      <c r="H13" s="467"/>
      <c r="I13" s="467"/>
      <c r="J13" s="467"/>
      <c r="K13" s="43">
        <f>VLOOKUP($A13&amp;K$103,決統データ!$A$3:$DE$365,$E13+19,FALSE)</f>
        <v>15</v>
      </c>
      <c r="L13" s="43">
        <f>VLOOKUP($A13&amp;L$103,決統データ!$A$3:$DE$365,$E13+19,FALSE)</f>
        <v>6083</v>
      </c>
      <c r="M13" s="173">
        <f t="shared" si="0"/>
        <v>6098</v>
      </c>
    </row>
    <row r="14" spans="1:13" s="1" customFormat="1">
      <c r="A14" s="27" t="str">
        <f t="shared" si="1"/>
        <v>1712601</v>
      </c>
      <c r="B14" s="28" t="s">
        <v>131</v>
      </c>
      <c r="C14" s="29">
        <v>26</v>
      </c>
      <c r="D14" s="28" t="s">
        <v>761</v>
      </c>
      <c r="E14" s="24">
        <v>12</v>
      </c>
      <c r="F14" s="611"/>
      <c r="G14" s="467" t="s">
        <v>857</v>
      </c>
      <c r="H14" s="467"/>
      <c r="I14" s="467"/>
      <c r="J14" s="467"/>
      <c r="K14" s="43">
        <f>VLOOKUP($A14&amp;K$103,決統データ!$A$3:$DE$365,$E14+19,FALSE)</f>
        <v>123761</v>
      </c>
      <c r="L14" s="43">
        <f>VLOOKUP($A14&amp;L$103,決統データ!$A$3:$DE$365,$E14+19,FALSE)</f>
        <v>189444</v>
      </c>
      <c r="M14" s="173">
        <f t="shared" si="0"/>
        <v>313205</v>
      </c>
    </row>
    <row r="15" spans="1:13" s="1" customFormat="1">
      <c r="A15" s="27" t="str">
        <f t="shared" si="1"/>
        <v>1712601</v>
      </c>
      <c r="B15" s="28" t="s">
        <v>131</v>
      </c>
      <c r="C15" s="29">
        <v>26</v>
      </c>
      <c r="D15" s="28" t="s">
        <v>761</v>
      </c>
      <c r="E15" s="24">
        <v>13</v>
      </c>
      <c r="F15" s="611"/>
      <c r="G15" s="467" t="s">
        <v>856</v>
      </c>
      <c r="H15" s="467"/>
      <c r="I15" s="467"/>
      <c r="J15" s="467"/>
      <c r="K15" s="43">
        <f>VLOOKUP($A15&amp;K$103,決統データ!$A$3:$DE$365,$E15+19,FALSE)</f>
        <v>95545</v>
      </c>
      <c r="L15" s="43">
        <f>VLOOKUP($A15&amp;L$103,決統データ!$A$3:$DE$365,$E15+19,FALSE)</f>
        <v>159854</v>
      </c>
      <c r="M15" s="173">
        <f t="shared" si="0"/>
        <v>255399</v>
      </c>
    </row>
    <row r="16" spans="1:13" s="1" customFormat="1">
      <c r="A16" s="27" t="str">
        <f t="shared" si="1"/>
        <v>1712601</v>
      </c>
      <c r="B16" s="28" t="s">
        <v>131</v>
      </c>
      <c r="C16" s="29">
        <v>26</v>
      </c>
      <c r="D16" s="28" t="s">
        <v>761</v>
      </c>
      <c r="E16" s="24">
        <v>14</v>
      </c>
      <c r="F16" s="611"/>
      <c r="G16" s="467" t="s">
        <v>855</v>
      </c>
      <c r="H16" s="467"/>
      <c r="I16" s="467"/>
      <c r="J16" s="467"/>
      <c r="K16" s="43">
        <f>VLOOKUP($A16&amp;K$103,決統データ!$A$3:$DE$365,$E16+19,FALSE)</f>
        <v>7791</v>
      </c>
      <c r="L16" s="43">
        <f>VLOOKUP($A16&amp;L$103,決統データ!$A$3:$DE$365,$E16+19,FALSE)</f>
        <v>9266</v>
      </c>
      <c r="M16" s="173">
        <f t="shared" si="0"/>
        <v>17057</v>
      </c>
    </row>
    <row r="17" spans="1:13" s="1" customFormat="1">
      <c r="A17" s="27" t="str">
        <f t="shared" si="1"/>
        <v>1712601</v>
      </c>
      <c r="B17" s="28" t="s">
        <v>131</v>
      </c>
      <c r="C17" s="29">
        <v>26</v>
      </c>
      <c r="D17" s="28" t="s">
        <v>761</v>
      </c>
      <c r="E17" s="24">
        <v>15</v>
      </c>
      <c r="F17" s="611"/>
      <c r="G17" s="467" t="s">
        <v>854</v>
      </c>
      <c r="H17" s="467"/>
      <c r="I17" s="467"/>
      <c r="J17" s="467"/>
      <c r="K17" s="43">
        <f>VLOOKUP($A17&amp;K$103,決統データ!$A$3:$DE$365,$E17+19,FALSE)</f>
        <v>0</v>
      </c>
      <c r="L17" s="43">
        <f>VLOOKUP($A17&amp;L$103,決統データ!$A$3:$DE$365,$E17+19,FALSE)</f>
        <v>0</v>
      </c>
      <c r="M17" s="173">
        <f t="shared" si="0"/>
        <v>0</v>
      </c>
    </row>
    <row r="18" spans="1:13" s="1" customFormat="1">
      <c r="A18" s="27" t="str">
        <f t="shared" si="1"/>
        <v>1712601</v>
      </c>
      <c r="B18" s="28" t="s">
        <v>131</v>
      </c>
      <c r="C18" s="29">
        <v>26</v>
      </c>
      <c r="D18" s="28" t="s">
        <v>761</v>
      </c>
      <c r="E18" s="24">
        <v>16</v>
      </c>
      <c r="F18" s="611"/>
      <c r="G18" s="467" t="s">
        <v>853</v>
      </c>
      <c r="H18" s="467"/>
      <c r="I18" s="467"/>
      <c r="J18" s="467"/>
      <c r="K18" s="43">
        <f>VLOOKUP($A18&amp;K$103,決統データ!$A$3:$DE$365,$E18+19,FALSE)</f>
        <v>87754</v>
      </c>
      <c r="L18" s="43">
        <f>VLOOKUP($A18&amp;L$103,決統データ!$A$3:$DE$365,$E18+19,FALSE)</f>
        <v>150588</v>
      </c>
      <c r="M18" s="173">
        <f t="shared" si="0"/>
        <v>238342</v>
      </c>
    </row>
    <row r="19" spans="1:13" s="1" customFormat="1">
      <c r="A19" s="27" t="str">
        <f t="shared" si="1"/>
        <v>1712601</v>
      </c>
      <c r="B19" s="28" t="s">
        <v>131</v>
      </c>
      <c r="C19" s="29">
        <v>26</v>
      </c>
      <c r="D19" s="28" t="s">
        <v>761</v>
      </c>
      <c r="E19" s="24">
        <v>17</v>
      </c>
      <c r="F19" s="611"/>
      <c r="G19" s="467" t="s">
        <v>852</v>
      </c>
      <c r="H19" s="467"/>
      <c r="I19" s="467"/>
      <c r="J19" s="467"/>
      <c r="K19" s="43">
        <f>VLOOKUP($A19&amp;K$103,決統データ!$A$3:$DE$365,$E19+19,FALSE)</f>
        <v>28216</v>
      </c>
      <c r="L19" s="43">
        <f>VLOOKUP($A19&amp;L$103,決統データ!$A$3:$DE$365,$E19+19,FALSE)</f>
        <v>29590</v>
      </c>
      <c r="M19" s="173">
        <f t="shared" si="0"/>
        <v>57806</v>
      </c>
    </row>
    <row r="20" spans="1:13" s="1" customFormat="1">
      <c r="A20" s="27" t="str">
        <f t="shared" si="1"/>
        <v>1712601</v>
      </c>
      <c r="B20" s="28" t="s">
        <v>131</v>
      </c>
      <c r="C20" s="29">
        <v>26</v>
      </c>
      <c r="D20" s="28" t="s">
        <v>761</v>
      </c>
      <c r="E20" s="24">
        <v>18</v>
      </c>
      <c r="F20" s="611"/>
      <c r="G20" s="467" t="s">
        <v>851</v>
      </c>
      <c r="H20" s="467"/>
      <c r="I20" s="467"/>
      <c r="J20" s="467"/>
      <c r="K20" s="43">
        <f>VLOOKUP($A20&amp;K$103,決統データ!$A$3:$DE$365,$E20+19,FALSE)</f>
        <v>21210</v>
      </c>
      <c r="L20" s="43">
        <f>VLOOKUP($A20&amp;L$103,決統データ!$A$3:$DE$365,$E20+19,FALSE)</f>
        <v>23590</v>
      </c>
      <c r="M20" s="173">
        <f t="shared" si="0"/>
        <v>44800</v>
      </c>
    </row>
    <row r="21" spans="1:13" s="1" customFormat="1">
      <c r="A21" s="27" t="str">
        <f t="shared" si="1"/>
        <v>1712601</v>
      </c>
      <c r="B21" s="28" t="s">
        <v>131</v>
      </c>
      <c r="C21" s="29">
        <v>26</v>
      </c>
      <c r="D21" s="28" t="s">
        <v>761</v>
      </c>
      <c r="E21" s="24">
        <v>19</v>
      </c>
      <c r="F21" s="611"/>
      <c r="G21" s="467" t="s">
        <v>850</v>
      </c>
      <c r="H21" s="467"/>
      <c r="I21" s="467"/>
      <c r="J21" s="467"/>
      <c r="K21" s="43">
        <f>VLOOKUP($A21&amp;K$103,決統データ!$A$3:$DE$365,$E21+19,FALSE)</f>
        <v>21210</v>
      </c>
      <c r="L21" s="43">
        <f>VLOOKUP($A21&amp;L$103,決統データ!$A$3:$DE$365,$E21+19,FALSE)</f>
        <v>23590</v>
      </c>
      <c r="M21" s="173">
        <f t="shared" si="0"/>
        <v>44800</v>
      </c>
    </row>
    <row r="22" spans="1:13" s="1" customFormat="1">
      <c r="A22" s="27" t="str">
        <f t="shared" si="1"/>
        <v>1712601</v>
      </c>
      <c r="B22" s="28" t="s">
        <v>131</v>
      </c>
      <c r="C22" s="29">
        <v>26</v>
      </c>
      <c r="D22" s="28" t="s">
        <v>761</v>
      </c>
      <c r="E22" s="24">
        <v>20</v>
      </c>
      <c r="F22" s="611"/>
      <c r="G22" s="467" t="s">
        <v>1426</v>
      </c>
      <c r="H22" s="467"/>
      <c r="I22" s="467"/>
      <c r="J22" s="467"/>
      <c r="K22" s="43">
        <f>VLOOKUP($A22&amp;K$103,決統データ!$A$3:$DE$365,$E22+19,FALSE)</f>
        <v>0</v>
      </c>
      <c r="L22" s="43">
        <f>VLOOKUP($A22&amp;L$103,決統データ!$A$3:$DE$365,$E22+19,FALSE)</f>
        <v>0</v>
      </c>
      <c r="M22" s="173">
        <f t="shared" si="0"/>
        <v>0</v>
      </c>
    </row>
    <row r="23" spans="1:13" s="1" customFormat="1">
      <c r="A23" s="27" t="str">
        <f t="shared" si="1"/>
        <v>1712601</v>
      </c>
      <c r="B23" s="28" t="s">
        <v>131</v>
      </c>
      <c r="C23" s="29">
        <v>26</v>
      </c>
      <c r="D23" s="28" t="s">
        <v>761</v>
      </c>
      <c r="E23" s="24">
        <v>21</v>
      </c>
      <c r="F23" s="611"/>
      <c r="G23" s="467" t="s">
        <v>848</v>
      </c>
      <c r="H23" s="467"/>
      <c r="I23" s="467"/>
      <c r="J23" s="467"/>
      <c r="K23" s="43">
        <f>VLOOKUP($A23&amp;K$103,決統データ!$A$3:$DE$365,$E23+19,FALSE)</f>
        <v>7006</v>
      </c>
      <c r="L23" s="43">
        <f>VLOOKUP($A23&amp;L$103,決統データ!$A$3:$DE$365,$E23+19,FALSE)</f>
        <v>6000</v>
      </c>
      <c r="M23" s="173">
        <f t="shared" si="0"/>
        <v>13006</v>
      </c>
    </row>
    <row r="24" spans="1:13" s="1" customFormat="1">
      <c r="A24" s="27" t="str">
        <f t="shared" si="1"/>
        <v>1712601</v>
      </c>
      <c r="B24" s="28" t="s">
        <v>131</v>
      </c>
      <c r="C24" s="29">
        <v>26</v>
      </c>
      <c r="D24" s="28" t="s">
        <v>761</v>
      </c>
      <c r="E24" s="24">
        <v>22</v>
      </c>
      <c r="F24" s="612"/>
      <c r="G24" s="467" t="s">
        <v>847</v>
      </c>
      <c r="H24" s="467"/>
      <c r="I24" s="467"/>
      <c r="J24" s="467"/>
      <c r="K24" s="43">
        <f>VLOOKUP($A24&amp;K$103,決統データ!$A$3:$DE$365,$E24+19,FALSE)</f>
        <v>88758</v>
      </c>
      <c r="L24" s="43">
        <f>VLOOKUP($A24&amp;L$103,決統データ!$A$3:$DE$365,$E24+19,FALSE)</f>
        <v>133661</v>
      </c>
      <c r="M24" s="173">
        <f t="shared" si="0"/>
        <v>222419</v>
      </c>
    </row>
    <row r="25" spans="1:13" s="1" customFormat="1">
      <c r="A25" s="27" t="str">
        <f t="shared" si="1"/>
        <v>1712601</v>
      </c>
      <c r="B25" s="28" t="s">
        <v>131</v>
      </c>
      <c r="C25" s="29">
        <v>26</v>
      </c>
      <c r="D25" s="28" t="s">
        <v>761</v>
      </c>
      <c r="E25" s="24">
        <v>23</v>
      </c>
      <c r="F25" s="610" t="s">
        <v>846</v>
      </c>
      <c r="G25" s="467" t="s">
        <v>845</v>
      </c>
      <c r="H25" s="467"/>
      <c r="I25" s="467"/>
      <c r="J25" s="467"/>
      <c r="K25" s="43">
        <f>VLOOKUP($A25&amp;K$103,決統データ!$A$3:$DE$365,$E25+19,FALSE)</f>
        <v>307489</v>
      </c>
      <c r="L25" s="43">
        <f>VLOOKUP($A25&amp;L$103,決統データ!$A$3:$DE$365,$E25+19,FALSE)</f>
        <v>175039</v>
      </c>
      <c r="M25" s="173">
        <f t="shared" si="0"/>
        <v>482528</v>
      </c>
    </row>
    <row r="26" spans="1:13" s="1" customFormat="1">
      <c r="A26" s="27" t="str">
        <f t="shared" si="1"/>
        <v>1712601</v>
      </c>
      <c r="B26" s="28" t="s">
        <v>131</v>
      </c>
      <c r="C26" s="29">
        <v>26</v>
      </c>
      <c r="D26" s="28" t="s">
        <v>761</v>
      </c>
      <c r="E26" s="24">
        <v>24</v>
      </c>
      <c r="F26" s="611"/>
      <c r="G26" s="467" t="s">
        <v>844</v>
      </c>
      <c r="H26" s="467"/>
      <c r="I26" s="467"/>
      <c r="J26" s="467"/>
      <c r="K26" s="43">
        <f>VLOOKUP($A26&amp;K$103,決統データ!$A$3:$DE$365,$E26+19,FALSE)</f>
        <v>126300</v>
      </c>
      <c r="L26" s="43">
        <f>VLOOKUP($A26&amp;L$103,決統データ!$A$3:$DE$365,$E26+19,FALSE)</f>
        <v>76900</v>
      </c>
      <c r="M26" s="173">
        <f t="shared" si="0"/>
        <v>203200</v>
      </c>
    </row>
    <row r="27" spans="1:13" s="1" customFormat="1">
      <c r="A27" s="27" t="str">
        <f t="shared" si="1"/>
        <v>1712601</v>
      </c>
      <c r="B27" s="28" t="s">
        <v>131</v>
      </c>
      <c r="C27" s="29">
        <v>26</v>
      </c>
      <c r="D27" s="28" t="s">
        <v>761</v>
      </c>
      <c r="E27" s="24">
        <v>25</v>
      </c>
      <c r="F27" s="611"/>
      <c r="G27" s="467" t="s">
        <v>843</v>
      </c>
      <c r="H27" s="467"/>
      <c r="I27" s="467"/>
      <c r="J27" s="467"/>
      <c r="K27" s="43">
        <f>VLOOKUP($A27&amp;K$103,決統データ!$A$3:$DE$365,$E27+19,FALSE)</f>
        <v>0</v>
      </c>
      <c r="L27" s="43">
        <f>VLOOKUP($A27&amp;L$103,決統データ!$A$3:$DE$365,$E27+19,FALSE)</f>
        <v>0</v>
      </c>
      <c r="M27" s="173">
        <f t="shared" si="0"/>
        <v>0</v>
      </c>
    </row>
    <row r="28" spans="1:13" s="1" customFormat="1">
      <c r="A28" s="27" t="str">
        <f t="shared" si="1"/>
        <v>1712601</v>
      </c>
      <c r="B28" s="28" t="s">
        <v>131</v>
      </c>
      <c r="C28" s="29">
        <v>26</v>
      </c>
      <c r="D28" s="28" t="s">
        <v>761</v>
      </c>
      <c r="E28" s="24">
        <v>26</v>
      </c>
      <c r="F28" s="611"/>
      <c r="G28" s="467" t="s">
        <v>842</v>
      </c>
      <c r="H28" s="467"/>
      <c r="I28" s="467"/>
      <c r="J28" s="467"/>
      <c r="K28" s="43">
        <f>VLOOKUP($A28&amp;K$103,決統データ!$A$3:$DE$365,$E28+19,FALSE)</f>
        <v>104803</v>
      </c>
      <c r="L28" s="43">
        <f>VLOOKUP($A28&amp;L$103,決統データ!$A$3:$DE$365,$E28+19,FALSE)</f>
        <v>97159</v>
      </c>
      <c r="M28" s="173">
        <f t="shared" si="0"/>
        <v>201962</v>
      </c>
    </row>
    <row r="29" spans="1:13" s="1" customFormat="1">
      <c r="A29" s="27" t="str">
        <f t="shared" si="1"/>
        <v>1712601</v>
      </c>
      <c r="B29" s="28" t="s">
        <v>131</v>
      </c>
      <c r="C29" s="29">
        <v>26</v>
      </c>
      <c r="D29" s="28" t="s">
        <v>761</v>
      </c>
      <c r="E29" s="24">
        <v>27</v>
      </c>
      <c r="F29" s="611"/>
      <c r="G29" s="467" t="s">
        <v>841</v>
      </c>
      <c r="H29" s="467"/>
      <c r="I29" s="467"/>
      <c r="J29" s="467"/>
      <c r="K29" s="43">
        <f>VLOOKUP($A29&amp;K$103,決統データ!$A$3:$DE$365,$E29+19,FALSE)</f>
        <v>0</v>
      </c>
      <c r="L29" s="43">
        <f>VLOOKUP($A29&amp;L$103,決統データ!$A$3:$DE$365,$E29+19,FALSE)</f>
        <v>0</v>
      </c>
      <c r="M29" s="173">
        <f t="shared" si="0"/>
        <v>0</v>
      </c>
    </row>
    <row r="30" spans="1:13" s="1" customFormat="1">
      <c r="A30" s="27" t="str">
        <f t="shared" si="1"/>
        <v>1712601</v>
      </c>
      <c r="B30" s="28" t="s">
        <v>131</v>
      </c>
      <c r="C30" s="29">
        <v>26</v>
      </c>
      <c r="D30" s="28" t="s">
        <v>761</v>
      </c>
      <c r="E30" s="24">
        <v>28</v>
      </c>
      <c r="F30" s="611"/>
      <c r="G30" s="467" t="s">
        <v>840</v>
      </c>
      <c r="H30" s="467"/>
      <c r="I30" s="467"/>
      <c r="J30" s="467"/>
      <c r="K30" s="43">
        <f>VLOOKUP($A30&amp;K$103,決統データ!$A$3:$DE$365,$E30+19,FALSE)</f>
        <v>0</v>
      </c>
      <c r="L30" s="43">
        <f>VLOOKUP($A30&amp;L$103,決統データ!$A$3:$DE$365,$E30+19,FALSE)</f>
        <v>0</v>
      </c>
      <c r="M30" s="173">
        <f t="shared" si="0"/>
        <v>0</v>
      </c>
    </row>
    <row r="31" spans="1:13" s="1" customFormat="1">
      <c r="A31" s="27" t="str">
        <f t="shared" si="1"/>
        <v>1712601</v>
      </c>
      <c r="B31" s="28" t="s">
        <v>131</v>
      </c>
      <c r="C31" s="29">
        <v>26</v>
      </c>
      <c r="D31" s="28" t="s">
        <v>761</v>
      </c>
      <c r="E31" s="24">
        <v>29</v>
      </c>
      <c r="F31" s="611"/>
      <c r="G31" s="467" t="s">
        <v>839</v>
      </c>
      <c r="H31" s="467"/>
      <c r="I31" s="467"/>
      <c r="J31" s="467"/>
      <c r="K31" s="43">
        <f>VLOOKUP($A31&amp;K$103,決統データ!$A$3:$DE$365,$E31+19,FALSE)</f>
        <v>76386</v>
      </c>
      <c r="L31" s="43">
        <f>VLOOKUP($A31&amp;L$103,決統データ!$A$3:$DE$365,$E31+19,FALSE)</f>
        <v>0</v>
      </c>
      <c r="M31" s="173">
        <f t="shared" si="0"/>
        <v>76386</v>
      </c>
    </row>
    <row r="32" spans="1:13" s="1" customFormat="1">
      <c r="A32" s="27" t="str">
        <f t="shared" si="1"/>
        <v>1712601</v>
      </c>
      <c r="B32" s="28" t="s">
        <v>131</v>
      </c>
      <c r="C32" s="29">
        <v>26</v>
      </c>
      <c r="D32" s="28" t="s">
        <v>761</v>
      </c>
      <c r="E32" s="24">
        <v>30</v>
      </c>
      <c r="F32" s="611"/>
      <c r="G32" s="467" t="s">
        <v>892</v>
      </c>
      <c r="H32" s="467"/>
      <c r="I32" s="467"/>
      <c r="J32" s="467"/>
      <c r="K32" s="43">
        <f>VLOOKUP($A32&amp;K$103,決統データ!$A$3:$DE$365,$E32+19,FALSE)</f>
        <v>0</v>
      </c>
      <c r="L32" s="43">
        <f>VLOOKUP($A32&amp;L$103,決統データ!$A$3:$DE$365,$E32+19,FALSE)</f>
        <v>0</v>
      </c>
      <c r="M32" s="173">
        <f t="shared" si="0"/>
        <v>0</v>
      </c>
    </row>
    <row r="33" spans="1:13" s="1" customFormat="1">
      <c r="A33" s="27" t="str">
        <f t="shared" si="1"/>
        <v>1712601</v>
      </c>
      <c r="B33" s="28" t="s">
        <v>131</v>
      </c>
      <c r="C33" s="29">
        <v>26</v>
      </c>
      <c r="D33" s="28" t="s">
        <v>761</v>
      </c>
      <c r="E33" s="24">
        <v>31</v>
      </c>
      <c r="F33" s="611"/>
      <c r="G33" s="467" t="s">
        <v>837</v>
      </c>
      <c r="H33" s="467"/>
      <c r="I33" s="467"/>
      <c r="J33" s="467"/>
      <c r="K33" s="43">
        <f>VLOOKUP($A33&amp;K$103,決統データ!$A$3:$DE$365,$E33+19,FALSE)</f>
        <v>0</v>
      </c>
      <c r="L33" s="43">
        <f>VLOOKUP($A33&amp;L$103,決統データ!$A$3:$DE$365,$E33+19,FALSE)</f>
        <v>980</v>
      </c>
      <c r="M33" s="173">
        <f t="shared" si="0"/>
        <v>980</v>
      </c>
    </row>
    <row r="34" spans="1:13" s="1" customFormat="1">
      <c r="A34" s="27" t="str">
        <f t="shared" si="1"/>
        <v>1712601</v>
      </c>
      <c r="B34" s="28" t="s">
        <v>131</v>
      </c>
      <c r="C34" s="29">
        <v>26</v>
      </c>
      <c r="D34" s="28" t="s">
        <v>761</v>
      </c>
      <c r="E34" s="24">
        <v>32</v>
      </c>
      <c r="F34" s="611"/>
      <c r="G34" s="467" t="s">
        <v>836</v>
      </c>
      <c r="H34" s="467"/>
      <c r="I34" s="467"/>
      <c r="J34" s="467"/>
      <c r="K34" s="43">
        <f>VLOOKUP($A34&amp;K$103,決統データ!$A$3:$DE$365,$E34+19,FALSE)</f>
        <v>0</v>
      </c>
      <c r="L34" s="43">
        <f>VLOOKUP($A34&amp;L$103,決統データ!$A$3:$DE$365,$E34+19,FALSE)</f>
        <v>0</v>
      </c>
      <c r="M34" s="173">
        <f t="shared" si="0"/>
        <v>0</v>
      </c>
    </row>
    <row r="35" spans="1:13" s="1" customFormat="1">
      <c r="A35" s="27" t="str">
        <f t="shared" si="1"/>
        <v>1712601</v>
      </c>
      <c r="B35" s="28" t="s">
        <v>131</v>
      </c>
      <c r="C35" s="29">
        <v>26</v>
      </c>
      <c r="D35" s="28" t="s">
        <v>761</v>
      </c>
      <c r="E35" s="24">
        <v>33</v>
      </c>
      <c r="F35" s="611"/>
      <c r="G35" s="467" t="s">
        <v>835</v>
      </c>
      <c r="H35" s="467"/>
      <c r="I35" s="467"/>
      <c r="J35" s="467"/>
      <c r="K35" s="43">
        <f>VLOOKUP($A35&amp;K$103,決統データ!$A$3:$DE$365,$E35+19,FALSE)</f>
        <v>333763</v>
      </c>
      <c r="L35" s="43">
        <f>VLOOKUP($A35&amp;L$103,決統データ!$A$3:$DE$365,$E35+19,FALSE)</f>
        <v>293709</v>
      </c>
      <c r="M35" s="173">
        <f t="shared" ref="M35:M66" si="2">SUM(K35:L35)</f>
        <v>627472</v>
      </c>
    </row>
    <row r="36" spans="1:13" s="1" customFormat="1">
      <c r="A36" s="27" t="str">
        <f t="shared" si="1"/>
        <v>1712601</v>
      </c>
      <c r="B36" s="28" t="s">
        <v>131</v>
      </c>
      <c r="C36" s="29">
        <v>26</v>
      </c>
      <c r="D36" s="28" t="s">
        <v>761</v>
      </c>
      <c r="E36" s="24">
        <v>34</v>
      </c>
      <c r="F36" s="611"/>
      <c r="G36" s="628" t="s">
        <v>834</v>
      </c>
      <c r="H36" s="628"/>
      <c r="I36" s="467"/>
      <c r="J36" s="467"/>
      <c r="K36" s="43">
        <f>VLOOKUP($A36&amp;K$103,決統データ!$A$3:$DE$365,$E36+19,FALSE)</f>
        <v>151096</v>
      </c>
      <c r="L36" s="43">
        <f>VLOOKUP($A36&amp;L$103,決統データ!$A$3:$DE$365,$E36+19,FALSE)</f>
        <v>19010</v>
      </c>
      <c r="M36" s="173">
        <f t="shared" si="2"/>
        <v>170106</v>
      </c>
    </row>
    <row r="37" spans="1:13" s="1" customFormat="1">
      <c r="A37" s="27" t="str">
        <f t="shared" si="1"/>
        <v>1712601</v>
      </c>
      <c r="B37" s="28" t="s">
        <v>131</v>
      </c>
      <c r="C37" s="29">
        <v>26</v>
      </c>
      <c r="D37" s="28" t="s">
        <v>761</v>
      </c>
      <c r="E37" s="24">
        <v>35</v>
      </c>
      <c r="F37" s="611"/>
      <c r="G37" s="629" t="s">
        <v>1217</v>
      </c>
      <c r="H37" s="630"/>
      <c r="I37" s="498" t="s">
        <v>833</v>
      </c>
      <c r="J37" s="490"/>
      <c r="K37" s="43">
        <f>VLOOKUP($A37&amp;K$103,決統データ!$A$3:$DE$365,$E37+19,FALSE)</f>
        <v>5116</v>
      </c>
      <c r="L37" s="43">
        <f>VLOOKUP($A37&amp;L$103,決統データ!$A$3:$DE$365,$E37+19,FALSE)</f>
        <v>0</v>
      </c>
      <c r="M37" s="173">
        <f t="shared" si="2"/>
        <v>5116</v>
      </c>
    </row>
    <row r="38" spans="1:13" s="1" customFormat="1">
      <c r="A38" s="27" t="str">
        <f t="shared" si="1"/>
        <v>1712601</v>
      </c>
      <c r="B38" s="28" t="s">
        <v>131</v>
      </c>
      <c r="C38" s="29">
        <v>26</v>
      </c>
      <c r="D38" s="28" t="s">
        <v>761</v>
      </c>
      <c r="E38" s="24">
        <v>36</v>
      </c>
      <c r="F38" s="611"/>
      <c r="G38" s="631"/>
      <c r="H38" s="632"/>
      <c r="I38" s="498" t="s">
        <v>832</v>
      </c>
      <c r="J38" s="490"/>
      <c r="K38" s="43">
        <f>VLOOKUP($A38&amp;K$103,決統データ!$A$3:$DE$365,$E38+19,FALSE)</f>
        <v>0</v>
      </c>
      <c r="L38" s="43">
        <f>VLOOKUP($A38&amp;L$103,決統データ!$A$3:$DE$365,$E38+19,FALSE)</f>
        <v>0</v>
      </c>
      <c r="M38" s="173">
        <f t="shared" si="2"/>
        <v>0</v>
      </c>
    </row>
    <row r="39" spans="1:13" s="1" customFormat="1">
      <c r="A39" s="27" t="str">
        <f t="shared" si="1"/>
        <v>1712601</v>
      </c>
      <c r="B39" s="28" t="s">
        <v>131</v>
      </c>
      <c r="C39" s="29">
        <v>26</v>
      </c>
      <c r="D39" s="28" t="s">
        <v>761</v>
      </c>
      <c r="E39" s="24">
        <v>37</v>
      </c>
      <c r="F39" s="611"/>
      <c r="G39" s="637" t="s">
        <v>499</v>
      </c>
      <c r="H39" s="636" t="s">
        <v>831</v>
      </c>
      <c r="I39" s="467"/>
      <c r="J39" s="467"/>
      <c r="K39" s="43">
        <f>VLOOKUP($A39&amp;K$103,決統データ!$A$3:$DE$365,$E39+19,FALSE)</f>
        <v>92460</v>
      </c>
      <c r="L39" s="43">
        <f>VLOOKUP($A39&amp;L$103,決統データ!$A$3:$DE$365,$E39+19,FALSE)</f>
        <v>0</v>
      </c>
      <c r="M39" s="173">
        <f t="shared" si="2"/>
        <v>92460</v>
      </c>
    </row>
    <row r="40" spans="1:13" s="1" customFormat="1">
      <c r="A40" s="27" t="str">
        <f t="shared" si="1"/>
        <v>1712601</v>
      </c>
      <c r="B40" s="28" t="s">
        <v>131</v>
      </c>
      <c r="C40" s="29">
        <v>26</v>
      </c>
      <c r="D40" s="28" t="s">
        <v>761</v>
      </c>
      <c r="E40" s="24">
        <v>38</v>
      </c>
      <c r="F40" s="611"/>
      <c r="G40" s="622"/>
      <c r="H40" s="467" t="s">
        <v>829</v>
      </c>
      <c r="I40" s="467"/>
      <c r="J40" s="467"/>
      <c r="K40" s="43">
        <f>VLOOKUP($A40&amp;K$103,決統データ!$A$3:$DE$365,$E40+19,FALSE)</f>
        <v>0</v>
      </c>
      <c r="L40" s="43">
        <f>VLOOKUP($A40&amp;L$103,決統データ!$A$3:$DE$365,$E40+19,FALSE)</f>
        <v>0</v>
      </c>
      <c r="M40" s="173">
        <f t="shared" si="2"/>
        <v>0</v>
      </c>
    </row>
    <row r="41" spans="1:13" s="1" customFormat="1">
      <c r="A41" s="27" t="str">
        <f t="shared" si="1"/>
        <v>1712601</v>
      </c>
      <c r="B41" s="28" t="s">
        <v>131</v>
      </c>
      <c r="C41" s="29">
        <v>26</v>
      </c>
      <c r="D41" s="28" t="s">
        <v>761</v>
      </c>
      <c r="E41" s="24">
        <v>39</v>
      </c>
      <c r="F41" s="611"/>
      <c r="G41" s="622"/>
      <c r="H41" s="467" t="s">
        <v>830</v>
      </c>
      <c r="I41" s="467"/>
      <c r="J41" s="467"/>
      <c r="K41" s="43">
        <f>VLOOKUP($A41&amp;K$103,決統データ!$A$3:$DE$365,$E41+19,FALSE)</f>
        <v>58636</v>
      </c>
      <c r="L41" s="43">
        <f>VLOOKUP($A41&amp;L$103,決統データ!$A$3:$DE$365,$E41+19,FALSE)</f>
        <v>19010</v>
      </c>
      <c r="M41" s="173">
        <f t="shared" si="2"/>
        <v>77646</v>
      </c>
    </row>
    <row r="42" spans="1:13" s="1" customFormat="1">
      <c r="A42" s="27" t="str">
        <f t="shared" si="1"/>
        <v>1712601</v>
      </c>
      <c r="B42" s="28" t="s">
        <v>131</v>
      </c>
      <c r="C42" s="29">
        <v>26</v>
      </c>
      <c r="D42" s="28" t="s">
        <v>761</v>
      </c>
      <c r="E42" s="24">
        <v>40</v>
      </c>
      <c r="F42" s="611"/>
      <c r="G42" s="622"/>
      <c r="H42" s="467" t="s">
        <v>829</v>
      </c>
      <c r="I42" s="467"/>
      <c r="J42" s="467"/>
      <c r="K42" s="43">
        <f>VLOOKUP($A42&amp;K$103,決統データ!$A$3:$DE$365,$E42+19,FALSE)</f>
        <v>0</v>
      </c>
      <c r="L42" s="43">
        <f>VLOOKUP($A42&amp;L$103,決統データ!$A$3:$DE$365,$E42+19,FALSE)</f>
        <v>17200</v>
      </c>
      <c r="M42" s="173">
        <f t="shared" si="2"/>
        <v>17200</v>
      </c>
    </row>
    <row r="43" spans="1:13" s="1" customFormat="1" ht="14.25" customHeight="1">
      <c r="A43" s="27" t="str">
        <f t="shared" si="1"/>
        <v>1712601</v>
      </c>
      <c r="B43" s="28" t="s">
        <v>131</v>
      </c>
      <c r="C43" s="29">
        <v>26</v>
      </c>
      <c r="D43" s="28" t="s">
        <v>761</v>
      </c>
      <c r="E43" s="24">
        <v>41</v>
      </c>
      <c r="F43" s="611"/>
      <c r="G43" s="622" t="s">
        <v>828</v>
      </c>
      <c r="H43" s="633" t="s">
        <v>807</v>
      </c>
      <c r="I43" s="625" t="s">
        <v>626</v>
      </c>
      <c r="J43" s="433" t="s">
        <v>1476</v>
      </c>
      <c r="K43" s="43">
        <f>VLOOKUP($A43&amp;K$103,決統データ!$A$3:$DE$365,$E43+19,FALSE)</f>
        <v>0</v>
      </c>
      <c r="L43" s="43">
        <f>VLOOKUP($A43&amp;L$103,決統データ!$A$3:$DE$365,$E43+19,FALSE)</f>
        <v>17200</v>
      </c>
      <c r="M43" s="173">
        <f t="shared" si="2"/>
        <v>17200</v>
      </c>
    </row>
    <row r="44" spans="1:13" s="1" customFormat="1">
      <c r="A44" s="27" t="str">
        <f t="shared" si="1"/>
        <v>1712601</v>
      </c>
      <c r="B44" s="28" t="s">
        <v>131</v>
      </c>
      <c r="C44" s="29">
        <v>26</v>
      </c>
      <c r="D44" s="28" t="s">
        <v>761</v>
      </c>
      <c r="E44" s="24">
        <v>42</v>
      </c>
      <c r="F44" s="611"/>
      <c r="G44" s="622"/>
      <c r="H44" s="634"/>
      <c r="I44" s="626"/>
      <c r="J44" s="60" t="s">
        <v>353</v>
      </c>
      <c r="K44" s="43">
        <f>VLOOKUP($A44&amp;K$103,決統データ!$A$3:$DE$365,$E44+19,FALSE)</f>
        <v>0</v>
      </c>
      <c r="L44" s="43">
        <f>VLOOKUP($A44&amp;L$103,決統データ!$A$3:$DE$365,$E44+19,FALSE)</f>
        <v>0</v>
      </c>
      <c r="M44" s="173">
        <f t="shared" si="2"/>
        <v>0</v>
      </c>
    </row>
    <row r="45" spans="1:13" s="1" customFormat="1">
      <c r="A45" s="27" t="str">
        <f t="shared" si="1"/>
        <v>1712601</v>
      </c>
      <c r="B45" s="28" t="s">
        <v>131</v>
      </c>
      <c r="C45" s="29">
        <v>26</v>
      </c>
      <c r="D45" s="28" t="s">
        <v>761</v>
      </c>
      <c r="E45" s="24">
        <v>43</v>
      </c>
      <c r="F45" s="611"/>
      <c r="G45" s="622"/>
      <c r="H45" s="635"/>
      <c r="I45" s="627"/>
      <c r="J45" s="60" t="s">
        <v>713</v>
      </c>
      <c r="K45" s="43">
        <f>VLOOKUP($A45&amp;K$103,決統データ!$A$3:$DE$365,$E45+19,FALSE)</f>
        <v>0</v>
      </c>
      <c r="L45" s="43">
        <f>VLOOKUP($A45&amp;L$103,決統データ!$A$3:$DE$365,$E45+19,FALSE)</f>
        <v>0</v>
      </c>
      <c r="M45" s="173">
        <f t="shared" si="2"/>
        <v>0</v>
      </c>
    </row>
    <row r="46" spans="1:13" s="1" customFormat="1">
      <c r="A46" s="27" t="str">
        <f t="shared" si="1"/>
        <v>1712601</v>
      </c>
      <c r="B46" s="28" t="s">
        <v>131</v>
      </c>
      <c r="C46" s="29">
        <v>26</v>
      </c>
      <c r="D46" s="28" t="s">
        <v>761</v>
      </c>
      <c r="E46" s="24">
        <v>44</v>
      </c>
      <c r="F46" s="611"/>
      <c r="G46" s="622"/>
      <c r="H46" s="467" t="s">
        <v>827</v>
      </c>
      <c r="I46" s="467"/>
      <c r="J46" s="467"/>
      <c r="K46" s="43">
        <f>VLOOKUP($A46&amp;K$103,決統データ!$A$3:$DE$365,$E46+19,FALSE)</f>
        <v>76386</v>
      </c>
      <c r="L46" s="43">
        <f>VLOOKUP($A46&amp;L$103,決統データ!$A$3:$DE$365,$E46+19,FALSE)</f>
        <v>0</v>
      </c>
      <c r="M46" s="173">
        <f t="shared" si="2"/>
        <v>76386</v>
      </c>
    </row>
    <row r="47" spans="1:13" s="1" customFormat="1">
      <c r="A47" s="27" t="str">
        <f t="shared" si="1"/>
        <v>1712601</v>
      </c>
      <c r="B47" s="28" t="s">
        <v>131</v>
      </c>
      <c r="C47" s="29">
        <v>26</v>
      </c>
      <c r="D47" s="28" t="s">
        <v>761</v>
      </c>
      <c r="E47" s="24">
        <v>45</v>
      </c>
      <c r="F47" s="611"/>
      <c r="G47" s="622"/>
      <c r="H47" s="467" t="s">
        <v>890</v>
      </c>
      <c r="I47" s="467"/>
      <c r="J47" s="467"/>
      <c r="K47" s="43">
        <f>VLOOKUP($A47&amp;K$103,決統データ!$A$3:$DE$365,$E47+19,FALSE)</f>
        <v>0</v>
      </c>
      <c r="L47" s="43">
        <f>VLOOKUP($A47&amp;L$103,決統データ!$A$3:$DE$365,$E47+19,FALSE)</f>
        <v>0</v>
      </c>
      <c r="M47" s="173">
        <f t="shared" si="2"/>
        <v>0</v>
      </c>
    </row>
    <row r="48" spans="1:13" s="1" customFormat="1">
      <c r="A48" s="27" t="str">
        <f t="shared" si="1"/>
        <v>1712601</v>
      </c>
      <c r="B48" s="28" t="s">
        <v>131</v>
      </c>
      <c r="C48" s="29">
        <v>26</v>
      </c>
      <c r="D48" s="28" t="s">
        <v>761</v>
      </c>
      <c r="E48" s="24">
        <v>46</v>
      </c>
      <c r="F48" s="611"/>
      <c r="G48" s="622"/>
      <c r="H48" s="467" t="s">
        <v>825</v>
      </c>
      <c r="I48" s="467"/>
      <c r="J48" s="467"/>
      <c r="K48" s="43">
        <f>VLOOKUP($A48&amp;K$103,決統データ!$A$3:$DE$365,$E48+19,FALSE)</f>
        <v>0</v>
      </c>
      <c r="L48" s="43">
        <f>VLOOKUP($A48&amp;L$103,決統データ!$A$3:$DE$365,$E48+19,FALSE)</f>
        <v>1810</v>
      </c>
      <c r="M48" s="173">
        <f t="shared" si="2"/>
        <v>1810</v>
      </c>
    </row>
    <row r="49" spans="1:13" s="1" customFormat="1">
      <c r="A49" s="27" t="str">
        <f t="shared" si="1"/>
        <v>1712601</v>
      </c>
      <c r="B49" s="28" t="s">
        <v>131</v>
      </c>
      <c r="C49" s="29">
        <v>26</v>
      </c>
      <c r="D49" s="28" t="s">
        <v>761</v>
      </c>
      <c r="E49" s="24">
        <v>47</v>
      </c>
      <c r="F49" s="611"/>
      <c r="G49" s="622"/>
      <c r="H49" s="467" t="s">
        <v>824</v>
      </c>
      <c r="I49" s="467"/>
      <c r="J49" s="467"/>
      <c r="K49" s="43">
        <f>VLOOKUP($A49&amp;K$103,決統データ!$A$3:$DE$365,$E49+19,FALSE)</f>
        <v>74710</v>
      </c>
      <c r="L49" s="43">
        <f>VLOOKUP($A49&amp;L$103,決統データ!$A$3:$DE$365,$E49+19,FALSE)</f>
        <v>0</v>
      </c>
      <c r="M49" s="173">
        <f t="shared" si="2"/>
        <v>74710</v>
      </c>
    </row>
    <row r="50" spans="1:13" s="1" customFormat="1">
      <c r="A50" s="27" t="str">
        <f t="shared" si="1"/>
        <v>1712601</v>
      </c>
      <c r="B50" s="28" t="s">
        <v>131</v>
      </c>
      <c r="C50" s="29">
        <v>26</v>
      </c>
      <c r="D50" s="28" t="s">
        <v>761</v>
      </c>
      <c r="E50" s="24">
        <v>48</v>
      </c>
      <c r="F50" s="611"/>
      <c r="G50" s="622"/>
      <c r="H50" s="467" t="s">
        <v>713</v>
      </c>
      <c r="I50" s="467"/>
      <c r="J50" s="467"/>
      <c r="K50" s="43">
        <f>VLOOKUP($A50&amp;K$103,決統データ!$A$3:$DE$365,$E50+19,FALSE)</f>
        <v>0</v>
      </c>
      <c r="L50" s="43">
        <f>VLOOKUP($A50&amp;L$103,決統データ!$A$3:$DE$365,$E50+19,FALSE)</f>
        <v>0</v>
      </c>
      <c r="M50" s="173">
        <f t="shared" si="2"/>
        <v>0</v>
      </c>
    </row>
    <row r="51" spans="1:13" s="1" customFormat="1">
      <c r="A51" s="27" t="str">
        <f t="shared" si="1"/>
        <v>1712601</v>
      </c>
      <c r="B51" s="28" t="s">
        <v>131</v>
      </c>
      <c r="C51" s="29">
        <v>26</v>
      </c>
      <c r="D51" s="28" t="s">
        <v>761</v>
      </c>
      <c r="E51" s="24">
        <v>49</v>
      </c>
      <c r="F51" s="611"/>
      <c r="G51" s="467" t="s">
        <v>823</v>
      </c>
      <c r="H51" s="467"/>
      <c r="I51" s="467"/>
      <c r="J51" s="467"/>
      <c r="K51" s="43">
        <f>VLOOKUP($A51&amp;K$103,決統データ!$A$3:$DE$365,$E51+19,FALSE)</f>
        <v>182667</v>
      </c>
      <c r="L51" s="43">
        <f>VLOOKUP($A51&amp;L$103,決統データ!$A$3:$DE$365,$E51+19,FALSE)</f>
        <v>274670</v>
      </c>
      <c r="M51" s="173">
        <f t="shared" si="2"/>
        <v>457337</v>
      </c>
    </row>
    <row r="52" spans="1:13" s="1" customFormat="1">
      <c r="A52" s="27" t="str">
        <f t="shared" si="1"/>
        <v>1712601</v>
      </c>
      <c r="B52" s="28" t="s">
        <v>131</v>
      </c>
      <c r="C52" s="29">
        <v>26</v>
      </c>
      <c r="D52" s="28" t="s">
        <v>761</v>
      </c>
      <c r="E52" s="24">
        <v>50</v>
      </c>
      <c r="F52" s="611"/>
      <c r="G52" s="619" t="s">
        <v>1217</v>
      </c>
      <c r="H52" s="467" t="s">
        <v>821</v>
      </c>
      <c r="I52" s="467"/>
      <c r="J52" s="467"/>
      <c r="K52" s="43">
        <f>VLOOKUP($A52&amp;K$103,決統データ!$A$3:$DE$365,$E52+19,FALSE)</f>
        <v>0</v>
      </c>
      <c r="L52" s="43">
        <f>VLOOKUP($A52&amp;L$103,決統データ!$A$3:$DE$365,$E52+19,FALSE)</f>
        <v>0</v>
      </c>
      <c r="M52" s="173">
        <f t="shared" si="2"/>
        <v>0</v>
      </c>
    </row>
    <row r="53" spans="1:13" s="1" customFormat="1">
      <c r="A53" s="27" t="str">
        <f t="shared" si="1"/>
        <v>1712601</v>
      </c>
      <c r="B53" s="28" t="s">
        <v>131</v>
      </c>
      <c r="C53" s="29">
        <v>26</v>
      </c>
      <c r="D53" s="28" t="s">
        <v>761</v>
      </c>
      <c r="E53" s="24">
        <v>51</v>
      </c>
      <c r="F53" s="611"/>
      <c r="G53" s="620"/>
      <c r="H53" s="467" t="s">
        <v>373</v>
      </c>
      <c r="I53" s="467"/>
      <c r="J53" s="467"/>
      <c r="K53" s="43">
        <f>VLOOKUP($A53&amp;K$103,決統データ!$A$3:$DE$365,$E53+19,FALSE)</f>
        <v>0</v>
      </c>
      <c r="L53" s="43">
        <f>VLOOKUP($A53&amp;L$103,決統データ!$A$3:$DE$365,$E53+19,FALSE)</f>
        <v>0</v>
      </c>
      <c r="M53" s="173">
        <f t="shared" si="2"/>
        <v>0</v>
      </c>
    </row>
    <row r="54" spans="1:13" s="1" customFormat="1">
      <c r="A54" s="27" t="str">
        <f t="shared" si="1"/>
        <v>1712601</v>
      </c>
      <c r="B54" s="28" t="s">
        <v>131</v>
      </c>
      <c r="C54" s="29">
        <v>26</v>
      </c>
      <c r="D54" s="28" t="s">
        <v>761</v>
      </c>
      <c r="E54" s="24">
        <v>52</v>
      </c>
      <c r="F54" s="611"/>
      <c r="G54" s="621"/>
      <c r="H54" s="467" t="s">
        <v>820</v>
      </c>
      <c r="I54" s="467"/>
      <c r="J54" s="467"/>
      <c r="K54" s="43">
        <f>VLOOKUP($A54&amp;K$103,決統データ!$A$3:$DE$365,$E54+19,FALSE)</f>
        <v>0</v>
      </c>
      <c r="L54" s="43">
        <f>VLOOKUP($A54&amp;L$103,決統データ!$A$3:$DE$365,$E54+19,FALSE)</f>
        <v>0</v>
      </c>
      <c r="M54" s="173">
        <f t="shared" si="2"/>
        <v>0</v>
      </c>
    </row>
    <row r="55" spans="1:13" s="1" customFormat="1">
      <c r="A55" s="27" t="str">
        <f t="shared" si="1"/>
        <v>1712601</v>
      </c>
      <c r="B55" s="28" t="s">
        <v>131</v>
      </c>
      <c r="C55" s="29">
        <v>26</v>
      </c>
      <c r="D55" s="28" t="s">
        <v>761</v>
      </c>
      <c r="E55" s="24">
        <v>53</v>
      </c>
      <c r="F55" s="611"/>
      <c r="G55" s="467" t="s">
        <v>819</v>
      </c>
      <c r="H55" s="467"/>
      <c r="I55" s="467"/>
      <c r="J55" s="467"/>
      <c r="K55" s="43">
        <f>VLOOKUP($A55&amp;K$103,決統データ!$A$3:$DE$365,$E55+19,FALSE)</f>
        <v>0</v>
      </c>
      <c r="L55" s="43">
        <f>VLOOKUP($A55&amp;L$103,決統データ!$A$3:$DE$365,$E55+19,FALSE)</f>
        <v>0</v>
      </c>
      <c r="M55" s="173">
        <f t="shared" si="2"/>
        <v>0</v>
      </c>
    </row>
    <row r="56" spans="1:13" s="1" customFormat="1">
      <c r="A56" s="27" t="str">
        <f t="shared" si="1"/>
        <v>1712601</v>
      </c>
      <c r="B56" s="28" t="s">
        <v>131</v>
      </c>
      <c r="C56" s="29">
        <v>26</v>
      </c>
      <c r="D56" s="28" t="s">
        <v>761</v>
      </c>
      <c r="E56" s="24">
        <v>54</v>
      </c>
      <c r="F56" s="611"/>
      <c r="G56" s="467" t="s">
        <v>818</v>
      </c>
      <c r="H56" s="467"/>
      <c r="I56" s="467"/>
      <c r="J56" s="467"/>
      <c r="K56" s="43">
        <f>VLOOKUP($A56&amp;K$103,決統データ!$A$3:$DE$365,$E56+19,FALSE)</f>
        <v>0</v>
      </c>
      <c r="L56" s="43">
        <f>VLOOKUP($A56&amp;L$103,決統データ!$A$3:$DE$365,$E56+19,FALSE)</f>
        <v>0</v>
      </c>
      <c r="M56" s="173">
        <f t="shared" si="2"/>
        <v>0</v>
      </c>
    </row>
    <row r="57" spans="1:13" s="1" customFormat="1">
      <c r="A57" s="27" t="str">
        <f t="shared" si="1"/>
        <v>1712601</v>
      </c>
      <c r="B57" s="28" t="s">
        <v>131</v>
      </c>
      <c r="C57" s="29">
        <v>26</v>
      </c>
      <c r="D57" s="28" t="s">
        <v>761</v>
      </c>
      <c r="E57" s="24">
        <v>55</v>
      </c>
      <c r="F57" s="611"/>
      <c r="G57" s="467" t="s">
        <v>817</v>
      </c>
      <c r="H57" s="467"/>
      <c r="I57" s="467"/>
      <c r="J57" s="467"/>
      <c r="K57" s="43">
        <f>VLOOKUP($A57&amp;K$103,決統データ!$A$3:$DE$365,$E57+19,FALSE)</f>
        <v>0</v>
      </c>
      <c r="L57" s="43">
        <f>VLOOKUP($A57&amp;L$103,決統データ!$A$3:$DE$365,$E57+19,FALSE)</f>
        <v>29</v>
      </c>
      <c r="M57" s="173">
        <f t="shared" si="2"/>
        <v>29</v>
      </c>
    </row>
    <row r="58" spans="1:13" s="1" customFormat="1">
      <c r="A58" s="27" t="str">
        <f t="shared" si="1"/>
        <v>1712601</v>
      </c>
      <c r="B58" s="28" t="s">
        <v>131</v>
      </c>
      <c r="C58" s="29">
        <v>26</v>
      </c>
      <c r="D58" s="28" t="s">
        <v>761</v>
      </c>
      <c r="E58" s="24">
        <v>56</v>
      </c>
      <c r="F58" s="612"/>
      <c r="G58" s="467" t="s">
        <v>1022</v>
      </c>
      <c r="H58" s="467"/>
      <c r="I58" s="467"/>
      <c r="J58" s="467"/>
      <c r="K58" s="43">
        <f>VLOOKUP($A58&amp;K$103,決統データ!$A$3:$DE$365,$E58+19,FALSE)</f>
        <v>-26274</v>
      </c>
      <c r="L58" s="43">
        <f>VLOOKUP($A58&amp;L$103,決統データ!$A$3:$DE$365,$E58+19,FALSE)</f>
        <v>-118670</v>
      </c>
      <c r="M58" s="173">
        <f t="shared" si="2"/>
        <v>-144944</v>
      </c>
    </row>
    <row r="59" spans="1:13" s="1" customFormat="1">
      <c r="A59" s="27" t="str">
        <f t="shared" si="1"/>
        <v>1712601</v>
      </c>
      <c r="B59" s="28" t="s">
        <v>131</v>
      </c>
      <c r="C59" s="29">
        <v>26</v>
      </c>
      <c r="D59" s="28" t="s">
        <v>761</v>
      </c>
      <c r="E59" s="24">
        <v>57</v>
      </c>
      <c r="F59" s="467" t="s">
        <v>815</v>
      </c>
      <c r="G59" s="467"/>
      <c r="H59" s="467"/>
      <c r="I59" s="467"/>
      <c r="J59" s="467"/>
      <c r="K59" s="43">
        <f>VLOOKUP($A59&amp;K$103,決統データ!$A$3:$DE$365,$E59+19,FALSE)</f>
        <v>62484</v>
      </c>
      <c r="L59" s="43">
        <f>VLOOKUP($A59&amp;L$103,決統データ!$A$3:$DE$365,$E59+19,FALSE)</f>
        <v>14991</v>
      </c>
      <c r="M59" s="173">
        <f t="shared" si="2"/>
        <v>77475</v>
      </c>
    </row>
    <row r="60" spans="1:13" s="1" customFormat="1">
      <c r="A60" s="27" t="str">
        <f t="shared" si="1"/>
        <v>1712601</v>
      </c>
      <c r="B60" s="28" t="s">
        <v>131</v>
      </c>
      <c r="C60" s="29">
        <v>26</v>
      </c>
      <c r="D60" s="28" t="s">
        <v>761</v>
      </c>
      <c r="E60" s="24">
        <v>58</v>
      </c>
      <c r="F60" s="467" t="s">
        <v>814</v>
      </c>
      <c r="G60" s="467"/>
      <c r="H60" s="467"/>
      <c r="I60" s="467"/>
      <c r="J60" s="467"/>
      <c r="K60" s="43">
        <f>VLOOKUP($A60&amp;K$103,決統データ!$A$3:$DE$365,$E60+19,FALSE)</f>
        <v>0</v>
      </c>
      <c r="L60" s="43">
        <f>VLOOKUP($A60&amp;L$103,決統データ!$A$3:$DE$365,$E60+19,FALSE)</f>
        <v>0</v>
      </c>
      <c r="M60" s="173">
        <f t="shared" si="2"/>
        <v>0</v>
      </c>
    </row>
    <row r="61" spans="1:13" s="1" customFormat="1">
      <c r="A61" s="27" t="str">
        <f t="shared" si="1"/>
        <v>1712601</v>
      </c>
      <c r="B61" s="28" t="s">
        <v>131</v>
      </c>
      <c r="C61" s="29">
        <v>26</v>
      </c>
      <c r="D61" s="28" t="s">
        <v>761</v>
      </c>
      <c r="E61" s="24">
        <v>59</v>
      </c>
      <c r="F61" s="638" t="s">
        <v>1224</v>
      </c>
      <c r="G61" s="498"/>
      <c r="H61" s="498"/>
      <c r="I61" s="498"/>
      <c r="J61" s="490"/>
      <c r="K61" s="43">
        <f>VLOOKUP($A61&amp;K$103,決統データ!$A$3:$DE$365,$E61+19,FALSE)</f>
        <v>14914</v>
      </c>
      <c r="L61" s="43">
        <f>VLOOKUP($A61&amp;L$103,決統データ!$A$3:$DE$365,$E61+19,FALSE)</f>
        <v>150</v>
      </c>
      <c r="M61" s="173">
        <f t="shared" si="2"/>
        <v>15064</v>
      </c>
    </row>
    <row r="62" spans="1:13" s="1" customFormat="1">
      <c r="A62" s="27" t="str">
        <f t="shared" si="1"/>
        <v>1712601</v>
      </c>
      <c r="B62" s="28" t="s">
        <v>131</v>
      </c>
      <c r="C62" s="29">
        <v>26</v>
      </c>
      <c r="D62" s="28" t="s">
        <v>761</v>
      </c>
      <c r="E62" s="24">
        <v>60</v>
      </c>
      <c r="F62" s="84"/>
      <c r="G62" s="467" t="s">
        <v>812</v>
      </c>
      <c r="H62" s="467"/>
      <c r="I62" s="467"/>
      <c r="J62" s="467"/>
      <c r="K62" s="43">
        <f>VLOOKUP($A62&amp;K$103,決統データ!$A$3:$DE$365,$E62+19,FALSE)</f>
        <v>0</v>
      </c>
      <c r="L62" s="43">
        <f>VLOOKUP($A62&amp;L$103,決統データ!$A$3:$DE$365,$E62+19,FALSE)</f>
        <v>0</v>
      </c>
      <c r="M62" s="173">
        <f t="shared" si="2"/>
        <v>0</v>
      </c>
    </row>
    <row r="63" spans="1:13" s="1" customFormat="1">
      <c r="A63" s="27" t="str">
        <f t="shared" si="1"/>
        <v>1712602</v>
      </c>
      <c r="B63" s="28" t="s">
        <v>131</v>
      </c>
      <c r="C63" s="29">
        <v>26</v>
      </c>
      <c r="D63" s="28" t="s">
        <v>141</v>
      </c>
      <c r="E63" s="24">
        <v>1</v>
      </c>
      <c r="F63" s="467" t="s">
        <v>811</v>
      </c>
      <c r="G63" s="467"/>
      <c r="H63" s="467"/>
      <c r="I63" s="467"/>
      <c r="J63" s="467"/>
      <c r="K63" s="43">
        <f>VLOOKUP($A63&amp;K$103,決統データ!$A$3:$DE$365,$E63+19,FALSE)</f>
        <v>0</v>
      </c>
      <c r="L63" s="43">
        <f>VLOOKUP($A63&amp;L$103,決統データ!$A$3:$DE$365,$E63+19,FALSE)</f>
        <v>0</v>
      </c>
      <c r="M63" s="173">
        <f t="shared" si="2"/>
        <v>0</v>
      </c>
    </row>
    <row r="64" spans="1:13" s="1" customFormat="1">
      <c r="A64" s="27" t="str">
        <f t="shared" si="1"/>
        <v>1712602</v>
      </c>
      <c r="B64" s="28" t="s">
        <v>131</v>
      </c>
      <c r="C64" s="29">
        <v>26</v>
      </c>
      <c r="D64" s="28" t="s">
        <v>141</v>
      </c>
      <c r="E64" s="24">
        <v>2</v>
      </c>
      <c r="F64" s="467" t="s">
        <v>810</v>
      </c>
      <c r="G64" s="467"/>
      <c r="H64" s="467"/>
      <c r="I64" s="467"/>
      <c r="J64" s="467"/>
      <c r="K64" s="43">
        <f>VLOOKUP($A64&amp;K$103,決統データ!$A$3:$DE$365,$E64+19,FALSE)</f>
        <v>78598</v>
      </c>
      <c r="L64" s="43">
        <f>VLOOKUP($A64&amp;L$103,決統データ!$A$3:$DE$365,$E64+19,FALSE)</f>
        <v>23441</v>
      </c>
      <c r="M64" s="173">
        <f t="shared" si="2"/>
        <v>102039</v>
      </c>
    </row>
    <row r="65" spans="1:13" s="1" customFormat="1">
      <c r="A65" s="27" t="str">
        <f t="shared" si="1"/>
        <v>1712602</v>
      </c>
      <c r="B65" s="28" t="s">
        <v>131</v>
      </c>
      <c r="C65" s="29">
        <v>26</v>
      </c>
      <c r="D65" s="28" t="s">
        <v>141</v>
      </c>
      <c r="E65" s="24">
        <v>3</v>
      </c>
      <c r="F65" s="467" t="s">
        <v>809</v>
      </c>
      <c r="G65" s="467"/>
      <c r="H65" s="467"/>
      <c r="I65" s="467"/>
      <c r="J65" s="467"/>
      <c r="K65" s="43">
        <f>VLOOKUP($A65&amp;K$103,決統データ!$A$3:$DE$365,$E65+19,FALSE)</f>
        <v>118936</v>
      </c>
      <c r="L65" s="43">
        <f>VLOOKUP($A65&amp;L$103,決統データ!$A$3:$DE$365,$E65+19,FALSE)</f>
        <v>0</v>
      </c>
      <c r="M65" s="173">
        <f t="shared" si="2"/>
        <v>118936</v>
      </c>
    </row>
    <row r="66" spans="1:13" s="1" customFormat="1">
      <c r="A66" s="27" t="str">
        <f t="shared" si="1"/>
        <v>1712602</v>
      </c>
      <c r="B66" s="28" t="s">
        <v>131</v>
      </c>
      <c r="C66" s="29">
        <v>26</v>
      </c>
      <c r="D66" s="28" t="s">
        <v>141</v>
      </c>
      <c r="E66" s="24">
        <v>4</v>
      </c>
      <c r="F66" s="619" t="s">
        <v>626</v>
      </c>
      <c r="G66" s="467" t="s">
        <v>808</v>
      </c>
      <c r="H66" s="467"/>
      <c r="I66" s="467"/>
      <c r="J66" s="467"/>
      <c r="K66" s="43">
        <f>VLOOKUP($A66&amp;K$103,決統データ!$A$3:$DE$365,$E66+19,FALSE)</f>
        <v>42636</v>
      </c>
      <c r="L66" s="43">
        <f>VLOOKUP($A66&amp;L$103,決統データ!$A$3:$DE$365,$E66+19,FALSE)</f>
        <v>0</v>
      </c>
      <c r="M66" s="173">
        <f t="shared" si="2"/>
        <v>42636</v>
      </c>
    </row>
    <row r="67" spans="1:13" s="1" customFormat="1">
      <c r="A67" s="27" t="str">
        <f t="shared" si="1"/>
        <v>1712602</v>
      </c>
      <c r="B67" s="28" t="s">
        <v>131</v>
      </c>
      <c r="C67" s="29">
        <v>26</v>
      </c>
      <c r="D67" s="28" t="s">
        <v>141</v>
      </c>
      <c r="E67" s="24">
        <v>5</v>
      </c>
      <c r="F67" s="620"/>
      <c r="G67" s="467" t="s">
        <v>807</v>
      </c>
      <c r="H67" s="467"/>
      <c r="I67" s="467"/>
      <c r="J67" s="467"/>
      <c r="K67" s="43">
        <f>VLOOKUP($A67&amp;K$103,決統データ!$A$3:$DE$365,$E67+19,FALSE)</f>
        <v>76300</v>
      </c>
      <c r="L67" s="43">
        <f>VLOOKUP($A67&amp;L$103,決統データ!$A$3:$DE$365,$E67+19,FALSE)</f>
        <v>0</v>
      </c>
      <c r="M67" s="173">
        <f t="shared" ref="M67:M76" si="3">SUM(K67:L67)</f>
        <v>76300</v>
      </c>
    </row>
    <row r="68" spans="1:13" s="1" customFormat="1" ht="13.5" customHeight="1">
      <c r="A68" s="27" t="str">
        <f t="shared" ref="A68:A95" si="4">+B68&amp;C68&amp;D68</f>
        <v>1712602</v>
      </c>
      <c r="B68" s="28" t="s">
        <v>131</v>
      </c>
      <c r="C68" s="29">
        <v>26</v>
      </c>
      <c r="D68" s="28" t="s">
        <v>141</v>
      </c>
      <c r="E68" s="24">
        <v>6</v>
      </c>
      <c r="F68" s="621"/>
      <c r="G68" s="467" t="s">
        <v>713</v>
      </c>
      <c r="H68" s="467"/>
      <c r="I68" s="467"/>
      <c r="J68" s="467"/>
      <c r="K68" s="43">
        <f>VLOOKUP($A68&amp;K$103,決統データ!$A$3:$DE$365,$E68+19,FALSE)</f>
        <v>0</v>
      </c>
      <c r="L68" s="43">
        <f>VLOOKUP($A68&amp;L$103,決統データ!$A$3:$DE$365,$E68+19,FALSE)</f>
        <v>0</v>
      </c>
      <c r="M68" s="173">
        <f t="shared" si="3"/>
        <v>0</v>
      </c>
    </row>
    <row r="69" spans="1:13" s="1" customFormat="1" ht="13.5" customHeight="1">
      <c r="A69" s="27" t="str">
        <f t="shared" si="4"/>
        <v>1712602</v>
      </c>
      <c r="B69" s="28" t="s">
        <v>131</v>
      </c>
      <c r="C69" s="29">
        <v>26</v>
      </c>
      <c r="D69" s="28" t="s">
        <v>141</v>
      </c>
      <c r="E69" s="24">
        <v>7</v>
      </c>
      <c r="F69" s="467" t="s">
        <v>806</v>
      </c>
      <c r="G69" s="467"/>
      <c r="H69" s="467"/>
      <c r="I69" s="467"/>
      <c r="J69" s="467"/>
      <c r="K69" s="43">
        <f>VLOOKUP($A69&amp;K$103,決統データ!$A$3:$DE$365,$E69+19,FALSE)</f>
        <v>64</v>
      </c>
      <c r="L69" s="43">
        <f>VLOOKUP($A69&amp;L$103,決統データ!$A$3:$DE$365,$E69+19,FALSE)</f>
        <v>0</v>
      </c>
      <c r="M69" s="173">
        <f t="shared" si="3"/>
        <v>64</v>
      </c>
    </row>
    <row r="70" spans="1:13" s="1" customFormat="1" ht="13.5" customHeight="1">
      <c r="A70" s="27" t="str">
        <f t="shared" si="4"/>
        <v>1712602</v>
      </c>
      <c r="B70" s="28" t="s">
        <v>131</v>
      </c>
      <c r="C70" s="29">
        <v>26</v>
      </c>
      <c r="D70" s="28" t="s">
        <v>141</v>
      </c>
      <c r="E70" s="24">
        <v>8</v>
      </c>
      <c r="F70" s="613" t="s">
        <v>805</v>
      </c>
      <c r="G70" s="614"/>
      <c r="H70" s="614"/>
      <c r="I70" s="615"/>
      <c r="J70" s="60" t="s">
        <v>804</v>
      </c>
      <c r="K70" s="43">
        <f>VLOOKUP($A70&amp;K$103,決統データ!$A$3:$DE$365,$E70+19,FALSE)</f>
        <v>78534</v>
      </c>
      <c r="L70" s="43">
        <f>VLOOKUP($A70&amp;L$103,決統データ!$A$3:$DE$365,$E70+19,FALSE)</f>
        <v>23441</v>
      </c>
      <c r="M70" s="173">
        <f t="shared" si="3"/>
        <v>101975</v>
      </c>
    </row>
    <row r="71" spans="1:13" s="1" customFormat="1" ht="13.5" customHeight="1">
      <c r="A71" s="27" t="str">
        <f t="shared" si="4"/>
        <v>1712602</v>
      </c>
      <c r="B71" s="28" t="s">
        <v>131</v>
      </c>
      <c r="C71" s="29">
        <v>26</v>
      </c>
      <c r="D71" s="28" t="s">
        <v>141</v>
      </c>
      <c r="E71" s="24">
        <v>9</v>
      </c>
      <c r="F71" s="616"/>
      <c r="G71" s="617"/>
      <c r="H71" s="617"/>
      <c r="I71" s="618"/>
      <c r="J71" s="60" t="s">
        <v>803</v>
      </c>
      <c r="K71" s="43">
        <f>VLOOKUP($A71&amp;K$103,決統データ!$A$3:$DE$365,$E71+19,FALSE)</f>
        <v>0</v>
      </c>
      <c r="L71" s="43">
        <f>VLOOKUP($A71&amp;L$103,決統データ!$A$3:$DE$365,$E71+19,FALSE)</f>
        <v>0</v>
      </c>
      <c r="M71" s="173">
        <f t="shared" si="3"/>
        <v>0</v>
      </c>
    </row>
    <row r="72" spans="1:13" s="1" customFormat="1" ht="13.5" customHeight="1">
      <c r="A72" s="27" t="str">
        <f t="shared" si="4"/>
        <v>1712602</v>
      </c>
      <c r="B72" s="28" t="s">
        <v>131</v>
      </c>
      <c r="C72" s="29">
        <v>26</v>
      </c>
      <c r="D72" s="28" t="s">
        <v>141</v>
      </c>
      <c r="E72" s="24">
        <v>21</v>
      </c>
      <c r="F72" s="467" t="s">
        <v>802</v>
      </c>
      <c r="G72" s="467"/>
      <c r="H72" s="467"/>
      <c r="I72" s="467"/>
      <c r="J72" s="467"/>
      <c r="K72" s="43">
        <f>VLOOKUP($A72&amp;K$103,決統データ!$A$3:$DE$365,$E72+19,FALSE)</f>
        <v>1200</v>
      </c>
      <c r="L72" s="43">
        <f>VLOOKUP($A72&amp;L$103,決統データ!$A$3:$DE$365,$E72+19,FALSE)</f>
        <v>8300</v>
      </c>
      <c r="M72" s="173">
        <f t="shared" si="3"/>
        <v>9500</v>
      </c>
    </row>
    <row r="73" spans="1:13" s="1" customFormat="1" ht="13.5" customHeight="1">
      <c r="A73" s="27" t="str">
        <f t="shared" si="4"/>
        <v>1712602</v>
      </c>
      <c r="B73" s="28" t="s">
        <v>131</v>
      </c>
      <c r="C73" s="29">
        <v>26</v>
      </c>
      <c r="D73" s="28" t="s">
        <v>141</v>
      </c>
      <c r="E73" s="24">
        <v>22</v>
      </c>
      <c r="F73" s="467" t="s">
        <v>801</v>
      </c>
      <c r="G73" s="467"/>
      <c r="H73" s="467"/>
      <c r="I73" s="467"/>
      <c r="J73" s="467"/>
      <c r="K73" s="43">
        <f>VLOOKUP($A73&amp;K$103,決統データ!$A$3:$DE$365,$E73+19,FALSE)</f>
        <v>0</v>
      </c>
      <c r="L73" s="43">
        <f>VLOOKUP($A73&amp;L$103,決統データ!$A$3:$DE$365,$E73+19,FALSE)</f>
        <v>0</v>
      </c>
      <c r="M73" s="173">
        <f t="shared" si="3"/>
        <v>0</v>
      </c>
    </row>
    <row r="74" spans="1:13" s="1" customFormat="1" ht="13.5" customHeight="1">
      <c r="A74" s="27" t="str">
        <f t="shared" si="4"/>
        <v>1712602</v>
      </c>
      <c r="B74" s="28" t="s">
        <v>131</v>
      </c>
      <c r="C74" s="29">
        <v>26</v>
      </c>
      <c r="D74" s="28" t="s">
        <v>141</v>
      </c>
      <c r="E74" s="24">
        <v>45</v>
      </c>
      <c r="F74" s="580" t="s">
        <v>1221</v>
      </c>
      <c r="G74" s="646"/>
      <c r="H74" s="646"/>
      <c r="I74" s="646"/>
      <c r="J74" s="581"/>
      <c r="K74" s="43">
        <f>VLOOKUP($A74&amp;K$103,決統データ!$A$3:$DE$365,$E74+19,FALSE)</f>
        <v>0</v>
      </c>
      <c r="L74" s="43">
        <f>VLOOKUP($A74&amp;L$103,決統データ!$A$3:$DE$365,$E74+19,FALSE)</f>
        <v>47200</v>
      </c>
      <c r="M74" s="173">
        <f t="shared" si="3"/>
        <v>47200</v>
      </c>
    </row>
    <row r="75" spans="1:13" s="1" customFormat="1" ht="13.5" customHeight="1">
      <c r="A75" s="27" t="str">
        <f t="shared" si="4"/>
        <v>1712602</v>
      </c>
      <c r="B75" s="28" t="s">
        <v>131</v>
      </c>
      <c r="C75" s="29">
        <v>26</v>
      </c>
      <c r="D75" s="28" t="s">
        <v>141</v>
      </c>
      <c r="E75" s="24">
        <v>46</v>
      </c>
      <c r="F75" s="647" t="s">
        <v>1220</v>
      </c>
      <c r="G75" s="648"/>
      <c r="H75" s="648"/>
      <c r="I75" s="648"/>
      <c r="J75" s="174" t="s">
        <v>1219</v>
      </c>
      <c r="K75" s="43">
        <f>VLOOKUP($A75&amp;K$103,決統データ!$A$3:$DE$365,$E75+19,FALSE)</f>
        <v>0</v>
      </c>
      <c r="L75" s="43">
        <f>VLOOKUP($A75&amp;L$103,決統データ!$A$3:$DE$365,$E75+19,FALSE)</f>
        <v>144778</v>
      </c>
      <c r="M75" s="173">
        <f t="shared" si="3"/>
        <v>144778</v>
      </c>
    </row>
    <row r="76" spans="1:13" s="1" customFormat="1" ht="13.5" customHeight="1">
      <c r="A76" s="27" t="str">
        <f t="shared" si="4"/>
        <v>1712602</v>
      </c>
      <c r="B76" s="28" t="s">
        <v>131</v>
      </c>
      <c r="C76" s="29">
        <v>26</v>
      </c>
      <c r="D76" s="28" t="s">
        <v>141</v>
      </c>
      <c r="E76" s="24">
        <v>47</v>
      </c>
      <c r="F76" s="649"/>
      <c r="G76" s="650"/>
      <c r="H76" s="650"/>
      <c r="I76" s="650"/>
      <c r="J76" s="174" t="s">
        <v>1218</v>
      </c>
      <c r="K76" s="43">
        <f>VLOOKUP($A76&amp;K$103,決統データ!$A$3:$DE$365,$E76+19,FALSE)</f>
        <v>0</v>
      </c>
      <c r="L76" s="43">
        <f>VLOOKUP($A76&amp;L$103,決統データ!$A$3:$DE$365,$E76+19,FALSE)</f>
        <v>100904</v>
      </c>
      <c r="M76" s="173">
        <f t="shared" si="3"/>
        <v>100904</v>
      </c>
    </row>
    <row r="77" spans="1:13" s="1" customFormat="1" ht="13.5" customHeight="1">
      <c r="A77" s="27"/>
      <c r="B77" s="28"/>
      <c r="C77" s="29"/>
      <c r="D77" s="28"/>
      <c r="E77" s="24"/>
      <c r="F77" s="476" t="s">
        <v>800</v>
      </c>
      <c r="G77" s="498"/>
      <c r="H77" s="498"/>
      <c r="I77" s="498"/>
      <c r="J77" s="490"/>
      <c r="K77" s="145"/>
      <c r="L77" s="145"/>
      <c r="M77" s="173"/>
    </row>
    <row r="78" spans="1:13" s="1" customFormat="1" ht="13.5" customHeight="1">
      <c r="A78" s="27" t="str">
        <f t="shared" si="4"/>
        <v>1712602</v>
      </c>
      <c r="B78" s="28" t="s">
        <v>131</v>
      </c>
      <c r="C78" s="29">
        <v>26</v>
      </c>
      <c r="D78" s="28" t="s">
        <v>141</v>
      </c>
      <c r="E78" s="24">
        <v>51</v>
      </c>
      <c r="F78" s="476" t="s">
        <v>798</v>
      </c>
      <c r="G78" s="498"/>
      <c r="H78" s="498"/>
      <c r="I78" s="498"/>
      <c r="J78" s="490"/>
      <c r="K78" s="43">
        <f>VLOOKUP($A78&amp;K$103,決統データ!$A$3:$DE$365,$E78+19,FALSE)</f>
        <v>52531</v>
      </c>
      <c r="L78" s="43">
        <f>VLOOKUP($A78&amp;L$103,決統データ!$A$3:$DE$365,$E78+19,FALSE)</f>
        <v>207389</v>
      </c>
      <c r="M78" s="173">
        <f>SUM(K78:L78)</f>
        <v>259920</v>
      </c>
    </row>
    <row r="79" spans="1:13" s="1" customFormat="1" ht="13.5" customHeight="1">
      <c r="A79" s="27" t="str">
        <f t="shared" si="4"/>
        <v>1712602</v>
      </c>
      <c r="B79" s="28" t="s">
        <v>131</v>
      </c>
      <c r="C79" s="29">
        <v>26</v>
      </c>
      <c r="D79" s="28" t="s">
        <v>141</v>
      </c>
      <c r="E79" s="24">
        <v>52</v>
      </c>
      <c r="F79" s="476" t="s">
        <v>797</v>
      </c>
      <c r="G79" s="498"/>
      <c r="H79" s="498"/>
      <c r="I79" s="498"/>
      <c r="J79" s="490"/>
      <c r="K79" s="43">
        <f>VLOOKUP($A79&amp;K$103,決統データ!$A$3:$DE$365,$E79+19,FALSE)</f>
        <v>0</v>
      </c>
      <c r="L79" s="43">
        <f>VLOOKUP($A79&amp;L$103,決統データ!$A$3:$DE$365,$E79+19,FALSE)</f>
        <v>6052</v>
      </c>
      <c r="M79" s="173">
        <f>SUM(K79:L79)</f>
        <v>6052</v>
      </c>
    </row>
    <row r="80" spans="1:13" s="1" customFormat="1" ht="13.5" customHeight="1">
      <c r="A80" s="27"/>
      <c r="B80" s="28"/>
      <c r="C80" s="29"/>
      <c r="D80" s="28"/>
      <c r="E80" s="24"/>
      <c r="F80" s="476" t="s">
        <v>799</v>
      </c>
      <c r="G80" s="498"/>
      <c r="H80" s="498"/>
      <c r="I80" s="498"/>
      <c r="J80" s="490"/>
      <c r="K80" s="44"/>
      <c r="L80" s="44"/>
      <c r="M80" s="173"/>
    </row>
    <row r="81" spans="1:13" s="1" customFormat="1" ht="13.5" customHeight="1">
      <c r="A81" s="27" t="str">
        <f t="shared" si="4"/>
        <v>1712602</v>
      </c>
      <c r="B81" s="28" t="s">
        <v>131</v>
      </c>
      <c r="C81" s="29">
        <v>26</v>
      </c>
      <c r="D81" s="28" t="s">
        <v>141</v>
      </c>
      <c r="E81" s="24">
        <v>53</v>
      </c>
      <c r="F81" s="476" t="s">
        <v>798</v>
      </c>
      <c r="G81" s="498"/>
      <c r="H81" s="498"/>
      <c r="I81" s="498"/>
      <c r="J81" s="490"/>
      <c r="K81" s="43">
        <f>VLOOKUP($A81&amp;K$103,決統データ!$A$3:$DE$365,$E81+19,FALSE)</f>
        <v>35740</v>
      </c>
      <c r="L81" s="43">
        <f>VLOOKUP($A81&amp;L$103,決統データ!$A$3:$DE$365,$E81+19,FALSE)</f>
        <v>42691</v>
      </c>
      <c r="M81" s="173">
        <f t="shared" ref="M81:M95" si="5">SUM(K81:L81)</f>
        <v>78431</v>
      </c>
    </row>
    <row r="82" spans="1:13" s="1" customFormat="1" ht="13.5" customHeight="1">
      <c r="A82" s="27" t="str">
        <f t="shared" si="4"/>
        <v>1712602</v>
      </c>
      <c r="B82" s="28" t="s">
        <v>131</v>
      </c>
      <c r="C82" s="29">
        <v>26</v>
      </c>
      <c r="D82" s="28" t="s">
        <v>141</v>
      </c>
      <c r="E82" s="24">
        <v>54</v>
      </c>
      <c r="F82" s="476" t="s">
        <v>797</v>
      </c>
      <c r="G82" s="498"/>
      <c r="H82" s="498"/>
      <c r="I82" s="498"/>
      <c r="J82" s="490"/>
      <c r="K82" s="43">
        <f>VLOOKUP($A82&amp;K$103,決統データ!$A$3:$DE$365,$E82+19,FALSE)</f>
        <v>69063</v>
      </c>
      <c r="L82" s="43">
        <f>VLOOKUP($A82&amp;L$103,決統データ!$A$3:$DE$365,$E82+19,FALSE)</f>
        <v>54468</v>
      </c>
      <c r="M82" s="173">
        <f t="shared" si="5"/>
        <v>123531</v>
      </c>
    </row>
    <row r="83" spans="1:13" s="1" customFormat="1" ht="13.5" customHeight="1">
      <c r="A83" s="27" t="str">
        <f t="shared" si="4"/>
        <v>1712602</v>
      </c>
      <c r="B83" s="28" t="s">
        <v>131</v>
      </c>
      <c r="C83" s="29">
        <v>26</v>
      </c>
      <c r="D83" s="28" t="s">
        <v>141</v>
      </c>
      <c r="E83" s="24">
        <v>55</v>
      </c>
      <c r="F83" s="647" t="s">
        <v>796</v>
      </c>
      <c r="G83" s="648"/>
      <c r="H83" s="648"/>
      <c r="I83" s="654"/>
      <c r="J83" s="60" t="s">
        <v>583</v>
      </c>
      <c r="K83" s="43">
        <f>VLOOKUP($A83&amp;K$103,決統データ!$A$3:$DE$365,$E83+19,FALSE)</f>
        <v>46692</v>
      </c>
      <c r="L83" s="43">
        <f>VLOOKUP($A83&amp;L$103,決統データ!$A$3:$DE$365,$E83+19,FALSE)</f>
        <v>42691</v>
      </c>
      <c r="M83" s="173">
        <f t="shared" si="5"/>
        <v>89383</v>
      </c>
    </row>
    <row r="84" spans="1:13" s="1" customFormat="1" ht="13.5" customHeight="1">
      <c r="A84" s="27" t="str">
        <f t="shared" si="4"/>
        <v>1712602</v>
      </c>
      <c r="B84" s="28" t="s">
        <v>131</v>
      </c>
      <c r="C84" s="29">
        <v>26</v>
      </c>
      <c r="D84" s="28" t="s">
        <v>141</v>
      </c>
      <c r="E84" s="24">
        <v>56</v>
      </c>
      <c r="F84" s="649"/>
      <c r="G84" s="650"/>
      <c r="H84" s="650"/>
      <c r="I84" s="655"/>
      <c r="J84" s="60" t="s">
        <v>795</v>
      </c>
      <c r="K84" s="43">
        <f>VLOOKUP($A84&amp;K$103,決統データ!$A$3:$DE$365,$E84+19,FALSE)</f>
        <v>46692</v>
      </c>
      <c r="L84" s="43">
        <f>VLOOKUP($A84&amp;L$103,決統データ!$A$3:$DE$365,$E84+19,FALSE)</f>
        <v>97159</v>
      </c>
      <c r="M84" s="173">
        <f t="shared" si="5"/>
        <v>143851</v>
      </c>
    </row>
    <row r="85" spans="1:13" s="1" customFormat="1" ht="13.5" customHeight="1">
      <c r="A85" s="27" t="str">
        <f t="shared" si="4"/>
        <v>1712602</v>
      </c>
      <c r="B85" s="28" t="s">
        <v>131</v>
      </c>
      <c r="C85" s="29">
        <v>26</v>
      </c>
      <c r="D85" s="28" t="s">
        <v>141</v>
      </c>
      <c r="E85" s="24">
        <v>57</v>
      </c>
      <c r="F85" s="647" t="s">
        <v>582</v>
      </c>
      <c r="G85" s="648"/>
      <c r="H85" s="648"/>
      <c r="I85" s="654"/>
      <c r="J85" s="60" t="s">
        <v>583</v>
      </c>
      <c r="K85" s="43">
        <f>VLOOKUP($A85&amp;K$103,決統データ!$A$3:$DE$365,$E85+19,FALSE)</f>
        <v>33564</v>
      </c>
      <c r="L85" s="43">
        <f>VLOOKUP($A85&amp;L$103,決統データ!$A$3:$DE$365,$E85+19,FALSE)</f>
        <v>207389</v>
      </c>
      <c r="M85" s="173">
        <f t="shared" si="5"/>
        <v>240953</v>
      </c>
    </row>
    <row r="86" spans="1:13" s="1" customFormat="1" ht="13.5" customHeight="1">
      <c r="A86" s="27" t="str">
        <f t="shared" si="4"/>
        <v>1712602</v>
      </c>
      <c r="B86" s="28" t="s">
        <v>131</v>
      </c>
      <c r="C86" s="29">
        <v>26</v>
      </c>
      <c r="D86" s="28" t="s">
        <v>141</v>
      </c>
      <c r="E86" s="24">
        <v>58</v>
      </c>
      <c r="F86" s="649"/>
      <c r="G86" s="650"/>
      <c r="H86" s="650"/>
      <c r="I86" s="655"/>
      <c r="J86" s="60" t="s">
        <v>795</v>
      </c>
      <c r="K86" s="43">
        <f>VLOOKUP($A86&amp;K$103,決統データ!$A$3:$DE$365,$E86+19,FALSE)</f>
        <v>33564</v>
      </c>
      <c r="L86" s="43">
        <f>VLOOKUP($A86&amp;L$103,決統データ!$A$3:$DE$365,$E86+19,FALSE)</f>
        <v>213441</v>
      </c>
      <c r="M86" s="173">
        <f t="shared" si="5"/>
        <v>247005</v>
      </c>
    </row>
    <row r="87" spans="1:13" s="1" customFormat="1" ht="13.5" customHeight="1">
      <c r="A87" s="27" t="str">
        <f t="shared" si="4"/>
        <v>1712602</v>
      </c>
      <c r="B87" s="28" t="s">
        <v>131</v>
      </c>
      <c r="C87" s="29">
        <v>26</v>
      </c>
      <c r="D87" s="28" t="s">
        <v>141</v>
      </c>
      <c r="E87" s="24">
        <v>59</v>
      </c>
      <c r="F87" s="651" t="s">
        <v>585</v>
      </c>
      <c r="G87" s="639" t="s">
        <v>586</v>
      </c>
      <c r="H87" s="640"/>
      <c r="I87" s="641"/>
      <c r="J87" s="60" t="s">
        <v>583</v>
      </c>
      <c r="K87" s="43">
        <f>VLOOKUP($A87&amp;K$103,決統データ!$A$3:$DE$365,$E87+19,FALSE)</f>
        <v>80256</v>
      </c>
      <c r="L87" s="43">
        <f>VLOOKUP($A87&amp;L$103,決統データ!$A$3:$DE$365,$E87+19,FALSE)</f>
        <v>250080</v>
      </c>
      <c r="M87" s="173">
        <f t="shared" si="5"/>
        <v>330336</v>
      </c>
    </row>
    <row r="88" spans="1:13" s="1" customFormat="1" ht="13.5" customHeight="1">
      <c r="A88" s="27" t="str">
        <f t="shared" si="4"/>
        <v>1712602</v>
      </c>
      <c r="B88" s="28" t="s">
        <v>131</v>
      </c>
      <c r="C88" s="29">
        <v>26</v>
      </c>
      <c r="D88" s="28" t="s">
        <v>141</v>
      </c>
      <c r="E88" s="24">
        <v>60</v>
      </c>
      <c r="F88" s="652"/>
      <c r="G88" s="642"/>
      <c r="H88" s="643"/>
      <c r="I88" s="644"/>
      <c r="J88" s="99" t="s">
        <v>795</v>
      </c>
      <c r="K88" s="43">
        <f>VLOOKUP($A88&amp;K$103,決統データ!$A$3:$DE$365,$E88+19,FALSE)</f>
        <v>80256</v>
      </c>
      <c r="L88" s="43">
        <f>VLOOKUP($A88&amp;L$103,決統データ!$A$3:$DE$365,$E88+19,FALSE)</f>
        <v>310600</v>
      </c>
      <c r="M88" s="173">
        <f t="shared" si="5"/>
        <v>390856</v>
      </c>
    </row>
    <row r="89" spans="1:13" s="1" customFormat="1">
      <c r="A89" s="27" t="str">
        <f t="shared" si="4"/>
        <v>1712602</v>
      </c>
      <c r="B89" s="28" t="s">
        <v>131</v>
      </c>
      <c r="C89" s="29">
        <v>26</v>
      </c>
      <c r="D89" s="28" t="s">
        <v>141</v>
      </c>
      <c r="E89" s="24">
        <v>64</v>
      </c>
      <c r="F89" s="645"/>
      <c r="G89" s="645"/>
      <c r="H89" s="175" t="s">
        <v>708</v>
      </c>
      <c r="I89" s="175"/>
      <c r="J89" s="175"/>
      <c r="K89" s="43">
        <f>VLOOKUP($A89&amp;K$103,決統データ!$A$3:$DE$365,$E89+19,FALSE)</f>
        <v>0</v>
      </c>
      <c r="L89" s="43">
        <f>VLOOKUP($A89&amp;L$103,決統データ!$A$3:$DE$365,$E89+19,FALSE)</f>
        <v>0</v>
      </c>
      <c r="M89" s="173">
        <f t="shared" si="5"/>
        <v>0</v>
      </c>
    </row>
    <row r="90" spans="1:13" s="1" customFormat="1">
      <c r="A90" s="27" t="str">
        <f t="shared" si="4"/>
        <v>1712602</v>
      </c>
      <c r="B90" s="28" t="s">
        <v>131</v>
      </c>
      <c r="C90" s="29">
        <v>26</v>
      </c>
      <c r="D90" s="28" t="s">
        <v>141</v>
      </c>
      <c r="E90" s="24">
        <v>65</v>
      </c>
      <c r="F90" s="645"/>
      <c r="G90" s="645"/>
      <c r="H90" s="653" t="s">
        <v>1217</v>
      </c>
      <c r="I90" s="175" t="s">
        <v>710</v>
      </c>
      <c r="J90" s="175"/>
      <c r="K90" s="43">
        <f>VLOOKUP($A90&amp;K$103,決統データ!$A$3:$DE$365,$E90+19,FALSE)</f>
        <v>0</v>
      </c>
      <c r="L90" s="43">
        <f>VLOOKUP($A90&amp;L$103,決統データ!$A$3:$DE$365,$E90+19,FALSE)</f>
        <v>0</v>
      </c>
      <c r="M90" s="173">
        <f t="shared" si="5"/>
        <v>0</v>
      </c>
    </row>
    <row r="91" spans="1:13" s="1" customFormat="1">
      <c r="A91" s="27" t="str">
        <f t="shared" si="4"/>
        <v>1712602</v>
      </c>
      <c r="B91" s="28" t="s">
        <v>131</v>
      </c>
      <c r="C91" s="29">
        <v>26</v>
      </c>
      <c r="D91" s="28" t="s">
        <v>141</v>
      </c>
      <c r="E91" s="24">
        <v>66</v>
      </c>
      <c r="F91" s="645"/>
      <c r="G91" s="645"/>
      <c r="H91" s="653"/>
      <c r="I91" s="175" t="s">
        <v>711</v>
      </c>
      <c r="J91" s="175"/>
      <c r="K91" s="43">
        <f>VLOOKUP($A91&amp;K$103,決統データ!$A$3:$DE$365,$E91+19,FALSE)</f>
        <v>0</v>
      </c>
      <c r="L91" s="43">
        <f>VLOOKUP($A91&amp;L$103,決統データ!$A$3:$DE$365,$E91+19,FALSE)</f>
        <v>0</v>
      </c>
      <c r="M91" s="173">
        <f t="shared" si="5"/>
        <v>0</v>
      </c>
    </row>
    <row r="92" spans="1:13" s="1" customFormat="1">
      <c r="A92" s="27" t="str">
        <f t="shared" si="4"/>
        <v>1712602</v>
      </c>
      <c r="B92" s="28" t="s">
        <v>131</v>
      </c>
      <c r="C92" s="29">
        <v>26</v>
      </c>
      <c r="D92" s="28" t="s">
        <v>141</v>
      </c>
      <c r="E92" s="24">
        <v>67</v>
      </c>
      <c r="F92" s="645"/>
      <c r="G92" s="645"/>
      <c r="H92" s="653"/>
      <c r="I92" s="175" t="s">
        <v>712</v>
      </c>
      <c r="J92" s="175"/>
      <c r="K92" s="43">
        <f>VLOOKUP($A92&amp;K$103,決統データ!$A$3:$DE$365,$E92+19,FALSE)</f>
        <v>0</v>
      </c>
      <c r="L92" s="43">
        <f>VLOOKUP($A92&amp;L$103,決統データ!$A$3:$DE$365,$E92+19,FALSE)</f>
        <v>0</v>
      </c>
      <c r="M92" s="173">
        <f t="shared" si="5"/>
        <v>0</v>
      </c>
    </row>
    <row r="93" spans="1:13">
      <c r="A93" s="27" t="str">
        <f t="shared" si="4"/>
        <v>1712602</v>
      </c>
      <c r="B93" s="28" t="s">
        <v>131</v>
      </c>
      <c r="C93" s="29">
        <v>26</v>
      </c>
      <c r="D93" s="28" t="s">
        <v>141</v>
      </c>
      <c r="E93" s="38">
        <v>68</v>
      </c>
      <c r="F93" s="645"/>
      <c r="G93" s="645"/>
      <c r="H93" s="653"/>
      <c r="I93" s="175" t="s">
        <v>713</v>
      </c>
      <c r="J93" s="175"/>
      <c r="K93" s="43">
        <f>VLOOKUP($A93&amp;K$103,決統データ!$A$3:$DE$365,$E93+19,FALSE)</f>
        <v>0</v>
      </c>
      <c r="L93" s="43">
        <f>VLOOKUP($A93&amp;L$103,決統データ!$A$3:$DE$365,$E93+19,FALSE)</f>
        <v>0</v>
      </c>
      <c r="M93" s="173">
        <f t="shared" si="5"/>
        <v>0</v>
      </c>
    </row>
    <row r="94" spans="1:13" ht="14.25" customHeight="1">
      <c r="A94" s="27" t="str">
        <f t="shared" si="4"/>
        <v>1712602</v>
      </c>
      <c r="B94" s="28" t="s">
        <v>131</v>
      </c>
      <c r="C94" s="29">
        <v>26</v>
      </c>
      <c r="D94" s="28" t="s">
        <v>141</v>
      </c>
      <c r="E94" s="38">
        <v>69</v>
      </c>
      <c r="F94" s="608" t="s">
        <v>1374</v>
      </c>
      <c r="G94" s="608"/>
      <c r="H94" s="608"/>
      <c r="I94" s="608"/>
      <c r="J94" s="608"/>
      <c r="K94" s="43">
        <f>VLOOKUP($A94&amp;K$103,決統データ!$A$3:$DE$365,$E94+19,FALSE)</f>
        <v>128208</v>
      </c>
      <c r="L94" s="43">
        <f>VLOOKUP($A94&amp;L$103,決統データ!$A$3:$DE$365,$E94+19,FALSE)</f>
        <v>94057</v>
      </c>
      <c r="M94" s="173">
        <f t="shared" si="5"/>
        <v>222265</v>
      </c>
    </row>
    <row r="95" spans="1:13">
      <c r="A95" s="27" t="str">
        <f t="shared" si="4"/>
        <v>1712602</v>
      </c>
      <c r="B95" s="28" t="s">
        <v>131</v>
      </c>
      <c r="C95" s="29">
        <v>26</v>
      </c>
      <c r="D95" s="28" t="s">
        <v>141</v>
      </c>
      <c r="E95" s="38">
        <v>70</v>
      </c>
      <c r="F95" s="609" t="s">
        <v>1375</v>
      </c>
      <c r="G95" s="609"/>
      <c r="H95" s="609"/>
      <c r="I95" s="609"/>
      <c r="J95" s="609"/>
      <c r="K95" s="43">
        <f>VLOOKUP($A95&amp;K$103,決統データ!$A$3:$DE$365,$E95+19,FALSE)</f>
        <v>141029</v>
      </c>
      <c r="L95" s="43">
        <f>VLOOKUP($A95&amp;L$103,決統データ!$A$3:$DE$365,$E95+19,FALSE)</f>
        <v>103464</v>
      </c>
      <c r="M95" s="173">
        <f t="shared" si="5"/>
        <v>244493</v>
      </c>
    </row>
    <row r="96" spans="1:13">
      <c r="F96" s="586" t="s">
        <v>500</v>
      </c>
      <c r="G96" s="84" t="s">
        <v>503</v>
      </c>
      <c r="H96" s="84"/>
      <c r="I96" s="96"/>
      <c r="J96" s="63"/>
      <c r="K96" s="172">
        <f t="shared" ref="K96:M96" si="6">K3/K14*100</f>
        <v>171.71726149594784</v>
      </c>
      <c r="L96" s="172">
        <f t="shared" si="6"/>
        <v>170.55435907181013</v>
      </c>
      <c r="M96" s="172">
        <f t="shared" si="6"/>
        <v>171.01387270318162</v>
      </c>
    </row>
    <row r="97" spans="6:13">
      <c r="F97" s="507"/>
      <c r="G97" s="60" t="s">
        <v>501</v>
      </c>
      <c r="H97" s="60"/>
      <c r="I97" s="64"/>
      <c r="J97" s="62"/>
      <c r="K97" s="172">
        <f t="shared" ref="K97:M97" si="7">K3/(K14+K51-K52-K53-K54)*100</f>
        <v>69.353649144334071</v>
      </c>
      <c r="L97" s="172">
        <f t="shared" si="7"/>
        <v>69.617593953209763</v>
      </c>
      <c r="M97" s="172">
        <f t="shared" si="7"/>
        <v>69.512628772993551</v>
      </c>
    </row>
    <row r="98" spans="6:13">
      <c r="F98" s="507"/>
      <c r="G98" s="60" t="s">
        <v>504</v>
      </c>
      <c r="H98" s="60"/>
      <c r="I98" s="64"/>
      <c r="J98" s="62"/>
      <c r="K98" s="172">
        <f t="shared" ref="K98:M98" si="8">(K4-K7)/(K15-K17)*100</f>
        <v>156.95326809356845</v>
      </c>
      <c r="L98" s="172">
        <f t="shared" si="8"/>
        <v>79.306116831608847</v>
      </c>
      <c r="M98" s="172">
        <f t="shared" si="8"/>
        <v>108.35398729047489</v>
      </c>
    </row>
    <row r="99" spans="6:13">
      <c r="F99" s="507"/>
      <c r="G99" s="60" t="s">
        <v>502</v>
      </c>
      <c r="H99" s="64"/>
      <c r="I99" s="65"/>
      <c r="J99" s="62"/>
      <c r="K99" s="172">
        <f t="shared" ref="K99:M99" si="9">K71/(K4-K7)*100</f>
        <v>0</v>
      </c>
      <c r="L99" s="172">
        <f t="shared" si="9"/>
        <v>0</v>
      </c>
      <c r="M99" s="172">
        <f t="shared" si="9"/>
        <v>0</v>
      </c>
    </row>
    <row r="100" spans="6:13">
      <c r="F100" s="507"/>
      <c r="G100" s="60" t="s">
        <v>512</v>
      </c>
      <c r="H100" s="64"/>
      <c r="I100" s="65"/>
      <c r="J100" s="62"/>
      <c r="K100" s="172">
        <f t="shared" ref="K100:M100" si="10">(K12+K27+K28)/(K3+K25)*100</f>
        <v>28.576291133982558</v>
      </c>
      <c r="L100" s="172">
        <f t="shared" si="10"/>
        <v>57.695565940772141</v>
      </c>
      <c r="M100" s="172">
        <f t="shared" si="10"/>
        <v>42.82327196725047</v>
      </c>
    </row>
    <row r="101" spans="6:13">
      <c r="K101" s="144"/>
      <c r="L101" s="144"/>
      <c r="M101" s="144"/>
    </row>
    <row r="103" spans="6:13" hidden="1">
      <c r="K103" s="157" t="str">
        <f t="shared" ref="K103:L103" si="11">+K104&amp;"000"</f>
        <v>263435000</v>
      </c>
      <c r="L103" s="157" t="str">
        <f t="shared" si="11"/>
        <v>264652000</v>
      </c>
    </row>
    <row r="104" spans="6:13" hidden="1">
      <c r="K104" s="157" t="s">
        <v>569</v>
      </c>
      <c r="L104" s="157" t="s">
        <v>576</v>
      </c>
    </row>
    <row r="105" spans="6:13" hidden="1">
      <c r="K105" s="157" t="s">
        <v>458</v>
      </c>
      <c r="L105" s="157" t="s">
        <v>577</v>
      </c>
    </row>
  </sheetData>
  <sheetProtection algorithmName="SHA-512" hashValue="tMAzCUYSQhDY7tSFx2Y137ItOkMghMRrSeqhzl2No4L770lBGdLfZCQZp8UCsPxG6tF2CMO0bJrPZ9jBZMAvTA==" saltValue="gUU2IKRkUN9V6xybhlAxFA==" spinCount="100000" sheet="1" objects="1" scenarios="1"/>
  <customSheetViews>
    <customSheetView guid="{247A5D4D-80F1-4466-92F7-7A3BC78E450F}" showPageBreaks="1" printArea="1" topLeftCell="A82">
      <selection activeCell="C43" sqref="C43"/>
      <pageMargins left="0.78740157480314965" right="0.78740157480314965" top="0.74803149606299213" bottom="0.39370078740157483" header="0.51181102362204722" footer="0.19685039370078741"/>
      <pageSetup paperSize="9" scale="53" pageOrder="overThenDown" orientation="portrait" blackAndWhite="1" horizontalDpi="300" verticalDpi="300"/>
      <headerFooter alignWithMargins="0"/>
    </customSheetView>
  </customSheetViews>
  <mergeCells count="94">
    <mergeCell ref="G87:I88"/>
    <mergeCell ref="F89:G93"/>
    <mergeCell ref="F82:J82"/>
    <mergeCell ref="F77:J77"/>
    <mergeCell ref="F74:J74"/>
    <mergeCell ref="F75:I76"/>
    <mergeCell ref="F87:F88"/>
    <mergeCell ref="H90:H93"/>
    <mergeCell ref="F79:J79"/>
    <mergeCell ref="F83:I84"/>
    <mergeCell ref="F85:I86"/>
    <mergeCell ref="F80:J80"/>
    <mergeCell ref="F81:J81"/>
    <mergeCell ref="G66:J66"/>
    <mergeCell ref="G67:J67"/>
    <mergeCell ref="G68:J68"/>
    <mergeCell ref="F61:J61"/>
    <mergeCell ref="F78:J78"/>
    <mergeCell ref="F3:F24"/>
    <mergeCell ref="G20:J20"/>
    <mergeCell ref="G12:J12"/>
    <mergeCell ref="G13:J13"/>
    <mergeCell ref="G15:J15"/>
    <mergeCell ref="G16:J16"/>
    <mergeCell ref="G17:J17"/>
    <mergeCell ref="G18:J18"/>
    <mergeCell ref="G14:J14"/>
    <mergeCell ref="G8:J8"/>
    <mergeCell ref="G9:J9"/>
    <mergeCell ref="G10:J10"/>
    <mergeCell ref="G11:J11"/>
    <mergeCell ref="G21:J21"/>
    <mergeCell ref="G22:J22"/>
    <mergeCell ref="G23:J23"/>
    <mergeCell ref="G24:J24"/>
    <mergeCell ref="G19:J19"/>
    <mergeCell ref="G3:J3"/>
    <mergeCell ref="G4:J4"/>
    <mergeCell ref="G5:J5"/>
    <mergeCell ref="G6:J6"/>
    <mergeCell ref="G7:J7"/>
    <mergeCell ref="G25:J25"/>
    <mergeCell ref="G26:J26"/>
    <mergeCell ref="G27:J27"/>
    <mergeCell ref="G28:J28"/>
    <mergeCell ref="G29:J29"/>
    <mergeCell ref="H40:J40"/>
    <mergeCell ref="H41:J41"/>
    <mergeCell ref="G31:J31"/>
    <mergeCell ref="G32:J32"/>
    <mergeCell ref="G33:J33"/>
    <mergeCell ref="G34:J34"/>
    <mergeCell ref="G35:J35"/>
    <mergeCell ref="H39:J39"/>
    <mergeCell ref="G39:G42"/>
    <mergeCell ref="H42:J42"/>
    <mergeCell ref="F96:F100"/>
    <mergeCell ref="F2:J2"/>
    <mergeCell ref="G62:J62"/>
    <mergeCell ref="G57:J57"/>
    <mergeCell ref="G58:J58"/>
    <mergeCell ref="F59:J59"/>
    <mergeCell ref="I43:I45"/>
    <mergeCell ref="H48:J48"/>
    <mergeCell ref="H49:J49"/>
    <mergeCell ref="G36:J36"/>
    <mergeCell ref="H46:J46"/>
    <mergeCell ref="H47:J47"/>
    <mergeCell ref="I37:J37"/>
    <mergeCell ref="I38:J38"/>
    <mergeCell ref="G37:H38"/>
    <mergeCell ref="H43:H45"/>
    <mergeCell ref="H50:J50"/>
    <mergeCell ref="G51:J51"/>
    <mergeCell ref="H52:J52"/>
    <mergeCell ref="H53:J53"/>
    <mergeCell ref="G43:G50"/>
    <mergeCell ref="G52:G54"/>
    <mergeCell ref="F94:J94"/>
    <mergeCell ref="F95:J95"/>
    <mergeCell ref="F60:J60"/>
    <mergeCell ref="H54:J54"/>
    <mergeCell ref="G55:J55"/>
    <mergeCell ref="G56:J56"/>
    <mergeCell ref="F63:J63"/>
    <mergeCell ref="F64:J64"/>
    <mergeCell ref="F25:F58"/>
    <mergeCell ref="G30:J30"/>
    <mergeCell ref="F72:J72"/>
    <mergeCell ref="F73:J73"/>
    <mergeCell ref="F69:J69"/>
    <mergeCell ref="F70:I71"/>
    <mergeCell ref="F65:J65"/>
    <mergeCell ref="F66:F68"/>
  </mergeCells>
  <phoneticPr fontId="3"/>
  <pageMargins left="0.78740157480314965" right="0.78740157480314965" top="0.74803149606299213" bottom="0.39370078740157483" header="0.51181102362204722" footer="0.19685039370078741"/>
  <pageSetup paperSize="9" scale="53" pageOrder="overThenDown"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K55"/>
  <sheetViews>
    <sheetView view="pageBreakPreview" zoomScale="85" zoomScaleNormal="80" zoomScaleSheetLayoutView="85" workbookViewId="0">
      <pane ySplit="2" topLeftCell="A3" activePane="bottomLeft" state="frozen"/>
      <selection pane="bottomLeft" activeCell="A53" sqref="A53:XFD55"/>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4.19921875" style="9" customWidth="1"/>
    <col min="7" max="7" width="3.69921875" style="9" customWidth="1"/>
    <col min="8" max="8" width="22.19921875" style="9" customWidth="1"/>
    <col min="9" max="11" width="11.59765625" style="9" customWidth="1"/>
    <col min="12" max="16384" width="9" style="9"/>
  </cols>
  <sheetData>
    <row r="1" spans="1:11">
      <c r="F1" s="9" t="s">
        <v>1113</v>
      </c>
      <c r="I1" s="147"/>
      <c r="K1" s="147"/>
    </row>
    <row r="2" spans="1:11" ht="29.25" customHeight="1">
      <c r="A2" s="26"/>
      <c r="B2" s="67" t="s">
        <v>757</v>
      </c>
      <c r="C2" s="26" t="s">
        <v>758</v>
      </c>
      <c r="D2" s="26" t="s">
        <v>759</v>
      </c>
      <c r="E2" s="30" t="s">
        <v>760</v>
      </c>
      <c r="F2" s="496"/>
      <c r="G2" s="623"/>
      <c r="H2" s="624"/>
      <c r="I2" s="11" t="s">
        <v>458</v>
      </c>
      <c r="J2" s="11" t="s">
        <v>1234</v>
      </c>
      <c r="K2" s="11" t="s">
        <v>587</v>
      </c>
    </row>
    <row r="3" spans="1:11" s="1" customFormat="1" ht="16.05" customHeight="1">
      <c r="A3" s="27" t="str">
        <f>+B3&amp;C3&amp;D3</f>
        <v>1712101</v>
      </c>
      <c r="B3" s="28" t="s">
        <v>131</v>
      </c>
      <c r="C3" s="29">
        <v>21</v>
      </c>
      <c r="D3" s="28" t="s">
        <v>761</v>
      </c>
      <c r="E3" s="24">
        <v>1</v>
      </c>
      <c r="F3" s="507" t="s">
        <v>1112</v>
      </c>
      <c r="G3" s="660" t="s">
        <v>833</v>
      </c>
      <c r="H3" s="84" t="s">
        <v>1105</v>
      </c>
      <c r="I3" s="43">
        <f>VLOOKUP($A3&amp;I$53,決統データ!$A$3:$DE$365,$E3+19,FALSE)</f>
        <v>4156</v>
      </c>
      <c r="J3" s="43">
        <f>VLOOKUP($A3&amp;J$53,決統データ!$A$3:$DE$365,$E3+19,FALSE)</f>
        <v>4810</v>
      </c>
      <c r="K3" s="154">
        <f t="shared" ref="K3:K26" si="0">SUM(I3:J3)</f>
        <v>8966</v>
      </c>
    </row>
    <row r="4" spans="1:11" s="1" customFormat="1" ht="16.05" customHeight="1">
      <c r="A4" s="27" t="str">
        <f t="shared" ref="A4:A26" si="1">+B4&amp;C4&amp;D4</f>
        <v>1712101</v>
      </c>
      <c r="B4" s="28" t="s">
        <v>131</v>
      </c>
      <c r="C4" s="29">
        <v>21</v>
      </c>
      <c r="D4" s="28" t="s">
        <v>761</v>
      </c>
      <c r="E4" s="24">
        <v>2</v>
      </c>
      <c r="F4" s="507"/>
      <c r="G4" s="659"/>
      <c r="H4" s="60" t="s">
        <v>1104</v>
      </c>
      <c r="I4" s="43">
        <f>VLOOKUP($A4&amp;I$53,決統データ!$A$3:$DE$365,$E4+19,FALSE)</f>
        <v>2360</v>
      </c>
      <c r="J4" s="43">
        <f>VLOOKUP($A4&amp;J$53,決統データ!$A$3:$DE$365,$E4+19,FALSE)</f>
        <v>2968</v>
      </c>
      <c r="K4" s="154">
        <f t="shared" si="0"/>
        <v>5328</v>
      </c>
    </row>
    <row r="5" spans="1:11" s="1" customFormat="1" ht="16.05" customHeight="1">
      <c r="A5" s="27" t="str">
        <f t="shared" si="1"/>
        <v>1712101</v>
      </c>
      <c r="B5" s="28" t="s">
        <v>131</v>
      </c>
      <c r="C5" s="29">
        <v>21</v>
      </c>
      <c r="D5" s="28" t="s">
        <v>761</v>
      </c>
      <c r="E5" s="24">
        <v>3</v>
      </c>
      <c r="F5" s="507"/>
      <c r="G5" s="659"/>
      <c r="H5" s="60" t="s">
        <v>1474</v>
      </c>
      <c r="I5" s="43">
        <f>VLOOKUP($A5&amp;I$53,決統データ!$A$3:$DE$365,$E5+19,FALSE)</f>
        <v>0</v>
      </c>
      <c r="J5" s="43">
        <f>VLOOKUP($A5&amp;J$53,決統データ!$A$3:$DE$365,$E5+19,FALSE)</f>
        <v>0</v>
      </c>
      <c r="K5" s="154">
        <f t="shared" si="0"/>
        <v>0</v>
      </c>
    </row>
    <row r="6" spans="1:11" s="1" customFormat="1" ht="16.05" customHeight="1">
      <c r="A6" s="27" t="str">
        <f t="shared" si="1"/>
        <v>1712101</v>
      </c>
      <c r="B6" s="28" t="s">
        <v>131</v>
      </c>
      <c r="C6" s="29">
        <v>21</v>
      </c>
      <c r="D6" s="28" t="s">
        <v>761</v>
      </c>
      <c r="E6" s="24">
        <v>4</v>
      </c>
      <c r="F6" s="507"/>
      <c r="G6" s="659"/>
      <c r="H6" s="60" t="s">
        <v>1111</v>
      </c>
      <c r="I6" s="43">
        <f>VLOOKUP($A6&amp;I$53,決統データ!$A$3:$DE$365,$E6+19,FALSE)</f>
        <v>0</v>
      </c>
      <c r="J6" s="43">
        <f>VLOOKUP($A6&amp;J$53,決統データ!$A$3:$DE$365,$E6+19,FALSE)</f>
        <v>0</v>
      </c>
      <c r="K6" s="154">
        <f t="shared" si="0"/>
        <v>0</v>
      </c>
    </row>
    <row r="7" spans="1:11" s="1" customFormat="1" ht="16.05" customHeight="1">
      <c r="A7" s="27" t="str">
        <f t="shared" si="1"/>
        <v>1712101</v>
      </c>
      <c r="B7" s="28" t="s">
        <v>131</v>
      </c>
      <c r="C7" s="29">
        <v>21</v>
      </c>
      <c r="D7" s="28" t="s">
        <v>761</v>
      </c>
      <c r="E7" s="24">
        <v>5</v>
      </c>
      <c r="F7" s="507"/>
      <c r="G7" s="659"/>
      <c r="H7" s="60" t="s">
        <v>1101</v>
      </c>
      <c r="I7" s="43">
        <f>VLOOKUP($A7&amp;I$53,決統データ!$A$3:$DE$365,$E7+19,FALSE)</f>
        <v>1275</v>
      </c>
      <c r="J7" s="43">
        <f>VLOOKUP($A7&amp;J$53,決統データ!$A$3:$DE$365,$E7+19,FALSE)</f>
        <v>1488</v>
      </c>
      <c r="K7" s="154">
        <f t="shared" si="0"/>
        <v>2763</v>
      </c>
    </row>
    <row r="8" spans="1:11" s="1" customFormat="1" ht="16.05" customHeight="1">
      <c r="A8" s="27" t="str">
        <f t="shared" si="1"/>
        <v>1712101</v>
      </c>
      <c r="B8" s="28" t="s">
        <v>131</v>
      </c>
      <c r="C8" s="29">
        <v>21</v>
      </c>
      <c r="D8" s="28" t="s">
        <v>761</v>
      </c>
      <c r="E8" s="24">
        <v>6</v>
      </c>
      <c r="F8" s="507"/>
      <c r="G8" s="659"/>
      <c r="H8" s="60" t="s">
        <v>770</v>
      </c>
      <c r="I8" s="43">
        <f>VLOOKUP($A8&amp;I$53,決統データ!$A$3:$DE$365,$E8+19,FALSE)</f>
        <v>7791</v>
      </c>
      <c r="J8" s="43">
        <f>VLOOKUP($A8&amp;J$53,決統データ!$A$3:$DE$365,$E8+19,FALSE)</f>
        <v>9266</v>
      </c>
      <c r="K8" s="154">
        <f t="shared" si="0"/>
        <v>17057</v>
      </c>
    </row>
    <row r="9" spans="1:11" s="1" customFormat="1" ht="16.05" customHeight="1">
      <c r="A9" s="27" t="str">
        <f t="shared" si="1"/>
        <v>1712101</v>
      </c>
      <c r="B9" s="28" t="s">
        <v>131</v>
      </c>
      <c r="C9" s="29">
        <v>21</v>
      </c>
      <c r="D9" s="28" t="s">
        <v>761</v>
      </c>
      <c r="E9" s="24">
        <v>7</v>
      </c>
      <c r="F9" s="507"/>
      <c r="G9" s="467" t="s">
        <v>1100</v>
      </c>
      <c r="H9" s="467"/>
      <c r="I9" s="43">
        <f>VLOOKUP($A9&amp;I$53,決統データ!$A$3:$DE$365,$E9+19,FALSE)</f>
        <v>21210</v>
      </c>
      <c r="J9" s="43">
        <f>VLOOKUP($A9&amp;J$53,決統データ!$A$3:$DE$365,$E9+19,FALSE)</f>
        <v>23590</v>
      </c>
      <c r="K9" s="154">
        <f t="shared" si="0"/>
        <v>44800</v>
      </c>
    </row>
    <row r="10" spans="1:11" s="1" customFormat="1" ht="16.05" customHeight="1">
      <c r="A10" s="27" t="str">
        <f t="shared" si="1"/>
        <v>1712101</v>
      </c>
      <c r="B10" s="28" t="s">
        <v>131</v>
      </c>
      <c r="C10" s="29">
        <v>21</v>
      </c>
      <c r="D10" s="28" t="s">
        <v>761</v>
      </c>
      <c r="E10" s="24">
        <v>8</v>
      </c>
      <c r="F10" s="507"/>
      <c r="G10" s="659" t="s">
        <v>626</v>
      </c>
      <c r="H10" s="60" t="s">
        <v>1362</v>
      </c>
      <c r="I10" s="43">
        <f>VLOOKUP($A10&amp;I$53,決統データ!$A$3:$DE$365,$E10+19,FALSE)</f>
        <v>21210</v>
      </c>
      <c r="J10" s="43">
        <f>VLOOKUP($A10&amp;J$53,決統データ!$A$3:$DE$365,$E10+19,FALSE)</f>
        <v>23590</v>
      </c>
      <c r="K10" s="154">
        <f t="shared" si="0"/>
        <v>44800</v>
      </c>
    </row>
    <row r="11" spans="1:11" s="1" customFormat="1" ht="16.05" customHeight="1">
      <c r="A11" s="27" t="str">
        <f t="shared" si="1"/>
        <v>1712101</v>
      </c>
      <c r="B11" s="28" t="s">
        <v>131</v>
      </c>
      <c r="C11" s="29">
        <v>21</v>
      </c>
      <c r="D11" s="28" t="s">
        <v>761</v>
      </c>
      <c r="E11" s="24">
        <v>9</v>
      </c>
      <c r="F11" s="507"/>
      <c r="G11" s="659"/>
      <c r="H11" s="60" t="s">
        <v>1361</v>
      </c>
      <c r="I11" s="43">
        <f>VLOOKUP($A11&amp;I$53,決統データ!$A$3:$DE$365,$E11+19,FALSE)</f>
        <v>0</v>
      </c>
      <c r="J11" s="43">
        <f>VLOOKUP($A11&amp;J$53,決統データ!$A$3:$DE$365,$E11+19,FALSE)</f>
        <v>0</v>
      </c>
      <c r="K11" s="154">
        <f t="shared" si="0"/>
        <v>0</v>
      </c>
    </row>
    <row r="12" spans="1:11" s="1" customFormat="1" ht="16.05" customHeight="1">
      <c r="A12" s="27" t="str">
        <f t="shared" si="1"/>
        <v>1712101</v>
      </c>
      <c r="B12" s="28" t="s">
        <v>131</v>
      </c>
      <c r="C12" s="29">
        <v>21</v>
      </c>
      <c r="D12" s="28" t="s">
        <v>761</v>
      </c>
      <c r="E12" s="24">
        <v>10</v>
      </c>
      <c r="F12" s="507"/>
      <c r="G12" s="659"/>
      <c r="H12" s="60" t="s">
        <v>1097</v>
      </c>
      <c r="I12" s="43">
        <f>VLOOKUP($A12&amp;I$53,決統データ!$A$3:$DE$365,$E12+19,FALSE)</f>
        <v>0</v>
      </c>
      <c r="J12" s="43">
        <f>VLOOKUP($A12&amp;J$53,決統データ!$A$3:$DE$365,$E12+19,FALSE)</f>
        <v>0</v>
      </c>
      <c r="K12" s="154">
        <f t="shared" si="0"/>
        <v>0</v>
      </c>
    </row>
    <row r="13" spans="1:11" s="1" customFormat="1" ht="16.05" customHeight="1">
      <c r="A13" s="27" t="str">
        <f t="shared" si="1"/>
        <v>1712101</v>
      </c>
      <c r="B13" s="28" t="s">
        <v>131</v>
      </c>
      <c r="C13" s="29">
        <v>21</v>
      </c>
      <c r="D13" s="28" t="s">
        <v>761</v>
      </c>
      <c r="E13" s="24">
        <v>12</v>
      </c>
      <c r="F13" s="507"/>
      <c r="G13" s="467" t="s">
        <v>1232</v>
      </c>
      <c r="H13" s="467"/>
      <c r="I13" s="43">
        <f>VLOOKUP($A13&amp;I$53,決統データ!$A$3:$DE$365,$E13+19,FALSE)</f>
        <v>0</v>
      </c>
      <c r="J13" s="43">
        <f>VLOOKUP($A13&amp;J$53,決統データ!$A$3:$DE$365,$E13+19,FALSE)</f>
        <v>0</v>
      </c>
      <c r="K13" s="154">
        <f t="shared" si="0"/>
        <v>0</v>
      </c>
    </row>
    <row r="14" spans="1:11" s="1" customFormat="1" ht="16.05" customHeight="1">
      <c r="A14" s="27" t="str">
        <f t="shared" si="1"/>
        <v>1712101</v>
      </c>
      <c r="B14" s="28" t="s">
        <v>131</v>
      </c>
      <c r="C14" s="29">
        <v>21</v>
      </c>
      <c r="D14" s="28" t="s">
        <v>761</v>
      </c>
      <c r="E14" s="24">
        <v>13</v>
      </c>
      <c r="F14" s="507"/>
      <c r="G14" s="467" t="s">
        <v>1096</v>
      </c>
      <c r="H14" s="467"/>
      <c r="I14" s="43">
        <f>VLOOKUP($A14&amp;I$53,決統データ!$A$3:$DE$365,$E14+19,FALSE)</f>
        <v>0</v>
      </c>
      <c r="J14" s="43">
        <f>VLOOKUP($A14&amp;J$53,決統データ!$A$3:$DE$365,$E14+19,FALSE)</f>
        <v>755</v>
      </c>
      <c r="K14" s="154">
        <f t="shared" si="0"/>
        <v>755</v>
      </c>
    </row>
    <row r="15" spans="1:11" s="1" customFormat="1" ht="16.05" customHeight="1">
      <c r="A15" s="27" t="str">
        <f t="shared" si="1"/>
        <v>1712101</v>
      </c>
      <c r="B15" s="28" t="s">
        <v>131</v>
      </c>
      <c r="C15" s="29">
        <v>21</v>
      </c>
      <c r="D15" s="28" t="s">
        <v>761</v>
      </c>
      <c r="E15" s="24">
        <v>14</v>
      </c>
      <c r="F15" s="507"/>
      <c r="G15" s="467" t="s">
        <v>1095</v>
      </c>
      <c r="H15" s="467"/>
      <c r="I15" s="43">
        <f>VLOOKUP($A15&amp;I$53,決統データ!$A$3:$DE$365,$E15+19,FALSE)</f>
        <v>0</v>
      </c>
      <c r="J15" s="43">
        <f>VLOOKUP($A15&amp;J$53,決統データ!$A$3:$DE$365,$E15+19,FALSE)</f>
        <v>323</v>
      </c>
      <c r="K15" s="154">
        <f t="shared" si="0"/>
        <v>323</v>
      </c>
    </row>
    <row r="16" spans="1:11" s="1" customFormat="1" ht="16.05" customHeight="1">
      <c r="A16" s="27" t="str">
        <f t="shared" si="1"/>
        <v>1712101</v>
      </c>
      <c r="B16" s="28" t="s">
        <v>131</v>
      </c>
      <c r="C16" s="29">
        <v>21</v>
      </c>
      <c r="D16" s="28" t="s">
        <v>761</v>
      </c>
      <c r="E16" s="24">
        <v>15</v>
      </c>
      <c r="F16" s="507"/>
      <c r="G16" s="467" t="s">
        <v>1094</v>
      </c>
      <c r="H16" s="467"/>
      <c r="I16" s="43">
        <f>VLOOKUP($A16&amp;I$53,決統データ!$A$3:$DE$365,$E16+19,FALSE)</f>
        <v>0</v>
      </c>
      <c r="J16" s="43">
        <f>VLOOKUP($A16&amp;J$53,決統データ!$A$3:$DE$365,$E16+19,FALSE)</f>
        <v>99</v>
      </c>
      <c r="K16" s="154">
        <f t="shared" si="0"/>
        <v>99</v>
      </c>
    </row>
    <row r="17" spans="1:11" s="1" customFormat="1" ht="16.05" customHeight="1">
      <c r="A17" s="27" t="str">
        <f t="shared" si="1"/>
        <v>1712101</v>
      </c>
      <c r="B17" s="28" t="s">
        <v>131</v>
      </c>
      <c r="C17" s="29">
        <v>21</v>
      </c>
      <c r="D17" s="28" t="s">
        <v>761</v>
      </c>
      <c r="E17" s="24">
        <v>16</v>
      </c>
      <c r="F17" s="507"/>
      <c r="G17" s="467" t="s">
        <v>1091</v>
      </c>
      <c r="H17" s="467"/>
      <c r="I17" s="43">
        <f>VLOOKUP($A17&amp;I$53,決統データ!$A$3:$DE$365,$E17+19,FALSE)</f>
        <v>0</v>
      </c>
      <c r="J17" s="43">
        <f>VLOOKUP($A17&amp;J$53,決統データ!$A$3:$DE$365,$E17+19,FALSE)</f>
        <v>0</v>
      </c>
      <c r="K17" s="154">
        <f t="shared" si="0"/>
        <v>0</v>
      </c>
    </row>
    <row r="18" spans="1:11" s="1" customFormat="1" ht="16.05" customHeight="1">
      <c r="A18" s="27" t="str">
        <f t="shared" si="1"/>
        <v>1712101</v>
      </c>
      <c r="B18" s="28" t="s">
        <v>131</v>
      </c>
      <c r="C18" s="29">
        <v>21</v>
      </c>
      <c r="D18" s="28" t="s">
        <v>761</v>
      </c>
      <c r="E18" s="24">
        <v>17</v>
      </c>
      <c r="F18" s="507"/>
      <c r="G18" s="467" t="s">
        <v>1231</v>
      </c>
      <c r="H18" s="467"/>
      <c r="I18" s="43">
        <f>VLOOKUP($A18&amp;I$53,決統データ!$A$3:$DE$365,$E18+19,FALSE)</f>
        <v>0</v>
      </c>
      <c r="J18" s="43">
        <f>VLOOKUP($A18&amp;J$53,決統データ!$A$3:$DE$365,$E18+19,FALSE)</f>
        <v>0</v>
      </c>
      <c r="K18" s="154">
        <f t="shared" si="0"/>
        <v>0</v>
      </c>
    </row>
    <row r="19" spans="1:11" s="1" customFormat="1" ht="16.05" customHeight="1">
      <c r="A19" s="27" t="str">
        <f t="shared" si="1"/>
        <v>1712101</v>
      </c>
      <c r="B19" s="28" t="s">
        <v>131</v>
      </c>
      <c r="C19" s="29">
        <v>21</v>
      </c>
      <c r="D19" s="28" t="s">
        <v>761</v>
      </c>
      <c r="E19" s="24">
        <v>18</v>
      </c>
      <c r="F19" s="507"/>
      <c r="G19" s="467" t="s">
        <v>1230</v>
      </c>
      <c r="H19" s="467"/>
      <c r="I19" s="43">
        <f>VLOOKUP($A19&amp;I$53,決統データ!$A$3:$DE$365,$E19+19,FALSE)</f>
        <v>0</v>
      </c>
      <c r="J19" s="43">
        <f>VLOOKUP($A19&amp;J$53,決統データ!$A$3:$DE$365,$E19+19,FALSE)</f>
        <v>0</v>
      </c>
      <c r="K19" s="154">
        <f t="shared" si="0"/>
        <v>0</v>
      </c>
    </row>
    <row r="20" spans="1:11" s="1" customFormat="1" ht="16.05" customHeight="1">
      <c r="A20" s="27" t="str">
        <f t="shared" si="1"/>
        <v>1712101</v>
      </c>
      <c r="B20" s="28" t="s">
        <v>131</v>
      </c>
      <c r="C20" s="29">
        <v>21</v>
      </c>
      <c r="D20" s="28" t="s">
        <v>761</v>
      </c>
      <c r="E20" s="24">
        <v>19</v>
      </c>
      <c r="F20" s="507"/>
      <c r="G20" s="467" t="s">
        <v>1092</v>
      </c>
      <c r="H20" s="467"/>
      <c r="I20" s="43">
        <f>VLOOKUP($A20&amp;I$53,決統データ!$A$3:$DE$365,$E20+19,FALSE)</f>
        <v>9528</v>
      </c>
      <c r="J20" s="43">
        <f>VLOOKUP($A20&amp;J$53,決統データ!$A$3:$DE$365,$E20+19,FALSE)</f>
        <v>2561</v>
      </c>
      <c r="K20" s="154">
        <f t="shared" si="0"/>
        <v>12089</v>
      </c>
    </row>
    <row r="21" spans="1:11" s="1" customFormat="1" ht="16.05" customHeight="1">
      <c r="A21" s="27" t="str">
        <f t="shared" si="1"/>
        <v>1712101</v>
      </c>
      <c r="B21" s="28" t="s">
        <v>131</v>
      </c>
      <c r="C21" s="29">
        <v>21</v>
      </c>
      <c r="D21" s="28" t="s">
        <v>761</v>
      </c>
      <c r="E21" s="24">
        <v>27</v>
      </c>
      <c r="F21" s="507"/>
      <c r="G21" s="656" t="s">
        <v>1229</v>
      </c>
      <c r="H21" s="657"/>
      <c r="I21" s="43">
        <f>VLOOKUP($A21&amp;I$53,決統データ!$A$3:$DE$365,$E21+19,FALSE)</f>
        <v>74434</v>
      </c>
      <c r="J21" s="43">
        <f>VLOOKUP($A21&amp;J$53,決統データ!$A$3:$DE$365,$E21+19,FALSE)</f>
        <v>139560</v>
      </c>
      <c r="K21" s="154">
        <f t="shared" si="0"/>
        <v>213994</v>
      </c>
    </row>
    <row r="22" spans="1:11" s="1" customFormat="1" ht="16.05" customHeight="1">
      <c r="A22" s="27" t="str">
        <f t="shared" si="1"/>
        <v>1712101</v>
      </c>
      <c r="B22" s="28" t="s">
        <v>131</v>
      </c>
      <c r="C22" s="29">
        <v>21</v>
      </c>
      <c r="D22" s="28" t="s">
        <v>761</v>
      </c>
      <c r="E22" s="24">
        <v>28</v>
      </c>
      <c r="F22" s="507"/>
      <c r="G22" s="467" t="s">
        <v>713</v>
      </c>
      <c r="H22" s="467"/>
      <c r="I22" s="43">
        <f>VLOOKUP($A22&amp;I$53,決統データ!$A$3:$DE$365,$E22+19,FALSE)</f>
        <v>10798</v>
      </c>
      <c r="J22" s="43">
        <f>VLOOKUP($A22&amp;J$53,決統データ!$A$3:$DE$365,$E22+19,FALSE)</f>
        <v>13290</v>
      </c>
      <c r="K22" s="154">
        <f t="shared" si="0"/>
        <v>24088</v>
      </c>
    </row>
    <row r="23" spans="1:11" s="1" customFormat="1" ht="16.05" customHeight="1">
      <c r="A23" s="27" t="str">
        <f t="shared" si="1"/>
        <v>1712101</v>
      </c>
      <c r="B23" s="28" t="s">
        <v>131</v>
      </c>
      <c r="C23" s="29">
        <v>21</v>
      </c>
      <c r="D23" s="28" t="s">
        <v>761</v>
      </c>
      <c r="E23" s="24">
        <v>29</v>
      </c>
      <c r="F23" s="507"/>
      <c r="G23" s="467" t="s">
        <v>1228</v>
      </c>
      <c r="H23" s="467"/>
      <c r="I23" s="43">
        <f>VLOOKUP($A23&amp;I$53,決統データ!$A$3:$DE$365,$E23+19,FALSE)</f>
        <v>123761</v>
      </c>
      <c r="J23" s="43">
        <f>VLOOKUP($A23&amp;J$53,決統データ!$A$3:$DE$365,$E23+19,FALSE)</f>
        <v>189444</v>
      </c>
      <c r="K23" s="154">
        <f t="shared" si="0"/>
        <v>313205</v>
      </c>
    </row>
    <row r="24" spans="1:11" s="1" customFormat="1" ht="16.05" customHeight="1">
      <c r="A24" s="27" t="str">
        <f t="shared" si="1"/>
        <v>1712101</v>
      </c>
      <c r="B24" s="28" t="s">
        <v>131</v>
      </c>
      <c r="C24" s="29">
        <v>21</v>
      </c>
      <c r="D24" s="28" t="s">
        <v>761</v>
      </c>
      <c r="E24" s="24">
        <v>30</v>
      </c>
      <c r="F24" s="507"/>
      <c r="G24" s="467" t="s">
        <v>1227</v>
      </c>
      <c r="H24" s="467"/>
      <c r="I24" s="43">
        <f>VLOOKUP($A24&amp;I$53,決統データ!$A$3:$DE$365,$E24+19,FALSE)</f>
        <v>0</v>
      </c>
      <c r="J24" s="43">
        <f>VLOOKUP($A24&amp;J$53,決統データ!$A$3:$DE$365,$E24+19,FALSE)</f>
        <v>0</v>
      </c>
      <c r="K24" s="154">
        <f t="shared" si="0"/>
        <v>0</v>
      </c>
    </row>
    <row r="25" spans="1:11" s="1" customFormat="1" ht="16.05" customHeight="1">
      <c r="A25" s="27" t="str">
        <f t="shared" si="1"/>
        <v>1712101</v>
      </c>
      <c r="B25" s="28" t="s">
        <v>131</v>
      </c>
      <c r="C25" s="29">
        <v>21</v>
      </c>
      <c r="D25" s="28" t="s">
        <v>761</v>
      </c>
      <c r="E25" s="24">
        <v>31</v>
      </c>
      <c r="F25" s="507"/>
      <c r="G25" s="467" t="s">
        <v>1087</v>
      </c>
      <c r="H25" s="467"/>
      <c r="I25" s="43">
        <f>VLOOKUP($A25&amp;I$53,決統データ!$A$3:$DE$365,$E25+19,FALSE)</f>
        <v>0</v>
      </c>
      <c r="J25" s="43">
        <f>VLOOKUP($A25&amp;J$53,決統データ!$A$3:$DE$365,$E25+19,FALSE)</f>
        <v>0</v>
      </c>
      <c r="K25" s="154">
        <f t="shared" si="0"/>
        <v>0</v>
      </c>
    </row>
    <row r="26" spans="1:11" s="1" customFormat="1" ht="16.05" customHeight="1">
      <c r="A26" s="27" t="str">
        <f t="shared" si="1"/>
        <v>1712101</v>
      </c>
      <c r="B26" s="28" t="s">
        <v>131</v>
      </c>
      <c r="C26" s="29">
        <v>21</v>
      </c>
      <c r="D26" s="28" t="s">
        <v>761</v>
      </c>
      <c r="E26" s="24">
        <v>32</v>
      </c>
      <c r="F26" s="507"/>
      <c r="G26" s="467" t="s">
        <v>1086</v>
      </c>
      <c r="H26" s="467"/>
      <c r="I26" s="43">
        <f>VLOOKUP($A26&amp;I$53,決統データ!$A$3:$DE$365,$E26+19,FALSE)</f>
        <v>123761</v>
      </c>
      <c r="J26" s="43">
        <f>VLOOKUP($A26&amp;J$53,決統データ!$A$3:$DE$365,$E26+19,FALSE)</f>
        <v>189444</v>
      </c>
      <c r="K26" s="154">
        <f t="shared" si="0"/>
        <v>313205</v>
      </c>
    </row>
    <row r="27" spans="1:11" s="1" customFormat="1" ht="16.05" customHeight="1">
      <c r="E27" s="24"/>
      <c r="F27" s="658" t="s">
        <v>1233</v>
      </c>
      <c r="G27" s="660" t="s">
        <v>833</v>
      </c>
      <c r="H27" s="84" t="s">
        <v>1105</v>
      </c>
      <c r="I27" s="153">
        <f t="shared" ref="I27:K27" si="2">I3/I$26*100</f>
        <v>3.358085341909002</v>
      </c>
      <c r="J27" s="153">
        <f>J3/J$26*100</f>
        <v>2.5390088891704146</v>
      </c>
      <c r="K27" s="153">
        <f t="shared" si="2"/>
        <v>2.8626618349004644</v>
      </c>
    </row>
    <row r="28" spans="1:11" s="1" customFormat="1" ht="16.05" customHeight="1">
      <c r="E28" s="24"/>
      <c r="F28" s="658"/>
      <c r="G28" s="659"/>
      <c r="H28" s="60" t="s">
        <v>1104</v>
      </c>
      <c r="I28" s="153">
        <f t="shared" ref="I28:K28" si="3">I4/I$26*100</f>
        <v>1.9069012047413969</v>
      </c>
      <c r="J28" s="153">
        <f t="shared" si="3"/>
        <v>1.5666898925276069</v>
      </c>
      <c r="K28" s="153">
        <f t="shared" si="3"/>
        <v>1.701122268163024</v>
      </c>
    </row>
    <row r="29" spans="1:11" s="1" customFormat="1" ht="16.05" customHeight="1">
      <c r="E29" s="24"/>
      <c r="F29" s="658"/>
      <c r="G29" s="659"/>
      <c r="H29" s="60" t="s">
        <v>1474</v>
      </c>
      <c r="I29" s="153">
        <f t="shared" ref="I29:K29" si="4">I5/I$26*100</f>
        <v>0</v>
      </c>
      <c r="J29" s="153">
        <f t="shared" si="4"/>
        <v>0</v>
      </c>
      <c r="K29" s="153">
        <f t="shared" si="4"/>
        <v>0</v>
      </c>
    </row>
    <row r="30" spans="1:11" s="1" customFormat="1" ht="16.05" customHeight="1">
      <c r="E30" s="24"/>
      <c r="F30" s="658"/>
      <c r="G30" s="659"/>
      <c r="H30" s="60" t="s">
        <v>1102</v>
      </c>
      <c r="I30" s="153">
        <f t="shared" ref="I30:K30" si="5">I6/I$26*100</f>
        <v>0</v>
      </c>
      <c r="J30" s="153">
        <f t="shared" si="5"/>
        <v>0</v>
      </c>
      <c r="K30" s="153">
        <f t="shared" si="5"/>
        <v>0</v>
      </c>
    </row>
    <row r="31" spans="1:11" s="1" customFormat="1" ht="16.05" customHeight="1">
      <c r="E31" s="24"/>
      <c r="F31" s="658"/>
      <c r="G31" s="659"/>
      <c r="H31" s="60" t="s">
        <v>1101</v>
      </c>
      <c r="I31" s="153">
        <f t="shared" ref="I31:K31" si="6">I7/I$26*100</f>
        <v>1.0302114559513902</v>
      </c>
      <c r="J31" s="153">
        <f t="shared" si="6"/>
        <v>0.78545638816747954</v>
      </c>
      <c r="K31" s="153">
        <f t="shared" si="6"/>
        <v>0.88216982487508178</v>
      </c>
    </row>
    <row r="32" spans="1:11" s="1" customFormat="1" ht="16.05" customHeight="1">
      <c r="E32" s="24"/>
      <c r="F32" s="658"/>
      <c r="G32" s="659"/>
      <c r="H32" s="60" t="s">
        <v>770</v>
      </c>
      <c r="I32" s="153">
        <f t="shared" ref="I32:K32" si="7">I8/I$26*100</f>
        <v>6.2951980026017891</v>
      </c>
      <c r="J32" s="153">
        <f t="shared" si="7"/>
        <v>4.8911551698655016</v>
      </c>
      <c r="K32" s="153">
        <f t="shared" si="7"/>
        <v>5.4459539279385707</v>
      </c>
    </row>
    <row r="33" spans="5:11" s="1" customFormat="1" ht="16.05" customHeight="1">
      <c r="E33" s="24"/>
      <c r="F33" s="658"/>
      <c r="G33" s="467" t="s">
        <v>1100</v>
      </c>
      <c r="H33" s="467"/>
      <c r="I33" s="153">
        <f t="shared" ref="I33:K33" si="8">I9/I$26*100</f>
        <v>17.137870573120772</v>
      </c>
      <c r="J33" s="153">
        <f t="shared" si="8"/>
        <v>12.452228626929331</v>
      </c>
      <c r="K33" s="153">
        <f t="shared" si="8"/>
        <v>14.303730783352755</v>
      </c>
    </row>
    <row r="34" spans="5:11" s="1" customFormat="1" ht="16.05" customHeight="1">
      <c r="E34" s="24"/>
      <c r="F34" s="658"/>
      <c r="G34" s="659" t="s">
        <v>626</v>
      </c>
      <c r="H34" s="404" t="s">
        <v>1362</v>
      </c>
      <c r="I34" s="153">
        <f t="shared" ref="I34:K34" si="9">I10/I$26*100</f>
        <v>17.137870573120772</v>
      </c>
      <c r="J34" s="153">
        <f t="shared" si="9"/>
        <v>12.452228626929331</v>
      </c>
      <c r="K34" s="153">
        <f t="shared" si="9"/>
        <v>14.303730783352755</v>
      </c>
    </row>
    <row r="35" spans="5:11" s="1" customFormat="1" ht="16.05" customHeight="1">
      <c r="E35" s="24"/>
      <c r="F35" s="658"/>
      <c r="G35" s="659"/>
      <c r="H35" s="404" t="s">
        <v>1361</v>
      </c>
      <c r="I35" s="153">
        <f t="shared" ref="I35:K35" si="10">I11/I$26*100</f>
        <v>0</v>
      </c>
      <c r="J35" s="153">
        <f t="shared" si="10"/>
        <v>0</v>
      </c>
      <c r="K35" s="153">
        <f t="shared" si="10"/>
        <v>0</v>
      </c>
    </row>
    <row r="36" spans="5:11" s="1" customFormat="1" ht="16.05" customHeight="1">
      <c r="E36" s="24"/>
      <c r="F36" s="658"/>
      <c r="G36" s="659"/>
      <c r="H36" s="60" t="s">
        <v>1097</v>
      </c>
      <c r="I36" s="153">
        <f t="shared" ref="I36:K36" si="11">I12/I$26*100</f>
        <v>0</v>
      </c>
      <c r="J36" s="153">
        <f t="shared" si="11"/>
        <v>0</v>
      </c>
      <c r="K36" s="153">
        <f t="shared" si="11"/>
        <v>0</v>
      </c>
    </row>
    <row r="37" spans="5:11" s="1" customFormat="1" ht="16.05" customHeight="1">
      <c r="E37" s="24"/>
      <c r="F37" s="658"/>
      <c r="G37" s="467" t="s">
        <v>1232</v>
      </c>
      <c r="H37" s="467"/>
      <c r="I37" s="153">
        <f t="shared" ref="I37:K37" si="12">I13/I$26*100</f>
        <v>0</v>
      </c>
      <c r="J37" s="153">
        <f t="shared" si="12"/>
        <v>0</v>
      </c>
      <c r="K37" s="153">
        <f t="shared" si="12"/>
        <v>0</v>
      </c>
    </row>
    <row r="38" spans="5:11" s="1" customFormat="1" ht="16.05" customHeight="1">
      <c r="E38" s="24"/>
      <c r="F38" s="658"/>
      <c r="G38" s="467" t="s">
        <v>1096</v>
      </c>
      <c r="H38" s="467"/>
      <c r="I38" s="153">
        <f t="shared" ref="I38:K38" si="13">I14/I$26*100</f>
        <v>0</v>
      </c>
      <c r="J38" s="153">
        <f t="shared" si="13"/>
        <v>0.39853465931884885</v>
      </c>
      <c r="K38" s="153">
        <f t="shared" si="13"/>
        <v>0.2410561772640922</v>
      </c>
    </row>
    <row r="39" spans="5:11" s="1" customFormat="1" ht="16.05" customHeight="1">
      <c r="E39" s="24"/>
      <c r="F39" s="658"/>
      <c r="G39" s="467" t="s">
        <v>1095</v>
      </c>
      <c r="H39" s="467"/>
      <c r="I39" s="153">
        <f t="shared" ref="I39:K39" si="14">I15/I$26*100</f>
        <v>0</v>
      </c>
      <c r="J39" s="153">
        <f t="shared" si="14"/>
        <v>0.17049893372183866</v>
      </c>
      <c r="K39" s="153">
        <f t="shared" si="14"/>
        <v>0.1031273447103335</v>
      </c>
    </row>
    <row r="40" spans="5:11" s="1" customFormat="1" ht="16.05" customHeight="1">
      <c r="E40" s="24"/>
      <c r="F40" s="658"/>
      <c r="G40" s="467" t="s">
        <v>1094</v>
      </c>
      <c r="H40" s="467"/>
      <c r="I40" s="153">
        <f t="shared" ref="I40:K40" si="15">I16/I$26*100</f>
        <v>0</v>
      </c>
      <c r="J40" s="153">
        <f t="shared" si="15"/>
        <v>5.22581871159815E-2</v>
      </c>
      <c r="K40" s="153">
        <f t="shared" si="15"/>
        <v>3.1608690793569712E-2</v>
      </c>
    </row>
    <row r="41" spans="5:11" s="1" customFormat="1" ht="16.05" customHeight="1">
      <c r="E41" s="24"/>
      <c r="F41" s="658"/>
      <c r="G41" s="467" t="s">
        <v>1091</v>
      </c>
      <c r="H41" s="467"/>
      <c r="I41" s="153">
        <f t="shared" ref="I41:K41" si="16">I17/I$26*100</f>
        <v>0</v>
      </c>
      <c r="J41" s="153">
        <f t="shared" si="16"/>
        <v>0</v>
      </c>
      <c r="K41" s="153">
        <f t="shared" si="16"/>
        <v>0</v>
      </c>
    </row>
    <row r="42" spans="5:11" s="1" customFormat="1" ht="16.05" customHeight="1">
      <c r="E42" s="24"/>
      <c r="F42" s="658"/>
      <c r="G42" s="467" t="s">
        <v>1231</v>
      </c>
      <c r="H42" s="467"/>
      <c r="I42" s="153">
        <f t="shared" ref="I42:K42" si="17">I18/I$26*100</f>
        <v>0</v>
      </c>
      <c r="J42" s="153">
        <f t="shared" si="17"/>
        <v>0</v>
      </c>
      <c r="K42" s="153">
        <f t="shared" si="17"/>
        <v>0</v>
      </c>
    </row>
    <row r="43" spans="5:11" s="1" customFormat="1" ht="16.05" customHeight="1">
      <c r="E43" s="24"/>
      <c r="F43" s="658"/>
      <c r="G43" s="467" t="s">
        <v>1230</v>
      </c>
      <c r="H43" s="467"/>
      <c r="I43" s="153">
        <f t="shared" ref="I43:K43" si="18">I19/I$26*100</f>
        <v>0</v>
      </c>
      <c r="J43" s="153">
        <f t="shared" si="18"/>
        <v>0</v>
      </c>
      <c r="K43" s="153">
        <f t="shared" si="18"/>
        <v>0</v>
      </c>
    </row>
    <row r="44" spans="5:11" s="1" customFormat="1" ht="16.05" customHeight="1">
      <c r="E44" s="24"/>
      <c r="F44" s="658"/>
      <c r="G44" s="467" t="s">
        <v>1092</v>
      </c>
      <c r="H44" s="467"/>
      <c r="I44" s="153">
        <f t="shared" ref="I44:K44" si="19">I20/I$26*100</f>
        <v>7.6987096096508596</v>
      </c>
      <c r="J44" s="153">
        <f t="shared" si="19"/>
        <v>1.351850678828572</v>
      </c>
      <c r="K44" s="153">
        <f t="shared" si="19"/>
        <v>3.8597723535703454</v>
      </c>
    </row>
    <row r="45" spans="5:11" s="1" customFormat="1" ht="16.05" customHeight="1">
      <c r="E45" s="24"/>
      <c r="F45" s="658"/>
      <c r="G45" s="656" t="s">
        <v>1229</v>
      </c>
      <c r="H45" s="657"/>
      <c r="I45" s="153">
        <f t="shared" ref="I45:K45" si="20">I21/I$26*100</f>
        <v>60.143340793949626</v>
      </c>
      <c r="J45" s="153">
        <f t="shared" si="20"/>
        <v>73.668208019256355</v>
      </c>
      <c r="K45" s="153">
        <f t="shared" si="20"/>
        <v>68.323941188678333</v>
      </c>
    </row>
    <row r="46" spans="5:11" s="1" customFormat="1" ht="16.05" customHeight="1">
      <c r="E46" s="24"/>
      <c r="F46" s="658"/>
      <c r="G46" s="467" t="s">
        <v>713</v>
      </c>
      <c r="H46" s="467"/>
      <c r="I46" s="153">
        <f t="shared" ref="I46:K46" si="21">I22/I$26*100</f>
        <v>8.7248810206769498</v>
      </c>
      <c r="J46" s="153">
        <f t="shared" si="21"/>
        <v>7.0152657249635775</v>
      </c>
      <c r="K46" s="153">
        <f t="shared" si="21"/>
        <v>7.6908095336919908</v>
      </c>
    </row>
    <row r="47" spans="5:11" s="1" customFormat="1" ht="16.05" customHeight="1">
      <c r="E47" s="24"/>
      <c r="F47" s="658"/>
      <c r="G47" s="467" t="s">
        <v>1228</v>
      </c>
      <c r="H47" s="467"/>
      <c r="I47" s="153">
        <f t="shared" ref="I47:K47" si="22">I23/I$26*100</f>
        <v>100</v>
      </c>
      <c r="J47" s="153">
        <f t="shared" si="22"/>
        <v>100</v>
      </c>
      <c r="K47" s="153">
        <f t="shared" si="22"/>
        <v>100</v>
      </c>
    </row>
    <row r="48" spans="5:11" s="1" customFormat="1" ht="16.05" customHeight="1">
      <c r="E48" s="24"/>
      <c r="F48" s="658"/>
      <c r="G48" s="467" t="s">
        <v>1227</v>
      </c>
      <c r="H48" s="467"/>
      <c r="I48" s="153">
        <f t="shared" ref="I48:K48" si="23">I24/I$26*100</f>
        <v>0</v>
      </c>
      <c r="J48" s="153">
        <f t="shared" si="23"/>
        <v>0</v>
      </c>
      <c r="K48" s="153">
        <f t="shared" si="23"/>
        <v>0</v>
      </c>
    </row>
    <row r="49" spans="5:11" s="1" customFormat="1" ht="16.05" customHeight="1">
      <c r="E49" s="24"/>
      <c r="F49" s="658"/>
      <c r="G49" s="467" t="s">
        <v>1087</v>
      </c>
      <c r="H49" s="467"/>
      <c r="I49" s="153">
        <f t="shared" ref="I49:K49" si="24">I25/I$26*100</f>
        <v>0</v>
      </c>
      <c r="J49" s="153">
        <f t="shared" si="24"/>
        <v>0</v>
      </c>
      <c r="K49" s="153">
        <f t="shared" si="24"/>
        <v>0</v>
      </c>
    </row>
    <row r="50" spans="5:11" s="1" customFormat="1" ht="16.05" customHeight="1">
      <c r="E50" s="24"/>
      <c r="F50" s="658"/>
      <c r="G50" s="467" t="s">
        <v>1086</v>
      </c>
      <c r="H50" s="467"/>
      <c r="I50" s="153">
        <f t="shared" ref="I50:K50" si="25">I26/I$26*100</f>
        <v>100</v>
      </c>
      <c r="J50" s="153">
        <f t="shared" si="25"/>
        <v>100</v>
      </c>
      <c r="K50" s="153">
        <f t="shared" si="25"/>
        <v>100</v>
      </c>
    </row>
    <row r="53" spans="5:11" hidden="1">
      <c r="I53" s="157" t="str">
        <f t="shared" ref="I53:J53" si="26">+I54&amp;"000"</f>
        <v>263435000</v>
      </c>
      <c r="J53" s="157" t="str">
        <f t="shared" si="26"/>
        <v>264652000</v>
      </c>
    </row>
    <row r="54" spans="5:11" hidden="1">
      <c r="I54" s="157" t="s">
        <v>569</v>
      </c>
      <c r="J54" s="157" t="s">
        <v>576</v>
      </c>
    </row>
    <row r="55" spans="5:11" hidden="1">
      <c r="I55" s="157" t="s">
        <v>458</v>
      </c>
      <c r="J55" s="157" t="s">
        <v>577</v>
      </c>
    </row>
  </sheetData>
  <sheetProtection algorithmName="SHA-512" hashValue="15lFQIuXXYB4vYBnls5QTTgESrwLELom8pRzbHaUNhxPUnFA/mxyNLMFuKH5do6RxO8Vmj62W+zcfH3PVz9U1g==" saltValue="DK57nMaReg2fcAQW//Wpzw==" spinCount="100000" sheet="1" objects="1" scenarios="1"/>
  <customSheetViews>
    <customSheetView guid="{247A5D4D-80F1-4466-92F7-7A3BC78E450F}" showPageBreaks="1" printArea="1">
      <selection activeCell="C43" sqref="C43"/>
      <pageMargins left="0.78740157480314965" right="0.78740157480314965" top="0.78740157480314965" bottom="0.78740157480314965" header="0.51181102362204722" footer="0.51181102362204722"/>
      <pageSetup paperSize="9" scale="62" orientation="landscape" blackAndWhite="1" horizontalDpi="300" verticalDpi="300"/>
      <headerFooter alignWithMargins="0"/>
    </customSheetView>
  </customSheetViews>
  <mergeCells count="37">
    <mergeCell ref="G13:H13"/>
    <mergeCell ref="G3:G8"/>
    <mergeCell ref="G10:G12"/>
    <mergeCell ref="G9:H9"/>
    <mergeCell ref="G19:H19"/>
    <mergeCell ref="G18:H18"/>
    <mergeCell ref="G17:H17"/>
    <mergeCell ref="G16:H16"/>
    <mergeCell ref="G42:H42"/>
    <mergeCell ref="G50:H50"/>
    <mergeCell ref="G14:H14"/>
    <mergeCell ref="G43:H43"/>
    <mergeCell ref="G38:H38"/>
    <mergeCell ref="G39:H39"/>
    <mergeCell ref="G24:H24"/>
    <mergeCell ref="G20:H20"/>
    <mergeCell ref="G23:H23"/>
    <mergeCell ref="G21:H21"/>
    <mergeCell ref="G22:H22"/>
    <mergeCell ref="G27:G32"/>
    <mergeCell ref="G15:H15"/>
    <mergeCell ref="F2:H2"/>
    <mergeCell ref="G47:H47"/>
    <mergeCell ref="G48:H48"/>
    <mergeCell ref="G49:H49"/>
    <mergeCell ref="G45:H45"/>
    <mergeCell ref="G46:H46"/>
    <mergeCell ref="G41:H41"/>
    <mergeCell ref="G44:H44"/>
    <mergeCell ref="G37:H37"/>
    <mergeCell ref="G40:H40"/>
    <mergeCell ref="F3:F26"/>
    <mergeCell ref="F27:F50"/>
    <mergeCell ref="G33:H33"/>
    <mergeCell ref="G34:G36"/>
    <mergeCell ref="G25:H25"/>
    <mergeCell ref="G26:H26"/>
  </mergeCells>
  <phoneticPr fontId="3"/>
  <pageMargins left="0.78740157480314965" right="0.78740157480314965" top="0.78740157480314965" bottom="0.78740157480314965" header="0.51181102362204722" footer="0.51181102362204722"/>
  <pageSetup paperSize="9" scale="64" fitToWidth="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L84"/>
  <sheetViews>
    <sheetView view="pageBreakPreview" zoomScale="70" zoomScaleNormal="80" zoomScaleSheetLayoutView="70" workbookViewId="0">
      <pane ySplit="2" topLeftCell="A3" activePane="bottomLeft" state="frozen"/>
      <selection pane="bottomLeft" activeCell="A82" sqref="A82:XFD84"/>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3.69921875" style="1" customWidth="1"/>
    <col min="7" max="7" width="3.796875" style="1" customWidth="1"/>
    <col min="8" max="8" width="3.5" style="1" customWidth="1"/>
    <col min="9" max="9" width="25.19921875" style="1" customWidth="1"/>
    <col min="10" max="12" width="11.69921875" style="139" customWidth="1"/>
    <col min="13" max="16384" width="9" style="1"/>
  </cols>
  <sheetData>
    <row r="1" spans="1:12">
      <c r="F1" s="1" t="s">
        <v>1255</v>
      </c>
      <c r="L1" s="148" t="s">
        <v>513</v>
      </c>
    </row>
    <row r="2" spans="1:12" ht="34.5" customHeight="1">
      <c r="A2" s="26"/>
      <c r="B2" s="67" t="s">
        <v>757</v>
      </c>
      <c r="C2" s="26" t="s">
        <v>758</v>
      </c>
      <c r="D2" s="26" t="s">
        <v>759</v>
      </c>
      <c r="E2" s="30" t="s">
        <v>760</v>
      </c>
      <c r="F2" s="661"/>
      <c r="G2" s="662"/>
      <c r="H2" s="662"/>
      <c r="I2" s="663"/>
      <c r="J2" s="152" t="s">
        <v>458</v>
      </c>
      <c r="K2" s="152" t="s">
        <v>1234</v>
      </c>
      <c r="L2" s="178" t="s">
        <v>1254</v>
      </c>
    </row>
    <row r="3" spans="1:12" ht="18" customHeight="1">
      <c r="A3" s="27" t="str">
        <f>+B3&amp;C3&amp;D3</f>
        <v>1713201</v>
      </c>
      <c r="B3" s="28" t="s">
        <v>131</v>
      </c>
      <c r="C3" s="29">
        <v>32</v>
      </c>
      <c r="D3" s="28" t="s">
        <v>761</v>
      </c>
      <c r="E3" s="24">
        <v>1</v>
      </c>
      <c r="F3" s="576" t="s">
        <v>1253</v>
      </c>
      <c r="G3" s="576" t="s">
        <v>1252</v>
      </c>
      <c r="H3" s="163" t="s">
        <v>833</v>
      </c>
      <c r="I3" s="179"/>
      <c r="J3" s="43">
        <f>VLOOKUP($A3&amp;J$82,決統データ!$A$3:$DE$365,$E3+19,FALSE)</f>
        <v>0</v>
      </c>
      <c r="K3" s="43">
        <f>VLOOKUP($A3&amp;K$82,決統データ!$A$3:$DE$365,$E3+19,FALSE)</f>
        <v>0</v>
      </c>
      <c r="L3" s="154">
        <f t="shared" ref="L3:L34" si="0">SUM(J3:K3)</f>
        <v>0</v>
      </c>
    </row>
    <row r="4" spans="1:12" ht="18" customHeight="1">
      <c r="A4" s="27" t="str">
        <f t="shared" ref="A4:A75" si="1">+B4&amp;C4&amp;D4</f>
        <v>1713201</v>
      </c>
      <c r="B4" s="28" t="s">
        <v>131</v>
      </c>
      <c r="C4" s="29">
        <v>32</v>
      </c>
      <c r="D4" s="28" t="s">
        <v>761</v>
      </c>
      <c r="E4" s="24">
        <v>2</v>
      </c>
      <c r="F4" s="576"/>
      <c r="G4" s="576"/>
      <c r="H4" s="163" t="s">
        <v>1094</v>
      </c>
      <c r="I4" s="179"/>
      <c r="J4" s="43">
        <f>VLOOKUP($A4&amp;J$82,決統データ!$A$3:$DE$365,$E4+19,FALSE)</f>
        <v>0</v>
      </c>
      <c r="K4" s="43">
        <f>VLOOKUP($A4&amp;K$82,決統データ!$A$3:$DE$365,$E4+19,FALSE)</f>
        <v>0</v>
      </c>
      <c r="L4" s="154">
        <f t="shared" si="0"/>
        <v>0</v>
      </c>
    </row>
    <row r="5" spans="1:12" ht="18" customHeight="1">
      <c r="A5" s="27" t="str">
        <f t="shared" si="1"/>
        <v>1713201</v>
      </c>
      <c r="B5" s="28" t="s">
        <v>131</v>
      </c>
      <c r="C5" s="29">
        <v>32</v>
      </c>
      <c r="D5" s="28" t="s">
        <v>761</v>
      </c>
      <c r="E5" s="24">
        <v>3</v>
      </c>
      <c r="F5" s="576"/>
      <c r="G5" s="576"/>
      <c r="H5" s="163" t="s">
        <v>1091</v>
      </c>
      <c r="I5" s="179"/>
      <c r="J5" s="43">
        <f>VLOOKUP($A5&amp;J$82,決統データ!$A$3:$DE$365,$E5+19,FALSE)</f>
        <v>0</v>
      </c>
      <c r="K5" s="43">
        <f>VLOOKUP($A5&amp;K$82,決統データ!$A$3:$DE$365,$E5+19,FALSE)</f>
        <v>0</v>
      </c>
      <c r="L5" s="154">
        <f t="shared" si="0"/>
        <v>0</v>
      </c>
    </row>
    <row r="6" spans="1:12" ht="18" customHeight="1">
      <c r="A6" s="27" t="str">
        <f t="shared" si="1"/>
        <v>1713201</v>
      </c>
      <c r="B6" s="28" t="s">
        <v>131</v>
      </c>
      <c r="C6" s="29">
        <v>32</v>
      </c>
      <c r="D6" s="28" t="s">
        <v>761</v>
      </c>
      <c r="E6" s="24">
        <v>4</v>
      </c>
      <c r="F6" s="576"/>
      <c r="G6" s="576"/>
      <c r="H6" s="163" t="s">
        <v>1251</v>
      </c>
      <c r="I6" s="179"/>
      <c r="J6" s="43">
        <f>VLOOKUP($A6&amp;J$82,決統データ!$A$3:$DE$365,$E6+19,FALSE)</f>
        <v>0</v>
      </c>
      <c r="K6" s="43">
        <f>VLOOKUP($A6&amp;K$82,決統データ!$A$3:$DE$365,$E6+19,FALSE)</f>
        <v>0</v>
      </c>
      <c r="L6" s="154">
        <f t="shared" si="0"/>
        <v>0</v>
      </c>
    </row>
    <row r="7" spans="1:12" ht="18" customHeight="1">
      <c r="A7" s="27" t="str">
        <f t="shared" si="1"/>
        <v>1713201</v>
      </c>
      <c r="B7" s="28" t="s">
        <v>131</v>
      </c>
      <c r="C7" s="29">
        <v>32</v>
      </c>
      <c r="D7" s="28" t="s">
        <v>761</v>
      </c>
      <c r="E7" s="24">
        <v>5</v>
      </c>
      <c r="F7" s="576"/>
      <c r="G7" s="576"/>
      <c r="H7" s="163" t="s">
        <v>1092</v>
      </c>
      <c r="I7" s="179"/>
      <c r="J7" s="43">
        <f>VLOOKUP($A7&amp;J$82,決統データ!$A$3:$DE$365,$E7+19,FALSE)</f>
        <v>0</v>
      </c>
      <c r="K7" s="43">
        <f>VLOOKUP($A7&amp;K$82,決統データ!$A$3:$DE$365,$E7+19,FALSE)</f>
        <v>2561</v>
      </c>
      <c r="L7" s="154">
        <f t="shared" si="0"/>
        <v>2561</v>
      </c>
    </row>
    <row r="8" spans="1:12" ht="18" customHeight="1">
      <c r="A8" s="27" t="str">
        <f t="shared" si="1"/>
        <v>1713201</v>
      </c>
      <c r="B8" s="28" t="s">
        <v>131</v>
      </c>
      <c r="C8" s="29">
        <v>32</v>
      </c>
      <c r="D8" s="28" t="s">
        <v>761</v>
      </c>
      <c r="E8" s="24">
        <v>6</v>
      </c>
      <c r="F8" s="576"/>
      <c r="G8" s="576"/>
      <c r="H8" s="163" t="s">
        <v>713</v>
      </c>
      <c r="I8" s="179"/>
      <c r="J8" s="43">
        <f>VLOOKUP($A8&amp;J$82,決統データ!$A$3:$DE$365,$E8+19,FALSE)</f>
        <v>0</v>
      </c>
      <c r="K8" s="43">
        <f>VLOOKUP($A8&amp;K$82,決統データ!$A$3:$DE$365,$E8+19,FALSE)</f>
        <v>2252</v>
      </c>
      <c r="L8" s="154">
        <f t="shared" si="0"/>
        <v>2252</v>
      </c>
    </row>
    <row r="9" spans="1:12" ht="18" customHeight="1">
      <c r="A9" s="27" t="str">
        <f t="shared" si="1"/>
        <v>1713201</v>
      </c>
      <c r="B9" s="28" t="s">
        <v>131</v>
      </c>
      <c r="C9" s="29">
        <v>32</v>
      </c>
      <c r="D9" s="28" t="s">
        <v>761</v>
      </c>
      <c r="E9" s="24">
        <v>7</v>
      </c>
      <c r="F9" s="576"/>
      <c r="G9" s="576"/>
      <c r="H9" s="163" t="s">
        <v>770</v>
      </c>
      <c r="I9" s="179"/>
      <c r="J9" s="43">
        <f>VLOOKUP($A9&amp;J$82,決統データ!$A$3:$DE$365,$E9+19,FALSE)</f>
        <v>0</v>
      </c>
      <c r="K9" s="43">
        <f>VLOOKUP($A9&amp;K$82,決統データ!$A$3:$DE$365,$E9+19,FALSE)</f>
        <v>4813</v>
      </c>
      <c r="L9" s="154">
        <f t="shared" si="0"/>
        <v>4813</v>
      </c>
    </row>
    <row r="10" spans="1:12" ht="18" customHeight="1">
      <c r="A10" s="27" t="str">
        <f t="shared" si="1"/>
        <v>1713201</v>
      </c>
      <c r="B10" s="28" t="s">
        <v>131</v>
      </c>
      <c r="C10" s="29">
        <v>32</v>
      </c>
      <c r="D10" s="28" t="s">
        <v>761</v>
      </c>
      <c r="E10" s="24">
        <v>8</v>
      </c>
      <c r="F10" s="576"/>
      <c r="G10" s="576"/>
      <c r="H10" s="576" t="s">
        <v>626</v>
      </c>
      <c r="I10" s="162" t="s">
        <v>1237</v>
      </c>
      <c r="J10" s="43">
        <f>VLOOKUP($A10&amp;J$82,決統データ!$A$3:$DE$365,$E10+19,FALSE)</f>
        <v>0</v>
      </c>
      <c r="K10" s="43">
        <f>VLOOKUP($A10&amp;K$82,決統データ!$A$3:$DE$365,$E10+19,FALSE)</f>
        <v>4813</v>
      </c>
      <c r="L10" s="154">
        <f t="shared" si="0"/>
        <v>4813</v>
      </c>
    </row>
    <row r="11" spans="1:12" ht="18" customHeight="1">
      <c r="A11" s="27" t="str">
        <f t="shared" si="1"/>
        <v>1713201</v>
      </c>
      <c r="B11" s="28" t="s">
        <v>131</v>
      </c>
      <c r="C11" s="29">
        <v>32</v>
      </c>
      <c r="D11" s="28" t="s">
        <v>761</v>
      </c>
      <c r="E11" s="24">
        <v>9</v>
      </c>
      <c r="F11" s="576"/>
      <c r="G11" s="576"/>
      <c r="H11" s="576"/>
      <c r="I11" s="162" t="s">
        <v>1236</v>
      </c>
      <c r="J11" s="43">
        <f>VLOOKUP($A11&amp;J$82,決統データ!$A$3:$DE$365,$E11+19,FALSE)</f>
        <v>0</v>
      </c>
      <c r="K11" s="43">
        <f>VLOOKUP($A11&amp;K$82,決統データ!$A$3:$DE$365,$E11+19,FALSE)</f>
        <v>0</v>
      </c>
      <c r="L11" s="154">
        <f t="shared" si="0"/>
        <v>0</v>
      </c>
    </row>
    <row r="12" spans="1:12" ht="18" customHeight="1">
      <c r="A12" s="27" t="str">
        <f t="shared" si="1"/>
        <v>1713201</v>
      </c>
      <c r="B12" s="28" t="s">
        <v>131</v>
      </c>
      <c r="C12" s="29">
        <v>32</v>
      </c>
      <c r="D12" s="28" t="s">
        <v>761</v>
      </c>
      <c r="E12" s="24">
        <v>10</v>
      </c>
      <c r="F12" s="576"/>
      <c r="G12" s="576"/>
      <c r="H12" s="576"/>
      <c r="I12" s="162" t="s">
        <v>713</v>
      </c>
      <c r="J12" s="43">
        <f>VLOOKUP($A12&amp;J$82,決統データ!$A$3:$DE$365,$E12+19,FALSE)</f>
        <v>0</v>
      </c>
      <c r="K12" s="43">
        <f>VLOOKUP($A12&amp;K$82,決統データ!$A$3:$DE$365,$E12+19,FALSE)</f>
        <v>0</v>
      </c>
      <c r="L12" s="154">
        <f t="shared" si="0"/>
        <v>0</v>
      </c>
    </row>
    <row r="13" spans="1:12" ht="18" customHeight="1">
      <c r="A13" s="27" t="str">
        <f t="shared" si="1"/>
        <v>1713201</v>
      </c>
      <c r="B13" s="28" t="s">
        <v>131</v>
      </c>
      <c r="C13" s="29">
        <v>32</v>
      </c>
      <c r="D13" s="28" t="s">
        <v>761</v>
      </c>
      <c r="E13" s="24">
        <v>11</v>
      </c>
      <c r="F13" s="576"/>
      <c r="G13" s="576" t="s">
        <v>1223</v>
      </c>
      <c r="H13" s="162" t="s">
        <v>833</v>
      </c>
      <c r="I13" s="162"/>
      <c r="J13" s="43">
        <f>VLOOKUP($A13&amp;J$82,決統データ!$A$3:$DE$365,$E13+19,FALSE)</f>
        <v>0</v>
      </c>
      <c r="K13" s="43">
        <f>VLOOKUP($A13&amp;K$82,決統データ!$A$3:$DE$365,$E13+19,FALSE)</f>
        <v>0</v>
      </c>
      <c r="L13" s="154">
        <f t="shared" si="0"/>
        <v>0</v>
      </c>
    </row>
    <row r="14" spans="1:12" ht="18" customHeight="1">
      <c r="A14" s="27" t="str">
        <f t="shared" si="1"/>
        <v>1713201</v>
      </c>
      <c r="B14" s="28" t="s">
        <v>131</v>
      </c>
      <c r="C14" s="29">
        <v>32</v>
      </c>
      <c r="D14" s="28" t="s">
        <v>761</v>
      </c>
      <c r="E14" s="24">
        <v>12</v>
      </c>
      <c r="F14" s="576"/>
      <c r="G14" s="576"/>
      <c r="H14" s="162" t="s">
        <v>1250</v>
      </c>
      <c r="I14" s="162"/>
      <c r="J14" s="43">
        <f>VLOOKUP($A14&amp;J$82,決統データ!$A$3:$DE$365,$E14+19,FALSE)</f>
        <v>0</v>
      </c>
      <c r="K14" s="43">
        <f>VLOOKUP($A14&amp;K$82,決統データ!$A$3:$DE$365,$E14+19,FALSE)</f>
        <v>0</v>
      </c>
      <c r="L14" s="154">
        <f t="shared" si="0"/>
        <v>0</v>
      </c>
    </row>
    <row r="15" spans="1:12" ht="18" customHeight="1">
      <c r="A15" s="27" t="str">
        <f t="shared" si="1"/>
        <v>1713201</v>
      </c>
      <c r="B15" s="28" t="s">
        <v>131</v>
      </c>
      <c r="C15" s="29">
        <v>32</v>
      </c>
      <c r="D15" s="28" t="s">
        <v>761</v>
      </c>
      <c r="E15" s="24">
        <v>13</v>
      </c>
      <c r="F15" s="576"/>
      <c r="G15" s="576"/>
      <c r="H15" s="163"/>
      <c r="I15" s="179" t="s">
        <v>1249</v>
      </c>
      <c r="J15" s="43">
        <f>VLOOKUP($A15&amp;J$82,決統データ!$A$3:$DE$365,$E15+19,FALSE)</f>
        <v>0</v>
      </c>
      <c r="K15" s="43">
        <f>VLOOKUP($A15&amp;K$82,決統データ!$A$3:$DE$365,$E15+19,FALSE)</f>
        <v>0</v>
      </c>
      <c r="L15" s="154">
        <f t="shared" si="0"/>
        <v>0</v>
      </c>
    </row>
    <row r="16" spans="1:12" ht="18" customHeight="1">
      <c r="A16" s="27" t="str">
        <f t="shared" si="1"/>
        <v>1713201</v>
      </c>
      <c r="B16" s="28" t="s">
        <v>131</v>
      </c>
      <c r="C16" s="29">
        <v>32</v>
      </c>
      <c r="D16" s="28" t="s">
        <v>761</v>
      </c>
      <c r="E16" s="24">
        <v>14</v>
      </c>
      <c r="F16" s="576"/>
      <c r="G16" s="576"/>
      <c r="H16" s="162" t="s">
        <v>1094</v>
      </c>
      <c r="I16" s="162"/>
      <c r="J16" s="43">
        <f>VLOOKUP($A16&amp;J$82,決統データ!$A$3:$DE$365,$E16+19,FALSE)</f>
        <v>0</v>
      </c>
      <c r="K16" s="43">
        <f>VLOOKUP($A16&amp;K$82,決統データ!$A$3:$DE$365,$E16+19,FALSE)</f>
        <v>0</v>
      </c>
      <c r="L16" s="154">
        <f t="shared" si="0"/>
        <v>0</v>
      </c>
    </row>
    <row r="17" spans="1:12" ht="18" customHeight="1">
      <c r="A17" s="27" t="str">
        <f t="shared" si="1"/>
        <v>1713201</v>
      </c>
      <c r="B17" s="28" t="s">
        <v>131</v>
      </c>
      <c r="C17" s="29">
        <v>32</v>
      </c>
      <c r="D17" s="28" t="s">
        <v>761</v>
      </c>
      <c r="E17" s="24">
        <v>15</v>
      </c>
      <c r="F17" s="576"/>
      <c r="G17" s="576"/>
      <c r="H17" s="162" t="s">
        <v>1091</v>
      </c>
      <c r="I17" s="162"/>
      <c r="J17" s="43">
        <f>VLOOKUP($A17&amp;J$82,決統データ!$A$3:$DE$365,$E17+19,FALSE)</f>
        <v>0</v>
      </c>
      <c r="K17" s="43">
        <f>VLOOKUP($A17&amp;K$82,決統データ!$A$3:$DE$365,$E17+19,FALSE)</f>
        <v>0</v>
      </c>
      <c r="L17" s="154">
        <f t="shared" si="0"/>
        <v>0</v>
      </c>
    </row>
    <row r="18" spans="1:12" ht="18" customHeight="1">
      <c r="A18" s="27" t="str">
        <f t="shared" si="1"/>
        <v>1713201</v>
      </c>
      <c r="B18" s="28" t="s">
        <v>131</v>
      </c>
      <c r="C18" s="29">
        <v>32</v>
      </c>
      <c r="D18" s="28" t="s">
        <v>761</v>
      </c>
      <c r="E18" s="24">
        <v>16</v>
      </c>
      <c r="F18" s="576"/>
      <c r="G18" s="576"/>
      <c r="H18" s="162" t="s">
        <v>1231</v>
      </c>
      <c r="I18" s="162"/>
      <c r="J18" s="43">
        <f>VLOOKUP($A18&amp;J$82,決統データ!$A$3:$DE$365,$E18+19,FALSE)</f>
        <v>0</v>
      </c>
      <c r="K18" s="43">
        <f>VLOOKUP($A18&amp;K$82,決統データ!$A$3:$DE$365,$E18+19,FALSE)</f>
        <v>0</v>
      </c>
      <c r="L18" s="154">
        <f t="shared" si="0"/>
        <v>0</v>
      </c>
    </row>
    <row r="19" spans="1:12" ht="18" customHeight="1">
      <c r="A19" s="27" t="str">
        <f t="shared" si="1"/>
        <v>1713201</v>
      </c>
      <c r="B19" s="28" t="s">
        <v>131</v>
      </c>
      <c r="C19" s="29">
        <v>32</v>
      </c>
      <c r="D19" s="28" t="s">
        <v>761</v>
      </c>
      <c r="E19" s="24">
        <v>17</v>
      </c>
      <c r="F19" s="576"/>
      <c r="G19" s="576"/>
      <c r="H19" s="162" t="s">
        <v>1092</v>
      </c>
      <c r="I19" s="162"/>
      <c r="J19" s="43">
        <f>VLOOKUP($A19&amp;J$82,決統データ!$A$3:$DE$365,$E19+19,FALSE)</f>
        <v>0</v>
      </c>
      <c r="K19" s="43">
        <f>VLOOKUP($A19&amp;K$82,決統データ!$A$3:$DE$365,$E19+19,FALSE)</f>
        <v>0</v>
      </c>
      <c r="L19" s="154">
        <f t="shared" si="0"/>
        <v>0</v>
      </c>
    </row>
    <row r="20" spans="1:12" ht="18" customHeight="1">
      <c r="A20" s="27" t="str">
        <f t="shared" si="1"/>
        <v>1713201</v>
      </c>
      <c r="B20" s="28" t="s">
        <v>131</v>
      </c>
      <c r="C20" s="29">
        <v>32</v>
      </c>
      <c r="D20" s="28" t="s">
        <v>761</v>
      </c>
      <c r="E20" s="24">
        <v>18</v>
      </c>
      <c r="F20" s="576"/>
      <c r="G20" s="576"/>
      <c r="H20" s="162" t="s">
        <v>713</v>
      </c>
      <c r="I20" s="162"/>
      <c r="J20" s="43">
        <f>VLOOKUP($A20&amp;J$82,決統データ!$A$3:$DE$365,$E20+19,FALSE)</f>
        <v>0</v>
      </c>
      <c r="K20" s="43">
        <f>VLOOKUP($A20&amp;K$82,決統データ!$A$3:$DE$365,$E20+19,FALSE)</f>
        <v>0</v>
      </c>
      <c r="L20" s="154">
        <f t="shared" si="0"/>
        <v>0</v>
      </c>
    </row>
    <row r="21" spans="1:12" ht="18" customHeight="1">
      <c r="A21" s="27" t="str">
        <f t="shared" si="1"/>
        <v>1713201</v>
      </c>
      <c r="B21" s="28" t="s">
        <v>131</v>
      </c>
      <c r="C21" s="29">
        <v>32</v>
      </c>
      <c r="D21" s="28" t="s">
        <v>761</v>
      </c>
      <c r="E21" s="24">
        <v>19</v>
      </c>
      <c r="F21" s="576"/>
      <c r="G21" s="576"/>
      <c r="H21" s="163" t="s">
        <v>770</v>
      </c>
      <c r="I21" s="179"/>
      <c r="J21" s="43">
        <f>VLOOKUP($A21&amp;J$82,決統データ!$A$3:$DE$365,$E21+19,FALSE)</f>
        <v>0</v>
      </c>
      <c r="K21" s="43">
        <f>VLOOKUP($A21&amp;K$82,決統データ!$A$3:$DE$365,$E21+19,FALSE)</f>
        <v>0</v>
      </c>
      <c r="L21" s="154">
        <f t="shared" si="0"/>
        <v>0</v>
      </c>
    </row>
    <row r="22" spans="1:12" ht="18" customHeight="1">
      <c r="A22" s="27" t="str">
        <f t="shared" si="1"/>
        <v>1713201</v>
      </c>
      <c r="B22" s="28" t="s">
        <v>131</v>
      </c>
      <c r="C22" s="29">
        <v>32</v>
      </c>
      <c r="D22" s="28" t="s">
        <v>761</v>
      </c>
      <c r="E22" s="24">
        <v>20</v>
      </c>
      <c r="F22" s="576"/>
      <c r="G22" s="576"/>
      <c r="H22" s="576" t="s">
        <v>626</v>
      </c>
      <c r="I22" s="162" t="s">
        <v>1237</v>
      </c>
      <c r="J22" s="43">
        <f>VLOOKUP($A22&amp;J$82,決統データ!$A$3:$DE$365,$E22+19,FALSE)</f>
        <v>0</v>
      </c>
      <c r="K22" s="43">
        <f>VLOOKUP($A22&amp;K$82,決統データ!$A$3:$DE$365,$E22+19,FALSE)</f>
        <v>0</v>
      </c>
      <c r="L22" s="154">
        <f t="shared" si="0"/>
        <v>0</v>
      </c>
    </row>
    <row r="23" spans="1:12" ht="18" customHeight="1">
      <c r="A23" s="27" t="str">
        <f t="shared" si="1"/>
        <v>1713201</v>
      </c>
      <c r="B23" s="28" t="s">
        <v>131</v>
      </c>
      <c r="C23" s="29">
        <v>32</v>
      </c>
      <c r="D23" s="28" t="s">
        <v>761</v>
      </c>
      <c r="E23" s="24">
        <v>21</v>
      </c>
      <c r="F23" s="576"/>
      <c r="G23" s="576"/>
      <c r="H23" s="576"/>
      <c r="I23" s="162" t="s">
        <v>1236</v>
      </c>
      <c r="J23" s="43">
        <f>VLOOKUP($A23&amp;J$82,決統データ!$A$3:$DE$365,$E23+19,FALSE)</f>
        <v>0</v>
      </c>
      <c r="K23" s="43">
        <f>VLOOKUP($A23&amp;K$82,決統データ!$A$3:$DE$365,$E23+19,FALSE)</f>
        <v>0</v>
      </c>
      <c r="L23" s="154">
        <f t="shared" si="0"/>
        <v>0</v>
      </c>
    </row>
    <row r="24" spans="1:12" ht="18" customHeight="1">
      <c r="A24" s="27" t="str">
        <f t="shared" si="1"/>
        <v>1713201</v>
      </c>
      <c r="B24" s="28" t="s">
        <v>131</v>
      </c>
      <c r="C24" s="29">
        <v>32</v>
      </c>
      <c r="D24" s="28" t="s">
        <v>761</v>
      </c>
      <c r="E24" s="24">
        <v>22</v>
      </c>
      <c r="F24" s="576"/>
      <c r="G24" s="576"/>
      <c r="H24" s="576"/>
      <c r="I24" s="162" t="s">
        <v>713</v>
      </c>
      <c r="J24" s="43">
        <f>VLOOKUP($A24&amp;J$82,決統データ!$A$3:$DE$365,$E24+19,FALSE)</f>
        <v>0</v>
      </c>
      <c r="K24" s="43">
        <f>VLOOKUP($A24&amp;K$82,決統データ!$A$3:$DE$365,$E24+19,FALSE)</f>
        <v>0</v>
      </c>
      <c r="L24" s="154">
        <f t="shared" si="0"/>
        <v>0</v>
      </c>
    </row>
    <row r="25" spans="1:12" ht="18" customHeight="1">
      <c r="A25" s="27" t="str">
        <f t="shared" si="1"/>
        <v>1713201</v>
      </c>
      <c r="B25" s="28" t="s">
        <v>131</v>
      </c>
      <c r="C25" s="29">
        <v>32</v>
      </c>
      <c r="D25" s="28" t="s">
        <v>761</v>
      </c>
      <c r="E25" s="24">
        <v>23</v>
      </c>
      <c r="F25" s="576"/>
      <c r="G25" s="576" t="s">
        <v>1222</v>
      </c>
      <c r="H25" s="162" t="s">
        <v>833</v>
      </c>
      <c r="I25" s="162"/>
      <c r="J25" s="43">
        <f>VLOOKUP($A25&amp;J$82,決統データ!$A$3:$DE$365,$E25+19,FALSE)</f>
        <v>0</v>
      </c>
      <c r="K25" s="43">
        <f>VLOOKUP($A25&amp;K$82,決統データ!$A$3:$DE$365,$E25+19,FALSE)</f>
        <v>0</v>
      </c>
      <c r="L25" s="154">
        <f t="shared" si="0"/>
        <v>0</v>
      </c>
    </row>
    <row r="26" spans="1:12" ht="18" customHeight="1">
      <c r="A26" s="27" t="str">
        <f t="shared" si="1"/>
        <v>1713201</v>
      </c>
      <c r="B26" s="28" t="s">
        <v>131</v>
      </c>
      <c r="C26" s="29">
        <v>32</v>
      </c>
      <c r="D26" s="28" t="s">
        <v>761</v>
      </c>
      <c r="E26" s="24">
        <v>24</v>
      </c>
      <c r="F26" s="576"/>
      <c r="G26" s="576"/>
      <c r="H26" s="162" t="s">
        <v>1250</v>
      </c>
      <c r="I26" s="162"/>
      <c r="J26" s="43">
        <f>VLOOKUP($A26&amp;J$82,決統データ!$A$3:$DE$365,$E26+19,FALSE)</f>
        <v>0</v>
      </c>
      <c r="K26" s="43">
        <f>VLOOKUP($A26&amp;K$82,決統データ!$A$3:$DE$365,$E26+19,FALSE)</f>
        <v>0</v>
      </c>
      <c r="L26" s="154">
        <f t="shared" si="0"/>
        <v>0</v>
      </c>
    </row>
    <row r="27" spans="1:12" ht="18" customHeight="1">
      <c r="A27" s="27" t="str">
        <f t="shared" si="1"/>
        <v>1713201</v>
      </c>
      <c r="B27" s="28" t="s">
        <v>131</v>
      </c>
      <c r="C27" s="29">
        <v>32</v>
      </c>
      <c r="D27" s="28" t="s">
        <v>761</v>
      </c>
      <c r="E27" s="24">
        <v>25</v>
      </c>
      <c r="F27" s="576"/>
      <c r="G27" s="576"/>
      <c r="H27" s="163"/>
      <c r="I27" s="179" t="s">
        <v>1249</v>
      </c>
      <c r="J27" s="43">
        <f>VLOOKUP($A27&amp;J$82,決統データ!$A$3:$DE$365,$E27+19,FALSE)</f>
        <v>0</v>
      </c>
      <c r="K27" s="43">
        <f>VLOOKUP($A27&amp;K$82,決統データ!$A$3:$DE$365,$E27+19,FALSE)</f>
        <v>0</v>
      </c>
      <c r="L27" s="154">
        <f t="shared" si="0"/>
        <v>0</v>
      </c>
    </row>
    <row r="28" spans="1:12" ht="18" customHeight="1">
      <c r="A28" s="27" t="str">
        <f t="shared" si="1"/>
        <v>1713201</v>
      </c>
      <c r="B28" s="28" t="s">
        <v>131</v>
      </c>
      <c r="C28" s="29">
        <v>32</v>
      </c>
      <c r="D28" s="28" t="s">
        <v>761</v>
      </c>
      <c r="E28" s="24">
        <v>26</v>
      </c>
      <c r="F28" s="576"/>
      <c r="G28" s="576"/>
      <c r="H28" s="162" t="s">
        <v>1094</v>
      </c>
      <c r="I28" s="162"/>
      <c r="J28" s="43">
        <f>VLOOKUP($A28&amp;J$82,決統データ!$A$3:$DE$365,$E28+19,FALSE)</f>
        <v>0</v>
      </c>
      <c r="K28" s="43">
        <f>VLOOKUP($A28&amp;K$82,決統データ!$A$3:$DE$365,$E28+19,FALSE)</f>
        <v>0</v>
      </c>
      <c r="L28" s="154">
        <f t="shared" si="0"/>
        <v>0</v>
      </c>
    </row>
    <row r="29" spans="1:12" ht="18" customHeight="1">
      <c r="A29" s="27" t="str">
        <f t="shared" si="1"/>
        <v>1713201</v>
      </c>
      <c r="B29" s="28" t="s">
        <v>131</v>
      </c>
      <c r="C29" s="29">
        <v>32</v>
      </c>
      <c r="D29" s="28" t="s">
        <v>761</v>
      </c>
      <c r="E29" s="24">
        <v>27</v>
      </c>
      <c r="F29" s="576"/>
      <c r="G29" s="576"/>
      <c r="H29" s="162" t="s">
        <v>1091</v>
      </c>
      <c r="I29" s="162"/>
      <c r="J29" s="43">
        <f>VLOOKUP($A29&amp;J$82,決統データ!$A$3:$DE$365,$E29+19,FALSE)</f>
        <v>0</v>
      </c>
      <c r="K29" s="43">
        <f>VLOOKUP($A29&amp;K$82,決統データ!$A$3:$DE$365,$E29+19,FALSE)</f>
        <v>0</v>
      </c>
      <c r="L29" s="154">
        <f t="shared" si="0"/>
        <v>0</v>
      </c>
    </row>
    <row r="30" spans="1:12" ht="18" customHeight="1">
      <c r="A30" s="27" t="str">
        <f t="shared" si="1"/>
        <v>1713201</v>
      </c>
      <c r="B30" s="28" t="s">
        <v>131</v>
      </c>
      <c r="C30" s="29">
        <v>32</v>
      </c>
      <c r="D30" s="28" t="s">
        <v>761</v>
      </c>
      <c r="E30" s="24">
        <v>28</v>
      </c>
      <c r="F30" s="576"/>
      <c r="G30" s="576"/>
      <c r="H30" s="162" t="s">
        <v>1231</v>
      </c>
      <c r="I30" s="162"/>
      <c r="J30" s="43">
        <f>VLOOKUP($A30&amp;J$82,決統データ!$A$3:$DE$365,$E30+19,FALSE)</f>
        <v>0</v>
      </c>
      <c r="K30" s="43">
        <f>VLOOKUP($A30&amp;K$82,決統データ!$A$3:$DE$365,$E30+19,FALSE)</f>
        <v>0</v>
      </c>
      <c r="L30" s="154">
        <f t="shared" si="0"/>
        <v>0</v>
      </c>
    </row>
    <row r="31" spans="1:12" ht="18" customHeight="1">
      <c r="A31" s="27" t="str">
        <f t="shared" si="1"/>
        <v>1713201</v>
      </c>
      <c r="B31" s="28" t="s">
        <v>131</v>
      </c>
      <c r="C31" s="29">
        <v>32</v>
      </c>
      <c r="D31" s="28" t="s">
        <v>761</v>
      </c>
      <c r="E31" s="24">
        <v>29</v>
      </c>
      <c r="F31" s="576"/>
      <c r="G31" s="576"/>
      <c r="H31" s="162" t="s">
        <v>1092</v>
      </c>
      <c r="I31" s="162"/>
      <c r="J31" s="43">
        <f>VLOOKUP($A31&amp;J$82,決統データ!$A$3:$DE$365,$E31+19,FALSE)</f>
        <v>0</v>
      </c>
      <c r="K31" s="43">
        <f>VLOOKUP($A31&amp;K$82,決統データ!$A$3:$DE$365,$E31+19,FALSE)</f>
        <v>0</v>
      </c>
      <c r="L31" s="154">
        <f t="shared" si="0"/>
        <v>0</v>
      </c>
    </row>
    <row r="32" spans="1:12" ht="18" customHeight="1">
      <c r="A32" s="27" t="str">
        <f t="shared" si="1"/>
        <v>1713201</v>
      </c>
      <c r="B32" s="28" t="s">
        <v>131</v>
      </c>
      <c r="C32" s="29">
        <v>32</v>
      </c>
      <c r="D32" s="28" t="s">
        <v>761</v>
      </c>
      <c r="E32" s="24">
        <v>30</v>
      </c>
      <c r="F32" s="576"/>
      <c r="G32" s="576"/>
      <c r="H32" s="162" t="s">
        <v>713</v>
      </c>
      <c r="I32" s="162"/>
      <c r="J32" s="43">
        <f>VLOOKUP($A32&amp;J$82,決統データ!$A$3:$DE$365,$E32+19,FALSE)</f>
        <v>0</v>
      </c>
      <c r="K32" s="43">
        <f>VLOOKUP($A32&amp;K$82,決統データ!$A$3:$DE$365,$E32+19,FALSE)</f>
        <v>0</v>
      </c>
      <c r="L32" s="154">
        <f t="shared" si="0"/>
        <v>0</v>
      </c>
    </row>
    <row r="33" spans="1:12" ht="18" customHeight="1">
      <c r="A33" s="27" t="str">
        <f t="shared" si="1"/>
        <v>1713201</v>
      </c>
      <c r="B33" s="28" t="s">
        <v>131</v>
      </c>
      <c r="C33" s="29">
        <v>32</v>
      </c>
      <c r="D33" s="28" t="s">
        <v>761</v>
      </c>
      <c r="E33" s="24">
        <v>31</v>
      </c>
      <c r="F33" s="576"/>
      <c r="G33" s="576"/>
      <c r="H33" s="163" t="s">
        <v>770</v>
      </c>
      <c r="I33" s="179"/>
      <c r="J33" s="43">
        <f>VLOOKUP($A33&amp;J$82,決統データ!$A$3:$DE$365,$E33+19,FALSE)</f>
        <v>0</v>
      </c>
      <c r="K33" s="43">
        <f>VLOOKUP($A33&amp;K$82,決統データ!$A$3:$DE$365,$E33+19,FALSE)</f>
        <v>0</v>
      </c>
      <c r="L33" s="154">
        <f t="shared" si="0"/>
        <v>0</v>
      </c>
    </row>
    <row r="34" spans="1:12" ht="18" customHeight="1">
      <c r="A34" s="27" t="str">
        <f t="shared" si="1"/>
        <v>1713201</v>
      </c>
      <c r="B34" s="28" t="s">
        <v>131</v>
      </c>
      <c r="C34" s="29">
        <v>32</v>
      </c>
      <c r="D34" s="28" t="s">
        <v>761</v>
      </c>
      <c r="E34" s="24">
        <v>32</v>
      </c>
      <c r="F34" s="576"/>
      <c r="G34" s="576"/>
      <c r="H34" s="576" t="s">
        <v>626</v>
      </c>
      <c r="I34" s="162" t="s">
        <v>1237</v>
      </c>
      <c r="J34" s="43">
        <f>VLOOKUP($A34&amp;J$82,決統データ!$A$3:$DE$365,$E34+19,FALSE)</f>
        <v>0</v>
      </c>
      <c r="K34" s="43">
        <f>VLOOKUP($A34&amp;K$82,決統データ!$A$3:$DE$365,$E34+19,FALSE)</f>
        <v>0</v>
      </c>
      <c r="L34" s="154">
        <f t="shared" si="0"/>
        <v>0</v>
      </c>
    </row>
    <row r="35" spans="1:12" ht="18" customHeight="1">
      <c r="A35" s="27" t="str">
        <f t="shared" si="1"/>
        <v>1713201</v>
      </c>
      <c r="B35" s="28" t="s">
        <v>131</v>
      </c>
      <c r="C35" s="29">
        <v>32</v>
      </c>
      <c r="D35" s="28" t="s">
        <v>761</v>
      </c>
      <c r="E35" s="24">
        <v>33</v>
      </c>
      <c r="F35" s="576"/>
      <c r="G35" s="576"/>
      <c r="H35" s="576"/>
      <c r="I35" s="162" t="s">
        <v>1236</v>
      </c>
      <c r="J35" s="43">
        <f>VLOOKUP($A35&amp;J$82,決統データ!$A$3:$DE$365,$E35+19,FALSE)</f>
        <v>0</v>
      </c>
      <c r="K35" s="43">
        <f>VLOOKUP($A35&amp;K$82,決統データ!$A$3:$DE$365,$E35+19,FALSE)</f>
        <v>0</v>
      </c>
      <c r="L35" s="154">
        <f t="shared" ref="L35:L66" si="2">SUM(J35:K35)</f>
        <v>0</v>
      </c>
    </row>
    <row r="36" spans="1:12" ht="18" customHeight="1">
      <c r="A36" s="27" t="str">
        <f t="shared" si="1"/>
        <v>1713201</v>
      </c>
      <c r="B36" s="28" t="s">
        <v>131</v>
      </c>
      <c r="C36" s="29">
        <v>32</v>
      </c>
      <c r="D36" s="28" t="s">
        <v>761</v>
      </c>
      <c r="E36" s="24">
        <v>34</v>
      </c>
      <c r="F36" s="576"/>
      <c r="G36" s="576"/>
      <c r="H36" s="576"/>
      <c r="I36" s="162" t="s">
        <v>713</v>
      </c>
      <c r="J36" s="43">
        <f>VLOOKUP($A36&amp;J$82,決統データ!$A$3:$DE$365,$E36+19,FALSE)</f>
        <v>0</v>
      </c>
      <c r="K36" s="43">
        <f>VLOOKUP($A36&amp;K$82,決統データ!$A$3:$DE$365,$E36+19,FALSE)</f>
        <v>0</v>
      </c>
      <c r="L36" s="154">
        <f t="shared" si="2"/>
        <v>0</v>
      </c>
    </row>
    <row r="37" spans="1:12" ht="18" customHeight="1">
      <c r="A37" s="27" t="str">
        <f t="shared" si="1"/>
        <v>1713201</v>
      </c>
      <c r="B37" s="28" t="s">
        <v>131</v>
      </c>
      <c r="C37" s="29">
        <v>32</v>
      </c>
      <c r="D37" s="28" t="s">
        <v>761</v>
      </c>
      <c r="E37" s="24">
        <v>35</v>
      </c>
      <c r="F37" s="576"/>
      <c r="G37" s="576" t="s">
        <v>713</v>
      </c>
      <c r="H37" s="162" t="s">
        <v>833</v>
      </c>
      <c r="I37" s="162"/>
      <c r="J37" s="43">
        <f>VLOOKUP($A37&amp;J$82,決統データ!$A$3:$DE$365,$E37+19,FALSE)</f>
        <v>7791</v>
      </c>
      <c r="K37" s="43">
        <f>VLOOKUP($A37&amp;K$82,決統データ!$A$3:$DE$365,$E37+19,FALSE)</f>
        <v>9266</v>
      </c>
      <c r="L37" s="154">
        <f t="shared" si="2"/>
        <v>17057</v>
      </c>
    </row>
    <row r="38" spans="1:12" ht="18" customHeight="1">
      <c r="A38" s="27" t="str">
        <f t="shared" si="1"/>
        <v>1713201</v>
      </c>
      <c r="B38" s="28" t="s">
        <v>131</v>
      </c>
      <c r="C38" s="29">
        <v>32</v>
      </c>
      <c r="D38" s="28" t="s">
        <v>761</v>
      </c>
      <c r="E38" s="24">
        <v>36</v>
      </c>
      <c r="F38" s="576"/>
      <c r="G38" s="576"/>
      <c r="H38" s="664" t="s">
        <v>1229</v>
      </c>
      <c r="I38" s="664"/>
      <c r="J38" s="43">
        <f>VLOOKUP($A38&amp;J$82,決統データ!$A$3:$DE$365,$E38+19,FALSE)</f>
        <v>74434</v>
      </c>
      <c r="K38" s="43">
        <f>VLOOKUP($A38&amp;K$82,決統データ!$A$3:$DE$365,$E38+19,FALSE)</f>
        <v>139560</v>
      </c>
      <c r="L38" s="154">
        <f t="shared" si="2"/>
        <v>213994</v>
      </c>
    </row>
    <row r="39" spans="1:12" ht="18" customHeight="1">
      <c r="A39" s="27" t="str">
        <f t="shared" si="1"/>
        <v>1713201</v>
      </c>
      <c r="B39" s="28" t="s">
        <v>131</v>
      </c>
      <c r="C39" s="29">
        <v>32</v>
      </c>
      <c r="D39" s="28" t="s">
        <v>761</v>
      </c>
      <c r="E39" s="24">
        <v>37</v>
      </c>
      <c r="F39" s="576"/>
      <c r="G39" s="576"/>
      <c r="H39" s="162" t="s">
        <v>1248</v>
      </c>
      <c r="I39" s="162"/>
      <c r="J39" s="43">
        <f>VLOOKUP($A39&amp;J$82,決統データ!$A$3:$DE$365,$E39+19,FALSE)</f>
        <v>9528</v>
      </c>
      <c r="K39" s="43">
        <f>VLOOKUP($A39&amp;K$82,決統データ!$A$3:$DE$365,$E39+19,FALSE)</f>
        <v>0</v>
      </c>
      <c r="L39" s="154">
        <f t="shared" si="2"/>
        <v>9528</v>
      </c>
    </row>
    <row r="40" spans="1:12" ht="18" customHeight="1">
      <c r="A40" s="27" t="str">
        <f t="shared" si="1"/>
        <v>1713201</v>
      </c>
      <c r="B40" s="28" t="s">
        <v>131</v>
      </c>
      <c r="C40" s="29">
        <v>32</v>
      </c>
      <c r="D40" s="28" t="s">
        <v>761</v>
      </c>
      <c r="E40" s="24">
        <v>38</v>
      </c>
      <c r="F40" s="576"/>
      <c r="G40" s="576"/>
      <c r="H40" s="162" t="s">
        <v>713</v>
      </c>
      <c r="I40" s="162"/>
      <c r="J40" s="43">
        <f>VLOOKUP($A40&amp;J$82,決統データ!$A$3:$DE$365,$E40+19,FALSE)</f>
        <v>10798</v>
      </c>
      <c r="K40" s="43">
        <f>VLOOKUP($A40&amp;K$82,決統データ!$A$3:$DE$365,$E40+19,FALSE)</f>
        <v>12215</v>
      </c>
      <c r="L40" s="154">
        <f t="shared" si="2"/>
        <v>23013</v>
      </c>
    </row>
    <row r="41" spans="1:12" ht="18" customHeight="1">
      <c r="A41" s="27" t="str">
        <f t="shared" si="1"/>
        <v>1713201</v>
      </c>
      <c r="B41" s="28" t="s">
        <v>131</v>
      </c>
      <c r="C41" s="29">
        <v>32</v>
      </c>
      <c r="D41" s="28" t="s">
        <v>761</v>
      </c>
      <c r="E41" s="24">
        <v>39</v>
      </c>
      <c r="F41" s="576"/>
      <c r="G41" s="576"/>
      <c r="H41" s="163" t="s">
        <v>770</v>
      </c>
      <c r="I41" s="179"/>
      <c r="J41" s="43">
        <f>VLOOKUP($A41&amp;J$82,決統データ!$A$3:$DE$365,$E41+19,FALSE)</f>
        <v>102551</v>
      </c>
      <c r="K41" s="43">
        <f>VLOOKUP($A41&amp;K$82,決統データ!$A$3:$DE$365,$E41+19,FALSE)</f>
        <v>161041</v>
      </c>
      <c r="L41" s="154">
        <f t="shared" si="2"/>
        <v>263592</v>
      </c>
    </row>
    <row r="42" spans="1:12" ht="18" customHeight="1">
      <c r="A42" s="27" t="str">
        <f t="shared" si="1"/>
        <v>1713201</v>
      </c>
      <c r="B42" s="28" t="s">
        <v>131</v>
      </c>
      <c r="C42" s="29">
        <v>32</v>
      </c>
      <c r="D42" s="28" t="s">
        <v>761</v>
      </c>
      <c r="E42" s="24">
        <v>40</v>
      </c>
      <c r="F42" s="576"/>
      <c r="G42" s="576"/>
      <c r="H42" s="576" t="s">
        <v>626</v>
      </c>
      <c r="I42" s="162" t="s">
        <v>1237</v>
      </c>
      <c r="J42" s="43">
        <f>VLOOKUP($A42&amp;J$82,決統データ!$A$3:$DE$365,$E42+19,FALSE)</f>
        <v>101943</v>
      </c>
      <c r="K42" s="43">
        <f>VLOOKUP($A42&amp;K$82,決統データ!$A$3:$DE$365,$E42+19,FALSE)</f>
        <v>155041</v>
      </c>
      <c r="L42" s="154">
        <f t="shared" si="2"/>
        <v>256984</v>
      </c>
    </row>
    <row r="43" spans="1:12" ht="18" customHeight="1">
      <c r="A43" s="27" t="str">
        <f t="shared" si="1"/>
        <v>1713201</v>
      </c>
      <c r="B43" s="28" t="s">
        <v>131</v>
      </c>
      <c r="C43" s="29">
        <v>32</v>
      </c>
      <c r="D43" s="28" t="s">
        <v>761</v>
      </c>
      <c r="E43" s="24">
        <v>41</v>
      </c>
      <c r="F43" s="576"/>
      <c r="G43" s="576"/>
      <c r="H43" s="576"/>
      <c r="I43" s="162" t="s">
        <v>1236</v>
      </c>
      <c r="J43" s="43">
        <f>VLOOKUP($A43&amp;J$82,決統データ!$A$3:$DE$365,$E43+19,FALSE)</f>
        <v>0</v>
      </c>
      <c r="K43" s="43">
        <f>VLOOKUP($A43&amp;K$82,決統データ!$A$3:$DE$365,$E43+19,FALSE)</f>
        <v>0</v>
      </c>
      <c r="L43" s="154">
        <f t="shared" si="2"/>
        <v>0</v>
      </c>
    </row>
    <row r="44" spans="1:12" ht="18" customHeight="1">
      <c r="A44" s="27" t="str">
        <f t="shared" si="1"/>
        <v>1713201</v>
      </c>
      <c r="B44" s="28" t="s">
        <v>131</v>
      </c>
      <c r="C44" s="29">
        <v>32</v>
      </c>
      <c r="D44" s="28" t="s">
        <v>761</v>
      </c>
      <c r="E44" s="24">
        <v>42</v>
      </c>
      <c r="F44" s="576"/>
      <c r="G44" s="576"/>
      <c r="H44" s="576"/>
      <c r="I44" s="162" t="s">
        <v>713</v>
      </c>
      <c r="J44" s="43">
        <f>VLOOKUP($A44&amp;J$82,決統データ!$A$3:$DE$365,$E44+19,FALSE)</f>
        <v>608</v>
      </c>
      <c r="K44" s="43">
        <f>VLOOKUP($A44&amp;K$82,決統データ!$A$3:$DE$365,$E44+19,FALSE)</f>
        <v>6000</v>
      </c>
      <c r="L44" s="154">
        <f t="shared" si="2"/>
        <v>6608</v>
      </c>
    </row>
    <row r="45" spans="1:12" ht="18" customHeight="1">
      <c r="A45" s="27" t="str">
        <f t="shared" si="1"/>
        <v>1713201</v>
      </c>
      <c r="B45" s="28" t="s">
        <v>131</v>
      </c>
      <c r="C45" s="29">
        <v>32</v>
      </c>
      <c r="D45" s="28" t="s">
        <v>761</v>
      </c>
      <c r="E45" s="24">
        <v>43</v>
      </c>
      <c r="F45" s="576"/>
      <c r="G45" s="162" t="s">
        <v>1241</v>
      </c>
      <c r="H45" s="163"/>
      <c r="I45" s="179"/>
      <c r="J45" s="43">
        <f>VLOOKUP($A45&amp;J$82,決統データ!$A$3:$DE$365,$E45+19,FALSE)</f>
        <v>102551</v>
      </c>
      <c r="K45" s="43">
        <f>VLOOKUP($A45&amp;K$82,決統データ!$A$3:$DE$365,$E45+19,FALSE)</f>
        <v>165854</v>
      </c>
      <c r="L45" s="154">
        <f t="shared" si="2"/>
        <v>268405</v>
      </c>
    </row>
    <row r="46" spans="1:12" ht="18" customHeight="1">
      <c r="A46" s="27" t="str">
        <f t="shared" si="1"/>
        <v>1713201</v>
      </c>
      <c r="B46" s="28" t="s">
        <v>131</v>
      </c>
      <c r="C46" s="29">
        <v>32</v>
      </c>
      <c r="D46" s="28" t="s">
        <v>761</v>
      </c>
      <c r="E46" s="24">
        <v>44</v>
      </c>
      <c r="F46" s="576"/>
      <c r="G46" s="576" t="s">
        <v>626</v>
      </c>
      <c r="H46" s="162" t="s">
        <v>1237</v>
      </c>
      <c r="I46" s="162"/>
      <c r="J46" s="43">
        <f>VLOOKUP($A46&amp;J$82,決統データ!$A$3:$DE$365,$E46+19,FALSE)</f>
        <v>101943</v>
      </c>
      <c r="K46" s="43">
        <f>VLOOKUP($A46&amp;K$82,決統データ!$A$3:$DE$365,$E46+19,FALSE)</f>
        <v>159854</v>
      </c>
      <c r="L46" s="154">
        <f t="shared" si="2"/>
        <v>261797</v>
      </c>
    </row>
    <row r="47" spans="1:12" ht="18" customHeight="1">
      <c r="A47" s="27" t="str">
        <f t="shared" si="1"/>
        <v>1713201</v>
      </c>
      <c r="B47" s="28" t="s">
        <v>131</v>
      </c>
      <c r="C47" s="29">
        <v>32</v>
      </c>
      <c r="D47" s="28" t="s">
        <v>761</v>
      </c>
      <c r="E47" s="24">
        <v>45</v>
      </c>
      <c r="F47" s="576"/>
      <c r="G47" s="576"/>
      <c r="H47" s="162" t="s">
        <v>1236</v>
      </c>
      <c r="I47" s="162"/>
      <c r="J47" s="43">
        <f>VLOOKUP($A47&amp;J$82,決統データ!$A$3:$DE$365,$E47+19,FALSE)</f>
        <v>0</v>
      </c>
      <c r="K47" s="43">
        <f>VLOOKUP($A47&amp;K$82,決統データ!$A$3:$DE$365,$E47+19,FALSE)</f>
        <v>0</v>
      </c>
      <c r="L47" s="154">
        <f t="shared" si="2"/>
        <v>0</v>
      </c>
    </row>
    <row r="48" spans="1:12" ht="18" customHeight="1">
      <c r="A48" s="27" t="str">
        <f t="shared" si="1"/>
        <v>1713201</v>
      </c>
      <c r="B48" s="28" t="s">
        <v>131</v>
      </c>
      <c r="C48" s="29">
        <v>32</v>
      </c>
      <c r="D48" s="28" t="s">
        <v>761</v>
      </c>
      <c r="E48" s="24">
        <v>46</v>
      </c>
      <c r="F48" s="576"/>
      <c r="G48" s="576"/>
      <c r="H48" s="162" t="s">
        <v>1247</v>
      </c>
      <c r="I48" s="162"/>
      <c r="J48" s="43">
        <f>VLOOKUP($A48&amp;J$82,決統データ!$A$3:$DE$365,$E48+19,FALSE)</f>
        <v>0</v>
      </c>
      <c r="K48" s="43">
        <f>VLOOKUP($A48&amp;K$82,決統データ!$A$3:$DE$365,$E48+19,FALSE)</f>
        <v>0</v>
      </c>
      <c r="L48" s="154">
        <f t="shared" si="2"/>
        <v>0</v>
      </c>
    </row>
    <row r="49" spans="1:12" ht="18" customHeight="1">
      <c r="A49" s="27" t="str">
        <f t="shared" si="1"/>
        <v>1713201</v>
      </c>
      <c r="B49" s="28" t="s">
        <v>131</v>
      </c>
      <c r="C49" s="29">
        <v>32</v>
      </c>
      <c r="D49" s="28" t="s">
        <v>761</v>
      </c>
      <c r="E49" s="24">
        <v>47</v>
      </c>
      <c r="F49" s="576"/>
      <c r="G49" s="576"/>
      <c r="H49" s="162" t="s">
        <v>1246</v>
      </c>
      <c r="I49" s="162"/>
      <c r="J49" s="43">
        <f>VLOOKUP($A49&amp;J$82,決統データ!$A$3:$DE$365,$E49+19,FALSE)</f>
        <v>0</v>
      </c>
      <c r="K49" s="43">
        <f>VLOOKUP($A49&amp;K$82,決統データ!$A$3:$DE$365,$E49+19,FALSE)</f>
        <v>0</v>
      </c>
      <c r="L49" s="154">
        <f t="shared" si="2"/>
        <v>0</v>
      </c>
    </row>
    <row r="50" spans="1:12" ht="18" customHeight="1">
      <c r="A50" s="27" t="str">
        <f t="shared" si="1"/>
        <v>1713201</v>
      </c>
      <c r="B50" s="28" t="s">
        <v>131</v>
      </c>
      <c r="C50" s="29">
        <v>32</v>
      </c>
      <c r="D50" s="28" t="s">
        <v>761</v>
      </c>
      <c r="E50" s="24">
        <v>48</v>
      </c>
      <c r="F50" s="576"/>
      <c r="G50" s="576"/>
      <c r="H50" s="162" t="s">
        <v>1245</v>
      </c>
      <c r="I50" s="162"/>
      <c r="J50" s="43">
        <f>VLOOKUP($A50&amp;J$82,決統データ!$A$3:$DE$365,$E50+19,FALSE)</f>
        <v>0</v>
      </c>
      <c r="K50" s="43">
        <f>VLOOKUP($A50&amp;K$82,決統データ!$A$3:$DE$365,$E50+19,FALSE)</f>
        <v>0</v>
      </c>
      <c r="L50" s="154">
        <f t="shared" si="2"/>
        <v>0</v>
      </c>
    </row>
    <row r="51" spans="1:12" ht="18" customHeight="1">
      <c r="A51" s="27" t="str">
        <f t="shared" si="1"/>
        <v>1713201</v>
      </c>
      <c r="B51" s="28" t="s">
        <v>131</v>
      </c>
      <c r="C51" s="29">
        <v>32</v>
      </c>
      <c r="D51" s="28" t="s">
        <v>761</v>
      </c>
      <c r="E51" s="24">
        <v>49</v>
      </c>
      <c r="F51" s="576"/>
      <c r="G51" s="576"/>
      <c r="H51" s="162" t="s">
        <v>1240</v>
      </c>
      <c r="I51" s="162"/>
      <c r="J51" s="43">
        <f>VLOOKUP($A51&amp;J$82,決統データ!$A$3:$DE$365,$E51+19,FALSE)</f>
        <v>608</v>
      </c>
      <c r="K51" s="43">
        <f>VLOOKUP($A51&amp;K$82,決統データ!$A$3:$DE$365,$E51+19,FALSE)</f>
        <v>0</v>
      </c>
      <c r="L51" s="154">
        <f t="shared" si="2"/>
        <v>608</v>
      </c>
    </row>
    <row r="52" spans="1:12" ht="18" customHeight="1">
      <c r="A52" s="27" t="str">
        <f t="shared" si="1"/>
        <v>1713201</v>
      </c>
      <c r="B52" s="28" t="s">
        <v>131</v>
      </c>
      <c r="C52" s="29">
        <v>32</v>
      </c>
      <c r="D52" s="28" t="s">
        <v>761</v>
      </c>
      <c r="E52" s="24">
        <v>50</v>
      </c>
      <c r="F52" s="576"/>
      <c r="G52" s="576"/>
      <c r="H52" s="162" t="s">
        <v>713</v>
      </c>
      <c r="I52" s="162"/>
      <c r="J52" s="43">
        <f>VLOOKUP($A52&amp;J$82,決統データ!$A$3:$DE$365,$E52+19,FALSE)</f>
        <v>0</v>
      </c>
      <c r="K52" s="43">
        <f>VLOOKUP($A52&amp;K$82,決統データ!$A$3:$DE$365,$E52+19,FALSE)</f>
        <v>6000</v>
      </c>
      <c r="L52" s="154">
        <f t="shared" si="2"/>
        <v>6000</v>
      </c>
    </row>
    <row r="53" spans="1:12" ht="18" customHeight="1">
      <c r="A53" s="27" t="str">
        <f t="shared" si="1"/>
        <v>1713201</v>
      </c>
      <c r="B53" s="28" t="s">
        <v>131</v>
      </c>
      <c r="C53" s="29">
        <v>32</v>
      </c>
      <c r="D53" s="28" t="s">
        <v>761</v>
      </c>
      <c r="E53" s="24">
        <v>51</v>
      </c>
      <c r="F53" s="576" t="s">
        <v>1244</v>
      </c>
      <c r="G53" s="162" t="s">
        <v>358</v>
      </c>
      <c r="H53" s="162"/>
      <c r="I53" s="162"/>
      <c r="J53" s="43">
        <f>VLOOKUP($A53&amp;J$82,決統データ!$A$3:$DE$365,$E53+19,FALSE)</f>
        <v>21210</v>
      </c>
      <c r="K53" s="43">
        <f>VLOOKUP($A53&amp;K$82,決統データ!$A$3:$DE$365,$E53+19,FALSE)</f>
        <v>23590</v>
      </c>
      <c r="L53" s="154">
        <f t="shared" si="2"/>
        <v>44800</v>
      </c>
    </row>
    <row r="54" spans="1:12" ht="18" customHeight="1">
      <c r="A54" s="27" t="str">
        <f t="shared" si="1"/>
        <v>1713201</v>
      </c>
      <c r="B54" s="28" t="s">
        <v>131</v>
      </c>
      <c r="C54" s="29">
        <v>32</v>
      </c>
      <c r="D54" s="28" t="s">
        <v>761</v>
      </c>
      <c r="E54" s="24">
        <v>52</v>
      </c>
      <c r="F54" s="576"/>
      <c r="G54" s="576" t="s">
        <v>626</v>
      </c>
      <c r="H54" s="162" t="s">
        <v>1237</v>
      </c>
      <c r="I54" s="162"/>
      <c r="J54" s="43">
        <f>VLOOKUP($A54&amp;J$82,決統データ!$A$3:$DE$365,$E54+19,FALSE)</f>
        <v>14381</v>
      </c>
      <c r="K54" s="43">
        <f>VLOOKUP($A54&amp;K$82,決統データ!$A$3:$DE$365,$E54+19,FALSE)</f>
        <v>93</v>
      </c>
      <c r="L54" s="154">
        <f t="shared" si="2"/>
        <v>14474</v>
      </c>
    </row>
    <row r="55" spans="1:12" ht="18" customHeight="1">
      <c r="A55" s="27" t="str">
        <f t="shared" si="1"/>
        <v>1713201</v>
      </c>
      <c r="B55" s="28" t="s">
        <v>131</v>
      </c>
      <c r="C55" s="29">
        <v>32</v>
      </c>
      <c r="D55" s="28" t="s">
        <v>761</v>
      </c>
      <c r="E55" s="24">
        <v>53</v>
      </c>
      <c r="F55" s="576"/>
      <c r="G55" s="576"/>
      <c r="H55" s="162" t="s">
        <v>1236</v>
      </c>
      <c r="I55" s="162"/>
      <c r="J55" s="43">
        <f>VLOOKUP($A55&amp;J$82,決統データ!$A$3:$DE$365,$E55+19,FALSE)</f>
        <v>1817</v>
      </c>
      <c r="K55" s="43">
        <f>VLOOKUP($A55&amp;K$82,決統データ!$A$3:$DE$365,$E55+19,FALSE)</f>
        <v>2323</v>
      </c>
      <c r="L55" s="154">
        <f t="shared" si="2"/>
        <v>4140</v>
      </c>
    </row>
    <row r="56" spans="1:12" ht="18" customHeight="1">
      <c r="A56" s="27" t="str">
        <f t="shared" si="1"/>
        <v>1713201</v>
      </c>
      <c r="B56" s="28" t="s">
        <v>131</v>
      </c>
      <c r="C56" s="29">
        <v>32</v>
      </c>
      <c r="D56" s="28" t="s">
        <v>761</v>
      </c>
      <c r="E56" s="24">
        <v>54</v>
      </c>
      <c r="F56" s="576"/>
      <c r="G56" s="576"/>
      <c r="H56" s="162" t="s">
        <v>1240</v>
      </c>
      <c r="I56" s="162"/>
      <c r="J56" s="43">
        <f>VLOOKUP($A56&amp;J$82,決統データ!$A$3:$DE$365,$E56+19,FALSE)</f>
        <v>111</v>
      </c>
      <c r="K56" s="43">
        <f>VLOOKUP($A56&amp;K$82,決統データ!$A$3:$DE$365,$E56+19,FALSE)</f>
        <v>0</v>
      </c>
      <c r="L56" s="154">
        <f t="shared" si="2"/>
        <v>111</v>
      </c>
    </row>
    <row r="57" spans="1:12" ht="18" customHeight="1">
      <c r="A57" s="27" t="str">
        <f>+B57&amp;C57&amp;D57</f>
        <v>1713201</v>
      </c>
      <c r="B57" s="28" t="s">
        <v>131</v>
      </c>
      <c r="C57" s="29">
        <v>32</v>
      </c>
      <c r="D57" s="28" t="s">
        <v>761</v>
      </c>
      <c r="E57" s="24">
        <v>55</v>
      </c>
      <c r="F57" s="576"/>
      <c r="G57" s="576"/>
      <c r="H57" s="162" t="s">
        <v>1239</v>
      </c>
      <c r="I57" s="162"/>
      <c r="J57" s="43">
        <f>VLOOKUP($A57&amp;J$82,決統データ!$A$3:$DE$365,$E57+19,FALSE)</f>
        <v>0</v>
      </c>
      <c r="K57" s="43">
        <f>VLOOKUP($A57&amp;K$82,決統データ!$A$3:$DE$365,$E57+19,FALSE)</f>
        <v>5028</v>
      </c>
      <c r="L57" s="154">
        <f t="shared" si="2"/>
        <v>5028</v>
      </c>
    </row>
    <row r="58" spans="1:12" ht="18" customHeight="1">
      <c r="A58" s="27" t="str">
        <f>+B58&amp;C58&amp;D58</f>
        <v>1713201</v>
      </c>
      <c r="B58" s="28" t="s">
        <v>131</v>
      </c>
      <c r="C58" s="29">
        <v>32</v>
      </c>
      <c r="D58" s="28" t="s">
        <v>761</v>
      </c>
      <c r="E58" s="24">
        <v>56</v>
      </c>
      <c r="F58" s="576"/>
      <c r="G58" s="576"/>
      <c r="H58" s="162" t="s">
        <v>1235</v>
      </c>
      <c r="I58" s="162"/>
      <c r="J58" s="43">
        <f>VLOOKUP($A58&amp;J$82,決統データ!$A$3:$DE$365,$E58+19,FALSE)</f>
        <v>4568</v>
      </c>
      <c r="K58" s="43">
        <f>VLOOKUP($A58&amp;K$82,決統データ!$A$3:$DE$365,$E58+19,FALSE)</f>
        <v>12049</v>
      </c>
      <c r="L58" s="154">
        <f t="shared" si="2"/>
        <v>16617</v>
      </c>
    </row>
    <row r="59" spans="1:12" ht="18" customHeight="1">
      <c r="A59" s="27" t="str">
        <f t="shared" si="1"/>
        <v>1713201</v>
      </c>
      <c r="B59" s="28" t="s">
        <v>131</v>
      </c>
      <c r="C59" s="29">
        <v>32</v>
      </c>
      <c r="D59" s="28" t="s">
        <v>761</v>
      </c>
      <c r="E59" s="24">
        <v>57</v>
      </c>
      <c r="F59" s="576"/>
      <c r="G59" s="576"/>
      <c r="H59" s="162" t="s">
        <v>713</v>
      </c>
      <c r="I59" s="162"/>
      <c r="J59" s="43">
        <f>VLOOKUP($A59&amp;J$82,決統データ!$A$3:$DE$365,$E59+19,FALSE)</f>
        <v>333</v>
      </c>
      <c r="K59" s="43">
        <f>VLOOKUP($A59&amp;K$82,決統データ!$A$3:$DE$365,$E59+19,FALSE)</f>
        <v>4097</v>
      </c>
      <c r="L59" s="154">
        <f t="shared" si="2"/>
        <v>4430</v>
      </c>
    </row>
    <row r="60" spans="1:12" ht="18" customHeight="1">
      <c r="A60" s="27" t="str">
        <f t="shared" si="1"/>
        <v>1713201</v>
      </c>
      <c r="B60" s="28" t="s">
        <v>131</v>
      </c>
      <c r="C60" s="29">
        <v>32</v>
      </c>
      <c r="D60" s="28" t="s">
        <v>761</v>
      </c>
      <c r="E60" s="24">
        <v>58</v>
      </c>
      <c r="F60" s="576"/>
      <c r="G60" s="162" t="s">
        <v>1242</v>
      </c>
      <c r="H60" s="162"/>
      <c r="I60" s="162"/>
      <c r="J60" s="43">
        <f>VLOOKUP($A60&amp;J$82,決統データ!$A$3:$DE$365,$E60+19,FALSE)</f>
        <v>129880</v>
      </c>
      <c r="K60" s="43">
        <f>VLOOKUP($A60&amp;K$82,決統データ!$A$3:$DE$365,$E60+19,FALSE)</f>
        <v>227470</v>
      </c>
      <c r="L60" s="154">
        <f t="shared" si="2"/>
        <v>357350</v>
      </c>
    </row>
    <row r="61" spans="1:12" ht="18" customHeight="1">
      <c r="A61" s="27" t="str">
        <f t="shared" si="1"/>
        <v>1713201</v>
      </c>
      <c r="B61" s="28" t="s">
        <v>131</v>
      </c>
      <c r="C61" s="29">
        <v>32</v>
      </c>
      <c r="D61" s="28" t="s">
        <v>761</v>
      </c>
      <c r="E61" s="24">
        <v>59</v>
      </c>
      <c r="F61" s="576"/>
      <c r="G61" s="576" t="s">
        <v>626</v>
      </c>
      <c r="H61" s="162" t="s">
        <v>1237</v>
      </c>
      <c r="I61" s="162"/>
      <c r="J61" s="43">
        <f>VLOOKUP($A61&amp;J$82,決統データ!$A$3:$DE$365,$E61+19,FALSE)</f>
        <v>95693</v>
      </c>
      <c r="K61" s="43">
        <f>VLOOKUP($A61&amp;K$82,決統データ!$A$3:$DE$365,$E61+19,FALSE)</f>
        <v>887</v>
      </c>
      <c r="L61" s="154">
        <f t="shared" si="2"/>
        <v>96580</v>
      </c>
    </row>
    <row r="62" spans="1:12" ht="18" customHeight="1">
      <c r="A62" s="27" t="str">
        <f t="shared" si="1"/>
        <v>1713201</v>
      </c>
      <c r="B62" s="28" t="s">
        <v>131</v>
      </c>
      <c r="C62" s="29">
        <v>32</v>
      </c>
      <c r="D62" s="28" t="s">
        <v>761</v>
      </c>
      <c r="E62" s="24">
        <v>60</v>
      </c>
      <c r="F62" s="576"/>
      <c r="G62" s="576"/>
      <c r="H62" s="162" t="s">
        <v>1236</v>
      </c>
      <c r="I62" s="162"/>
      <c r="J62" s="43">
        <f>VLOOKUP($A62&amp;J$82,決統データ!$A$3:$DE$365,$E62+19,FALSE)</f>
        <v>6918</v>
      </c>
      <c r="K62" s="43">
        <f>VLOOKUP($A62&amp;K$82,決統データ!$A$3:$DE$365,$E62+19,FALSE)</f>
        <v>20870</v>
      </c>
      <c r="L62" s="154">
        <f t="shared" si="2"/>
        <v>27788</v>
      </c>
    </row>
    <row r="63" spans="1:12" ht="18" customHeight="1">
      <c r="A63" s="27" t="str">
        <f>+B63&amp;C63&amp;D63</f>
        <v>1713202</v>
      </c>
      <c r="B63" s="28" t="s">
        <v>131</v>
      </c>
      <c r="C63" s="29">
        <v>32</v>
      </c>
      <c r="D63" s="28" t="s">
        <v>142</v>
      </c>
      <c r="E63" s="24">
        <v>1</v>
      </c>
      <c r="F63" s="576"/>
      <c r="G63" s="576"/>
      <c r="H63" s="162" t="s">
        <v>1240</v>
      </c>
      <c r="I63" s="162"/>
      <c r="J63" s="43">
        <f>VLOOKUP($A63&amp;J$82,決統データ!$A$3:$DE$365,$E63+19,FALSE)</f>
        <v>777</v>
      </c>
      <c r="K63" s="43">
        <f>VLOOKUP($A63&amp;K$82,決統データ!$A$3:$DE$365,$E63+19,FALSE)</f>
        <v>0</v>
      </c>
      <c r="L63" s="154">
        <f t="shared" si="2"/>
        <v>777</v>
      </c>
    </row>
    <row r="64" spans="1:12" ht="18" customHeight="1">
      <c r="A64" s="27" t="str">
        <f>+B64&amp;C64&amp;D64</f>
        <v>1713202</v>
      </c>
      <c r="B64" s="28" t="s">
        <v>131</v>
      </c>
      <c r="C64" s="29">
        <v>32</v>
      </c>
      <c r="D64" s="28" t="s">
        <v>142</v>
      </c>
      <c r="E64" s="24">
        <v>2</v>
      </c>
      <c r="F64" s="576"/>
      <c r="G64" s="576"/>
      <c r="H64" s="162" t="s">
        <v>1239</v>
      </c>
      <c r="I64" s="162"/>
      <c r="J64" s="43">
        <f>VLOOKUP($A64&amp;J$82,決統データ!$A$3:$DE$365,$E64+19,FALSE)</f>
        <v>0</v>
      </c>
      <c r="K64" s="43">
        <f>VLOOKUP($A64&amp;K$82,決統データ!$A$3:$DE$365,$E64+19,FALSE)</f>
        <v>48483</v>
      </c>
      <c r="L64" s="154">
        <f t="shared" si="2"/>
        <v>48483</v>
      </c>
    </row>
    <row r="65" spans="1:12" ht="18" customHeight="1">
      <c r="A65" s="27" t="str">
        <f>+B65&amp;C65&amp;D65</f>
        <v>1713202</v>
      </c>
      <c r="B65" s="28" t="s">
        <v>131</v>
      </c>
      <c r="C65" s="29">
        <v>32</v>
      </c>
      <c r="D65" s="28" t="s">
        <v>142</v>
      </c>
      <c r="E65" s="24">
        <v>3</v>
      </c>
      <c r="F65" s="576"/>
      <c r="G65" s="576"/>
      <c r="H65" s="162" t="s">
        <v>1235</v>
      </c>
      <c r="I65" s="162"/>
      <c r="J65" s="43">
        <f>VLOOKUP($A65&amp;J$82,決統データ!$A$3:$DE$365,$E65+19,FALSE)</f>
        <v>24162</v>
      </c>
      <c r="K65" s="43">
        <f>VLOOKUP($A65&amp;K$82,決統データ!$A$3:$DE$365,$E65+19,FALSE)</f>
        <v>116174</v>
      </c>
      <c r="L65" s="154">
        <f t="shared" si="2"/>
        <v>140336</v>
      </c>
    </row>
    <row r="66" spans="1:12" ht="18" customHeight="1">
      <c r="A66" s="27" t="str">
        <f t="shared" si="1"/>
        <v>1713202</v>
      </c>
      <c r="B66" s="28" t="s">
        <v>131</v>
      </c>
      <c r="C66" s="29">
        <v>32</v>
      </c>
      <c r="D66" s="28" t="s">
        <v>142</v>
      </c>
      <c r="E66" s="24">
        <v>4</v>
      </c>
      <c r="F66" s="576"/>
      <c r="G66" s="576"/>
      <c r="H66" s="163" t="s">
        <v>713</v>
      </c>
      <c r="I66" s="179"/>
      <c r="J66" s="43">
        <f>VLOOKUP($A66&amp;J$82,決統データ!$A$3:$DE$365,$E66+19,FALSE)</f>
        <v>2330</v>
      </c>
      <c r="K66" s="43">
        <f>VLOOKUP($A66&amp;K$82,決統データ!$A$3:$DE$365,$E66+19,FALSE)</f>
        <v>41056</v>
      </c>
      <c r="L66" s="154">
        <f t="shared" si="2"/>
        <v>43386</v>
      </c>
    </row>
    <row r="67" spans="1:12" ht="18" customHeight="1">
      <c r="A67" s="27" t="str">
        <f>+B67&amp;C67&amp;D67</f>
        <v>1713202</v>
      </c>
      <c r="B67" s="28" t="s">
        <v>131</v>
      </c>
      <c r="C67" s="29">
        <v>32</v>
      </c>
      <c r="D67" s="28" t="s">
        <v>550</v>
      </c>
      <c r="E67" s="24">
        <v>6</v>
      </c>
      <c r="F67" s="576"/>
      <c r="G67" s="162" t="s">
        <v>359</v>
      </c>
      <c r="H67" s="163"/>
      <c r="I67" s="179"/>
      <c r="J67" s="43">
        <f>VLOOKUP($A67&amp;J$82,決統データ!$A$3:$DE$365,$E67+19,FALSE)</f>
        <v>0</v>
      </c>
      <c r="K67" s="43">
        <f>VLOOKUP($A67&amp;K$82,決統データ!$A$3:$DE$365,$E67+19,FALSE)</f>
        <v>0</v>
      </c>
      <c r="L67" s="154">
        <f t="shared" ref="L67:L78" si="3">SUM(J67:K67)</f>
        <v>0</v>
      </c>
    </row>
    <row r="68" spans="1:12" ht="18" customHeight="1">
      <c r="A68" s="27" t="str">
        <f t="shared" si="1"/>
        <v>1713202</v>
      </c>
      <c r="B68" s="28" t="s">
        <v>131</v>
      </c>
      <c r="C68" s="29">
        <v>32</v>
      </c>
      <c r="D68" s="28" t="s">
        <v>550</v>
      </c>
      <c r="E68" s="24">
        <v>7</v>
      </c>
      <c r="F68" s="576"/>
      <c r="G68" s="162" t="s">
        <v>1241</v>
      </c>
      <c r="H68" s="163"/>
      <c r="I68" s="179"/>
      <c r="J68" s="43">
        <f>VLOOKUP($A68&amp;J$82,決統データ!$A$3:$DE$365,$E68+19,FALSE)</f>
        <v>151090</v>
      </c>
      <c r="K68" s="43">
        <f>VLOOKUP($A68&amp;K$82,決統データ!$A$3:$DE$365,$E68+19,FALSE)</f>
        <v>251060</v>
      </c>
      <c r="L68" s="154">
        <f t="shared" si="3"/>
        <v>402150</v>
      </c>
    </row>
    <row r="69" spans="1:12" ht="18" customHeight="1">
      <c r="A69" s="27" t="str">
        <f t="shared" si="1"/>
        <v>1713202</v>
      </c>
      <c r="B69" s="28" t="s">
        <v>131</v>
      </c>
      <c r="C69" s="29">
        <v>32</v>
      </c>
      <c r="D69" s="28" t="s">
        <v>550</v>
      </c>
      <c r="E69" s="24">
        <v>8</v>
      </c>
      <c r="F69" s="576"/>
      <c r="G69" s="576" t="s">
        <v>626</v>
      </c>
      <c r="H69" s="163" t="s">
        <v>1237</v>
      </c>
      <c r="I69" s="179"/>
      <c r="J69" s="43">
        <f>VLOOKUP($A69&amp;J$82,決統データ!$A$3:$DE$365,$E69+19,FALSE)</f>
        <v>110074</v>
      </c>
      <c r="K69" s="43">
        <f>VLOOKUP($A69&amp;K$82,決統データ!$A$3:$DE$365,$E69+19,FALSE)</f>
        <v>980</v>
      </c>
      <c r="L69" s="154">
        <f t="shared" si="3"/>
        <v>111054</v>
      </c>
    </row>
    <row r="70" spans="1:12" ht="18" customHeight="1">
      <c r="A70" s="27" t="str">
        <f t="shared" si="1"/>
        <v>1713202</v>
      </c>
      <c r="B70" s="28" t="s">
        <v>131</v>
      </c>
      <c r="C70" s="29">
        <v>32</v>
      </c>
      <c r="D70" s="28" t="s">
        <v>550</v>
      </c>
      <c r="E70" s="24">
        <v>9</v>
      </c>
      <c r="F70" s="576"/>
      <c r="G70" s="576"/>
      <c r="H70" s="163" t="s">
        <v>1236</v>
      </c>
      <c r="I70" s="179"/>
      <c r="J70" s="43">
        <f>VLOOKUP($A70&amp;J$82,決統データ!$A$3:$DE$365,$E70+19,FALSE)</f>
        <v>8735</v>
      </c>
      <c r="K70" s="43">
        <f>VLOOKUP($A70&amp;K$82,決統データ!$A$3:$DE$365,$E70+19,FALSE)</f>
        <v>23193</v>
      </c>
      <c r="L70" s="154">
        <f t="shared" si="3"/>
        <v>31928</v>
      </c>
    </row>
    <row r="71" spans="1:12" ht="18" customHeight="1">
      <c r="A71" s="27" t="str">
        <f t="shared" si="1"/>
        <v>1713202</v>
      </c>
      <c r="B71" s="28" t="s">
        <v>131</v>
      </c>
      <c r="C71" s="29">
        <v>32</v>
      </c>
      <c r="D71" s="28" t="s">
        <v>550</v>
      </c>
      <c r="E71" s="24">
        <v>10</v>
      </c>
      <c r="F71" s="576"/>
      <c r="G71" s="576"/>
      <c r="H71" s="163" t="s">
        <v>1240</v>
      </c>
      <c r="I71" s="179"/>
      <c r="J71" s="43">
        <f>VLOOKUP($A71&amp;J$82,決統データ!$A$3:$DE$365,$E71+19,FALSE)</f>
        <v>888</v>
      </c>
      <c r="K71" s="43">
        <f>VLOOKUP($A71&amp;K$82,決統データ!$A$3:$DE$365,$E71+19,FALSE)</f>
        <v>0</v>
      </c>
      <c r="L71" s="154">
        <f t="shared" si="3"/>
        <v>888</v>
      </c>
    </row>
    <row r="72" spans="1:12" ht="18" customHeight="1">
      <c r="A72" s="27" t="str">
        <f t="shared" si="1"/>
        <v>1713202</v>
      </c>
      <c r="B72" s="28" t="s">
        <v>131</v>
      </c>
      <c r="C72" s="29">
        <v>32</v>
      </c>
      <c r="D72" s="28" t="s">
        <v>550</v>
      </c>
      <c r="E72" s="24">
        <v>11</v>
      </c>
      <c r="F72" s="576"/>
      <c r="G72" s="576"/>
      <c r="H72" s="163" t="s">
        <v>1239</v>
      </c>
      <c r="I72" s="179"/>
      <c r="J72" s="43">
        <f>VLOOKUP($A72&amp;J$82,決統データ!$A$3:$DE$365,$E72+19,FALSE)</f>
        <v>0</v>
      </c>
      <c r="K72" s="43">
        <f>VLOOKUP($A72&amp;K$82,決統データ!$A$3:$DE$365,$E72+19,FALSE)</f>
        <v>53511</v>
      </c>
      <c r="L72" s="154">
        <f t="shared" si="3"/>
        <v>53511</v>
      </c>
    </row>
    <row r="73" spans="1:12" ht="18" customHeight="1">
      <c r="A73" s="27" t="str">
        <f>+B73&amp;C73&amp;D73</f>
        <v>1713202</v>
      </c>
      <c r="B73" s="28" t="s">
        <v>131</v>
      </c>
      <c r="C73" s="29">
        <v>32</v>
      </c>
      <c r="D73" s="28" t="s">
        <v>550</v>
      </c>
      <c r="E73" s="24">
        <v>12</v>
      </c>
      <c r="F73" s="576"/>
      <c r="G73" s="576"/>
      <c r="H73" s="163" t="s">
        <v>1235</v>
      </c>
      <c r="I73" s="179"/>
      <c r="J73" s="43">
        <f>VLOOKUP($A73&amp;J$82,決統データ!$A$3:$DE$365,$E73+19,FALSE)</f>
        <v>28730</v>
      </c>
      <c r="K73" s="43">
        <f>VLOOKUP($A73&amp;K$82,決統データ!$A$3:$DE$365,$E73+19,FALSE)</f>
        <v>128223</v>
      </c>
      <c r="L73" s="154">
        <f t="shared" si="3"/>
        <v>156953</v>
      </c>
    </row>
    <row r="74" spans="1:12" ht="18" customHeight="1">
      <c r="A74" s="27" t="str">
        <f t="shared" si="1"/>
        <v>1713202</v>
      </c>
      <c r="B74" s="28" t="s">
        <v>131</v>
      </c>
      <c r="C74" s="29">
        <v>32</v>
      </c>
      <c r="D74" s="28" t="s">
        <v>550</v>
      </c>
      <c r="E74" s="24">
        <v>13</v>
      </c>
      <c r="F74" s="576"/>
      <c r="G74" s="576"/>
      <c r="H74" s="163" t="s">
        <v>713</v>
      </c>
      <c r="I74" s="179"/>
      <c r="J74" s="43">
        <f>VLOOKUP($A74&amp;J$82,決統データ!$A$3:$DE$365,$E74+19,FALSE)</f>
        <v>2663</v>
      </c>
      <c r="K74" s="43">
        <f>VLOOKUP($A74&amp;K$82,決統データ!$A$3:$DE$365,$E74+19,FALSE)</f>
        <v>45153</v>
      </c>
      <c r="L74" s="154">
        <f t="shared" si="3"/>
        <v>47816</v>
      </c>
    </row>
    <row r="75" spans="1:12" ht="18" customHeight="1">
      <c r="A75" s="27" t="str">
        <f t="shared" si="1"/>
        <v>1713202</v>
      </c>
      <c r="B75" s="28" t="s">
        <v>131</v>
      </c>
      <c r="C75" s="29">
        <v>32</v>
      </c>
      <c r="D75" s="28" t="s">
        <v>550</v>
      </c>
      <c r="E75" s="24">
        <v>15</v>
      </c>
      <c r="F75" s="162" t="s">
        <v>1238</v>
      </c>
      <c r="G75" s="162"/>
      <c r="H75" s="163"/>
      <c r="I75" s="179"/>
      <c r="J75" s="43">
        <f>VLOOKUP($A75&amp;J$82,決統データ!$A$3:$DE$365,$E75+19,FALSE)</f>
        <v>253641</v>
      </c>
      <c r="K75" s="43">
        <f>VLOOKUP($A75&amp;K$82,決統データ!$A$3:$DE$365,$E75+19,FALSE)</f>
        <v>416914</v>
      </c>
      <c r="L75" s="154">
        <f t="shared" si="3"/>
        <v>670555</v>
      </c>
    </row>
    <row r="76" spans="1:12" ht="18" customHeight="1">
      <c r="A76" s="27" t="str">
        <f>+B76&amp;C76&amp;D76</f>
        <v>1713202</v>
      </c>
      <c r="B76" s="28" t="s">
        <v>131</v>
      </c>
      <c r="C76" s="29">
        <v>32</v>
      </c>
      <c r="D76" s="28" t="s">
        <v>550</v>
      </c>
      <c r="E76" s="24">
        <v>16</v>
      </c>
      <c r="F76" s="601" t="s">
        <v>626</v>
      </c>
      <c r="G76" s="179" t="s">
        <v>1237</v>
      </c>
      <c r="H76" s="163"/>
      <c r="I76" s="179"/>
      <c r="J76" s="43">
        <f>VLOOKUP($A76&amp;J$82,決統データ!$A$3:$DE$365,$E76+19,FALSE)</f>
        <v>212017</v>
      </c>
      <c r="K76" s="43">
        <f>VLOOKUP($A76&amp;K$82,決統データ!$A$3:$DE$365,$E76+19,FALSE)</f>
        <v>160834</v>
      </c>
      <c r="L76" s="154">
        <f t="shared" si="3"/>
        <v>372851</v>
      </c>
    </row>
    <row r="77" spans="1:12" ht="18" customHeight="1">
      <c r="A77" s="27" t="str">
        <f>+B77&amp;C77&amp;D77</f>
        <v>1713202</v>
      </c>
      <c r="B77" s="28" t="s">
        <v>131</v>
      </c>
      <c r="C77" s="29">
        <v>32</v>
      </c>
      <c r="D77" s="28" t="s">
        <v>550</v>
      </c>
      <c r="E77" s="24">
        <v>17</v>
      </c>
      <c r="F77" s="602"/>
      <c r="G77" s="179" t="s">
        <v>1236</v>
      </c>
      <c r="H77" s="163"/>
      <c r="I77" s="179"/>
      <c r="J77" s="43">
        <f>VLOOKUP($A77&amp;J$82,決統データ!$A$3:$DE$365,$E77+19,FALSE)</f>
        <v>8735</v>
      </c>
      <c r="K77" s="43">
        <f>VLOOKUP($A77&amp;K$82,決統データ!$A$3:$DE$365,$E77+19,FALSE)</f>
        <v>23193</v>
      </c>
      <c r="L77" s="154">
        <f t="shared" si="3"/>
        <v>31928</v>
      </c>
    </row>
    <row r="78" spans="1:12" ht="18" customHeight="1">
      <c r="A78" s="27" t="str">
        <f>+B78&amp;C78&amp;D78</f>
        <v>1713202</v>
      </c>
      <c r="B78" s="28" t="s">
        <v>131</v>
      </c>
      <c r="C78" s="29">
        <v>32</v>
      </c>
      <c r="D78" s="28" t="s">
        <v>550</v>
      </c>
      <c r="E78" s="24">
        <v>18</v>
      </c>
      <c r="F78" s="603"/>
      <c r="G78" s="179" t="s">
        <v>713</v>
      </c>
      <c r="H78" s="163"/>
      <c r="I78" s="179"/>
      <c r="J78" s="43">
        <f>VLOOKUP($A78&amp;J$82,決統データ!$A$3:$DE$365,$E78+19,FALSE)</f>
        <v>32889</v>
      </c>
      <c r="K78" s="43">
        <f>VLOOKUP($A78&amp;K$82,決統データ!$A$3:$DE$365,$E78+19,FALSE)</f>
        <v>232887</v>
      </c>
      <c r="L78" s="154">
        <f t="shared" si="3"/>
        <v>265776</v>
      </c>
    </row>
    <row r="79" spans="1:12">
      <c r="F79" s="139"/>
      <c r="G79" s="139"/>
      <c r="H79" s="139"/>
      <c r="I79" s="139"/>
    </row>
    <row r="80" spans="1:12">
      <c r="F80" s="139"/>
      <c r="G80" s="139"/>
      <c r="H80" s="139"/>
      <c r="I80" s="139"/>
    </row>
    <row r="81" spans="6:11">
      <c r="F81" s="139"/>
      <c r="G81" s="139"/>
      <c r="H81" s="139"/>
      <c r="I81" s="139"/>
    </row>
    <row r="82" spans="6:11" hidden="1">
      <c r="F82" s="139"/>
      <c r="G82" s="139"/>
      <c r="H82" s="139"/>
      <c r="I82" s="139"/>
      <c r="J82" s="157" t="str">
        <f t="shared" ref="J82:K82" si="4">+J83&amp;"000"</f>
        <v>263435000</v>
      </c>
      <c r="K82" s="157" t="str">
        <f t="shared" si="4"/>
        <v>264652000</v>
      </c>
    </row>
    <row r="83" spans="6:11" hidden="1">
      <c r="J83" s="157" t="s">
        <v>569</v>
      </c>
      <c r="K83" s="157" t="s">
        <v>576</v>
      </c>
    </row>
    <row r="84" spans="6:11" hidden="1">
      <c r="J84" s="157" t="s">
        <v>458</v>
      </c>
      <c r="K84" s="157" t="s">
        <v>577</v>
      </c>
    </row>
  </sheetData>
  <sheetProtection algorithmName="SHA-512" hashValue="+2GX/DxRcmHhlq+MYh602CgCbCtZ6v61glPwtl8VOqqtIVPLksrGtJbszk7uPEIHy+26IGMYwf9cd5U5plUDNQ==" saltValue="oGFPmWjgKadZN7tz8lhTRw==" spinCount="100000" sheet="1" objects="1" scenarios="1"/>
  <customSheetViews>
    <customSheetView guid="{247A5D4D-80F1-4466-92F7-7A3BC78E450F}" showPageBreaks="1" fitToPage="1" printArea="1">
      <selection activeCell="C43" sqref="C43"/>
      <pageMargins left="0.78740157480314965" right="0.78740157480314965" top="0.78740157480314965" bottom="0.78740157480314965" header="0.51181102362204722" footer="0.51181102362204722"/>
      <pageSetup paperSize="9" scale="54" fitToWidth="3" orientation="portrait" blackAndWhite="1" horizontalDpi="300" verticalDpi="300"/>
      <headerFooter alignWithMargins="0"/>
    </customSheetView>
  </customSheetViews>
  <mergeCells count="17">
    <mergeCell ref="F2:I2"/>
    <mergeCell ref="F3:F52"/>
    <mergeCell ref="G3:G12"/>
    <mergeCell ref="H10:H12"/>
    <mergeCell ref="G13:G24"/>
    <mergeCell ref="H22:H24"/>
    <mergeCell ref="G25:G36"/>
    <mergeCell ref="H34:H36"/>
    <mergeCell ref="G37:G44"/>
    <mergeCell ref="H38:I38"/>
    <mergeCell ref="F76:F78"/>
    <mergeCell ref="H42:H44"/>
    <mergeCell ref="G46:G52"/>
    <mergeCell ref="F53:F74"/>
    <mergeCell ref="G54:G59"/>
    <mergeCell ref="G61:G66"/>
    <mergeCell ref="G69:G74"/>
  </mergeCells>
  <phoneticPr fontId="3"/>
  <pageMargins left="0.78740157480314965" right="0.78740157480314965" top="0.78740157480314965" bottom="0.78740157480314965" header="0.51181102362204722" footer="0.51181102362204722"/>
  <pageSetup paperSize="9" scale="55" fitToWidth="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S79"/>
  <sheetViews>
    <sheetView view="pageBreakPreview" zoomScale="85" zoomScaleNormal="80" zoomScaleSheetLayoutView="85" workbookViewId="0">
      <pane ySplit="2" topLeftCell="A3" activePane="bottomLeft" state="frozen"/>
      <selection pane="bottomLeft" activeCell="A75" sqref="A75:XFD79"/>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5.19921875" style="9" customWidth="1"/>
    <col min="7" max="8" width="4.296875" style="9" customWidth="1"/>
    <col min="9" max="9" width="5.69921875" style="9" customWidth="1"/>
    <col min="10" max="10" width="15.796875" style="9" customWidth="1"/>
    <col min="11" max="11" width="9.69921875" style="9" customWidth="1"/>
    <col min="12" max="14" width="11.5" style="9" customWidth="1"/>
    <col min="15" max="16384" width="9" style="9"/>
  </cols>
  <sheetData>
    <row r="1" spans="1:14">
      <c r="F1" s="9" t="s">
        <v>79</v>
      </c>
    </row>
    <row r="2" spans="1:14" ht="34.5" customHeight="1">
      <c r="A2" s="26"/>
      <c r="B2" s="67" t="s">
        <v>757</v>
      </c>
      <c r="C2" s="26" t="s">
        <v>758</v>
      </c>
      <c r="D2" s="26" t="s">
        <v>759</v>
      </c>
      <c r="E2" s="30" t="s">
        <v>760</v>
      </c>
      <c r="F2" s="496"/>
      <c r="G2" s="623"/>
      <c r="H2" s="623"/>
      <c r="I2" s="623"/>
      <c r="J2" s="623"/>
      <c r="K2" s="624"/>
      <c r="L2" s="11" t="s">
        <v>458</v>
      </c>
      <c r="M2" s="11" t="s">
        <v>580</v>
      </c>
      <c r="N2" s="11" t="s">
        <v>587</v>
      </c>
    </row>
    <row r="3" spans="1:14" s="1" customFormat="1" ht="16.05" customHeight="1">
      <c r="A3" s="27" t="str">
        <f t="shared" ref="A3:A9" si="0">+B3&amp;C3&amp;D3</f>
        <v>1713301</v>
      </c>
      <c r="B3" s="28" t="s">
        <v>131</v>
      </c>
      <c r="C3" s="29">
        <v>33</v>
      </c>
      <c r="D3" s="28" t="s">
        <v>761</v>
      </c>
      <c r="E3" s="24">
        <v>1</v>
      </c>
      <c r="F3" s="611" t="s">
        <v>78</v>
      </c>
      <c r="G3" s="672" t="s">
        <v>77</v>
      </c>
      <c r="H3" s="673" t="s">
        <v>76</v>
      </c>
      <c r="I3" s="636" t="s">
        <v>75</v>
      </c>
      <c r="J3" s="636"/>
      <c r="K3" s="636"/>
      <c r="L3" s="409" t="str">
        <f>IF(VLOOKUP($A3&amp;L$77,決統データ!$A$3:$DE$365,$E3+19,FALSE)=0,"○","")</f>
        <v/>
      </c>
      <c r="M3" s="409" t="str">
        <f>IF(VLOOKUP($A3&amp;M$77,決統データ!$A$3:$DE$365,$E3+19,FALSE)=0,"○","")</f>
        <v/>
      </c>
      <c r="N3" s="257">
        <f>(COUNTIF(L3:M3,"○"))</f>
        <v>0</v>
      </c>
    </row>
    <row r="4" spans="1:14" s="1" customFormat="1" ht="16.05" customHeight="1">
      <c r="A4" s="27" t="str">
        <f t="shared" si="0"/>
        <v>1713301</v>
      </c>
      <c r="B4" s="28" t="s">
        <v>131</v>
      </c>
      <c r="C4" s="29">
        <v>33</v>
      </c>
      <c r="D4" s="28" t="s">
        <v>761</v>
      </c>
      <c r="E4" s="24">
        <v>1</v>
      </c>
      <c r="F4" s="611"/>
      <c r="G4" s="673"/>
      <c r="H4" s="673"/>
      <c r="I4" s="467" t="s">
        <v>74</v>
      </c>
      <c r="J4" s="467"/>
      <c r="K4" s="467"/>
      <c r="L4" s="409" t="str">
        <f>IF(VLOOKUP($A4&amp;L$77,決統データ!$A$3:$DE$365,$E4+19,FALSE)=0,"○","")</f>
        <v/>
      </c>
      <c r="M4" s="409" t="str">
        <f>IF(VLOOKUP($A4&amp;M$77,決統データ!$A$3:$DE$365,$E4+19,FALSE)=0,"○","")</f>
        <v/>
      </c>
      <c r="N4" s="257">
        <f>(COUNTIF(L4:M4,"○"))</f>
        <v>0</v>
      </c>
    </row>
    <row r="5" spans="1:14" s="1" customFormat="1" ht="16.05" customHeight="1">
      <c r="A5" s="27" t="str">
        <f t="shared" si="0"/>
        <v>1713301</v>
      </c>
      <c r="B5" s="28" t="s">
        <v>131</v>
      </c>
      <c r="C5" s="29">
        <v>33</v>
      </c>
      <c r="D5" s="28" t="s">
        <v>761</v>
      </c>
      <c r="E5" s="24">
        <v>1</v>
      </c>
      <c r="F5" s="611"/>
      <c r="G5" s="673"/>
      <c r="H5" s="673"/>
      <c r="I5" s="467" t="s">
        <v>73</v>
      </c>
      <c r="J5" s="467"/>
      <c r="K5" s="467"/>
      <c r="L5" s="410" t="s">
        <v>1459</v>
      </c>
      <c r="M5" s="409" t="str">
        <f>IF(VLOOKUP($A5&amp;M$77,決統データ!$A$3:$DE$365,$E5+19,FALSE)=0,"○","")</f>
        <v/>
      </c>
      <c r="N5" s="257">
        <f>(COUNTIF(L5:M5,"○"))</f>
        <v>1</v>
      </c>
    </row>
    <row r="6" spans="1:14" s="1" customFormat="1" ht="16.05" customHeight="1">
      <c r="A6" s="27" t="str">
        <f t="shared" si="0"/>
        <v>1713301</v>
      </c>
      <c r="B6" s="28" t="s">
        <v>131</v>
      </c>
      <c r="C6" s="29">
        <v>33</v>
      </c>
      <c r="D6" s="28" t="s">
        <v>761</v>
      </c>
      <c r="E6" s="24">
        <v>1</v>
      </c>
      <c r="F6" s="611"/>
      <c r="G6" s="673"/>
      <c r="H6" s="673"/>
      <c r="I6" s="467" t="s">
        <v>72</v>
      </c>
      <c r="J6" s="467"/>
      <c r="K6" s="467"/>
      <c r="L6" s="409" t="str">
        <f>IF(VLOOKUP($A6&amp;L$77,決統データ!$A$3:$DE$365,$E6+19,FALSE)=0,"○","")</f>
        <v/>
      </c>
      <c r="M6" s="409" t="str">
        <f>IF(VLOOKUP($A6&amp;M$77,決統データ!$A$3:$DE$365,$E6+19,FALSE)=0,"○","")</f>
        <v/>
      </c>
      <c r="N6" s="257">
        <f>(COUNTIF(L6:M6,"○"))</f>
        <v>0</v>
      </c>
    </row>
    <row r="7" spans="1:14" s="1" customFormat="1" ht="16.05" customHeight="1">
      <c r="A7" s="27" t="str">
        <f t="shared" si="0"/>
        <v>1713301</v>
      </c>
      <c r="B7" s="28" t="s">
        <v>131</v>
      </c>
      <c r="C7" s="29">
        <v>33</v>
      </c>
      <c r="D7" s="28" t="s">
        <v>761</v>
      </c>
      <c r="E7" s="24">
        <v>1</v>
      </c>
      <c r="F7" s="611"/>
      <c r="G7" s="673"/>
      <c r="H7" s="674"/>
      <c r="I7" s="467" t="s">
        <v>71</v>
      </c>
      <c r="J7" s="467"/>
      <c r="K7" s="467"/>
      <c r="L7" s="409" t="str">
        <f>IF(VLOOKUP($A7&amp;L$77,決統データ!$A$3:$DE$365,$E7+19,FALSE)=0,"○","")</f>
        <v/>
      </c>
      <c r="M7" s="410" t="s">
        <v>1460</v>
      </c>
      <c r="N7" s="257">
        <f>(COUNTIF(L7:M7,"○"))</f>
        <v>1</v>
      </c>
    </row>
    <row r="8" spans="1:14" s="1" customFormat="1" ht="16.05" customHeight="1">
      <c r="A8" s="27" t="str">
        <f t="shared" si="0"/>
        <v>1713301</v>
      </c>
      <c r="B8" s="28" t="s">
        <v>131</v>
      </c>
      <c r="C8" s="29">
        <v>33</v>
      </c>
      <c r="D8" s="28" t="s">
        <v>761</v>
      </c>
      <c r="E8" s="24">
        <v>2</v>
      </c>
      <c r="F8" s="611"/>
      <c r="G8" s="674"/>
      <c r="H8" s="467" t="s">
        <v>70</v>
      </c>
      <c r="I8" s="467"/>
      <c r="J8" s="467"/>
      <c r="K8" s="467"/>
      <c r="L8" s="181">
        <f>VLOOKUP($A8&amp;L$77,決統データ!$A$3:$DE$365,$E8+19,FALSE)/10</f>
        <v>27.2</v>
      </c>
      <c r="M8" s="181">
        <f>VLOOKUP($A8&amp;M$77,決統データ!$A$3:$DE$365,$E8+19,FALSE)/10</f>
        <v>62.4</v>
      </c>
      <c r="N8" s="258">
        <f>SUM(L8:M8)/COUNTIF(L8:M8,"&gt;0")</f>
        <v>44.8</v>
      </c>
    </row>
    <row r="9" spans="1:14" s="1" customFormat="1" ht="16.05" customHeight="1">
      <c r="A9" s="27" t="str">
        <f t="shared" si="0"/>
        <v>1713301</v>
      </c>
      <c r="B9" s="28" t="s">
        <v>131</v>
      </c>
      <c r="C9" s="29">
        <v>33</v>
      </c>
      <c r="D9" s="28" t="s">
        <v>761</v>
      </c>
      <c r="E9" s="24">
        <v>3</v>
      </c>
      <c r="F9" s="611"/>
      <c r="G9" s="684" t="s">
        <v>69</v>
      </c>
      <c r="H9" s="467" t="s">
        <v>68</v>
      </c>
      <c r="I9" s="467"/>
      <c r="J9" s="467"/>
      <c r="K9" s="467"/>
      <c r="L9" s="252"/>
      <c r="M9" s="252"/>
      <c r="N9" s="257">
        <f t="shared" ref="N9:N14" si="1">COUNTA(L9:M9)</f>
        <v>0</v>
      </c>
    </row>
    <row r="10" spans="1:14" s="1" customFormat="1" ht="16.05" customHeight="1">
      <c r="E10" s="345"/>
      <c r="F10" s="611"/>
      <c r="G10" s="685"/>
      <c r="H10" s="467" t="s">
        <v>67</v>
      </c>
      <c r="I10" s="467"/>
      <c r="J10" s="467"/>
      <c r="K10" s="467"/>
      <c r="L10" s="252" t="s">
        <v>19</v>
      </c>
      <c r="M10" s="252" t="s">
        <v>19</v>
      </c>
      <c r="N10" s="257">
        <f t="shared" si="1"/>
        <v>2</v>
      </c>
    </row>
    <row r="11" spans="1:14" s="1" customFormat="1" ht="16.05" customHeight="1">
      <c r="E11" s="345"/>
      <c r="F11" s="611"/>
      <c r="G11" s="685"/>
      <c r="H11" s="467" t="s">
        <v>64</v>
      </c>
      <c r="I11" s="467"/>
      <c r="J11" s="467"/>
      <c r="K11" s="467"/>
      <c r="L11" s="252" t="s">
        <v>19</v>
      </c>
      <c r="M11" s="252" t="s">
        <v>19</v>
      </c>
      <c r="N11" s="257">
        <f t="shared" si="1"/>
        <v>2</v>
      </c>
    </row>
    <row r="12" spans="1:14" s="1" customFormat="1" ht="16.05" customHeight="1">
      <c r="E12" s="345"/>
      <c r="F12" s="611"/>
      <c r="G12" s="685"/>
      <c r="H12" s="467" t="s">
        <v>66</v>
      </c>
      <c r="I12" s="467"/>
      <c r="J12" s="467"/>
      <c r="K12" s="467"/>
      <c r="L12" s="252" t="s">
        <v>19</v>
      </c>
      <c r="M12" s="252"/>
      <c r="N12" s="257">
        <f t="shared" si="1"/>
        <v>1</v>
      </c>
    </row>
    <row r="13" spans="1:14" s="1" customFormat="1" ht="16.05" customHeight="1">
      <c r="E13" s="345"/>
      <c r="F13" s="611"/>
      <c r="G13" s="685"/>
      <c r="H13" s="467" t="s">
        <v>65</v>
      </c>
      <c r="I13" s="467"/>
      <c r="J13" s="467"/>
      <c r="K13" s="467"/>
      <c r="L13" s="252"/>
      <c r="M13" s="252"/>
      <c r="N13" s="257">
        <f t="shared" si="1"/>
        <v>0</v>
      </c>
    </row>
    <row r="14" spans="1:14" s="1" customFormat="1" ht="16.05" customHeight="1">
      <c r="E14" s="345"/>
      <c r="F14" s="611"/>
      <c r="G14" s="686"/>
      <c r="H14" s="467" t="s">
        <v>713</v>
      </c>
      <c r="I14" s="467"/>
      <c r="J14" s="467"/>
      <c r="K14" s="467"/>
      <c r="L14" s="252"/>
      <c r="M14" s="252"/>
      <c r="N14" s="257">
        <f t="shared" si="1"/>
        <v>0</v>
      </c>
    </row>
    <row r="15" spans="1:14" s="1" customFormat="1" ht="16.05" customHeight="1">
      <c r="A15" s="27" t="str">
        <f>+B15&amp;C15&amp;D15</f>
        <v>1713301</v>
      </c>
      <c r="B15" s="28" t="s">
        <v>131</v>
      </c>
      <c r="C15" s="29">
        <v>33</v>
      </c>
      <c r="D15" s="28" t="s">
        <v>761</v>
      </c>
      <c r="E15" s="24">
        <v>4</v>
      </c>
      <c r="F15" s="611"/>
      <c r="G15" s="672" t="s">
        <v>64</v>
      </c>
      <c r="H15" s="467" t="s">
        <v>63</v>
      </c>
      <c r="I15" s="467"/>
      <c r="J15" s="467"/>
      <c r="K15" s="467"/>
      <c r="L15" s="42">
        <f>VLOOKUP($A15&amp;L$77,決統データ!$A$3:$DE$365,$E15+19,FALSE)</f>
        <v>6</v>
      </c>
      <c r="M15" s="42">
        <f>VLOOKUP($A15&amp;M$77,決統データ!$A$3:$DE$365,$E15+19,FALSE)</f>
        <v>7</v>
      </c>
      <c r="N15" s="311">
        <f>SUM(L15:M15)/COUNTIF(L15:M15,"&gt;0")</f>
        <v>6.5</v>
      </c>
    </row>
    <row r="16" spans="1:14" s="1" customFormat="1" ht="16.05" customHeight="1">
      <c r="A16" s="27" t="str">
        <f>+B16&amp;C16&amp;D16</f>
        <v>1713301</v>
      </c>
      <c r="B16" s="28" t="s">
        <v>131</v>
      </c>
      <c r="C16" s="29">
        <v>33</v>
      </c>
      <c r="D16" s="28" t="s">
        <v>761</v>
      </c>
      <c r="E16" s="24">
        <v>5</v>
      </c>
      <c r="F16" s="611"/>
      <c r="G16" s="673"/>
      <c r="H16" s="714" t="s">
        <v>62</v>
      </c>
      <c r="I16" s="718"/>
      <c r="J16" s="718"/>
      <c r="K16" s="719"/>
      <c r="L16" s="42">
        <f>VLOOKUP($A16&amp;L$77,決統データ!$A$3:$DE$365,$E16+19,FALSE)</f>
        <v>101</v>
      </c>
      <c r="M16" s="42">
        <f>VLOOKUP($A16&amp;M$77,決統データ!$A$3:$DE$365,$E16+19,FALSE)</f>
        <v>66</v>
      </c>
      <c r="N16" s="311">
        <f>SUM(L16:M16)/COUNTIF(L16:M16,"&gt;0")</f>
        <v>83.5</v>
      </c>
    </row>
    <row r="17" spans="1:14" s="1" customFormat="1" ht="16.05" customHeight="1">
      <c r="A17" s="27" t="str">
        <f>+B17&amp;C17&amp;D17</f>
        <v>1713301</v>
      </c>
      <c r="B17" s="28" t="s">
        <v>131</v>
      </c>
      <c r="C17" s="29">
        <v>33</v>
      </c>
      <c r="D17" s="28" t="s">
        <v>761</v>
      </c>
      <c r="E17" s="24">
        <v>6</v>
      </c>
      <c r="F17" s="611"/>
      <c r="G17" s="673"/>
      <c r="H17" s="714" t="s">
        <v>61</v>
      </c>
      <c r="I17" s="715"/>
      <c r="J17" s="715"/>
      <c r="K17" s="716"/>
      <c r="L17" s="42">
        <f>VLOOKUP($A17&amp;L$77,決統データ!$A$3:$DE$365,$E17+19,FALSE)</f>
        <v>203</v>
      </c>
      <c r="M17" s="42">
        <f>VLOOKUP($A17&amp;M$77,決統データ!$A$3:$DE$365,$E17+19,FALSE)</f>
        <v>227</v>
      </c>
      <c r="N17" s="311">
        <f>SUM(L17:M17)/COUNTIF(L17:M17,"&gt;0")</f>
        <v>215</v>
      </c>
    </row>
    <row r="18" spans="1:14" s="149" customFormat="1" ht="16.05" customHeight="1">
      <c r="A18" s="27" t="str">
        <f>+B18&amp;C18&amp;D18</f>
        <v>1713301</v>
      </c>
      <c r="B18" s="28" t="s">
        <v>131</v>
      </c>
      <c r="C18" s="29">
        <v>33</v>
      </c>
      <c r="D18" s="28" t="s">
        <v>761</v>
      </c>
      <c r="E18" s="25">
        <v>7</v>
      </c>
      <c r="F18" s="611"/>
      <c r="G18" s="674"/>
      <c r="H18" s="717" t="s">
        <v>60</v>
      </c>
      <c r="I18" s="717"/>
      <c r="J18" s="717"/>
      <c r="K18" s="717"/>
      <c r="L18" s="42">
        <f>VLOOKUP($A18&amp;L$77,決統データ!$A$3:$DE$365,$E18+19,FALSE)</f>
        <v>20</v>
      </c>
      <c r="M18" s="42">
        <f>VLOOKUP($A18&amp;M$77,決統データ!$A$3:$DE$365,$E18+19,FALSE)</f>
        <v>34</v>
      </c>
      <c r="N18" s="258">
        <f>SUM(L18:M18)/COUNTIF(L18:M18,"&gt;0")</f>
        <v>27</v>
      </c>
    </row>
    <row r="19" spans="1:14" s="1" customFormat="1" ht="16.05" customHeight="1">
      <c r="A19" s="27" t="str">
        <f>+B19&amp;C19&amp;D19</f>
        <v>1713301</v>
      </c>
      <c r="B19" s="28" t="s">
        <v>131</v>
      </c>
      <c r="C19" s="29">
        <v>33</v>
      </c>
      <c r="D19" s="28" t="s">
        <v>761</v>
      </c>
      <c r="E19" s="25">
        <v>8</v>
      </c>
      <c r="F19" s="611"/>
      <c r="G19" s="671" t="s">
        <v>59</v>
      </c>
      <c r="H19" s="467" t="s">
        <v>58</v>
      </c>
      <c r="I19" s="467"/>
      <c r="J19" s="467"/>
      <c r="K19" s="467"/>
      <c r="L19" s="252" t="s">
        <v>19</v>
      </c>
      <c r="M19" s="252" t="s">
        <v>19</v>
      </c>
      <c r="N19" s="257">
        <f t="shared" ref="N19:N31" si="2">COUNTA(L19:M19)</f>
        <v>2</v>
      </c>
    </row>
    <row r="20" spans="1:14" s="1" customFormat="1" ht="16.05" customHeight="1">
      <c r="E20" s="345"/>
      <c r="F20" s="611"/>
      <c r="G20" s="671"/>
      <c r="H20" s="467" t="s">
        <v>57</v>
      </c>
      <c r="I20" s="467"/>
      <c r="J20" s="467"/>
      <c r="K20" s="467"/>
      <c r="L20" s="252"/>
      <c r="M20" s="252"/>
      <c r="N20" s="257">
        <f t="shared" si="2"/>
        <v>0</v>
      </c>
    </row>
    <row r="21" spans="1:14" s="1" customFormat="1" ht="16.05" customHeight="1">
      <c r="E21" s="345"/>
      <c r="F21" s="611"/>
      <c r="G21" s="671"/>
      <c r="H21" s="467" t="s">
        <v>713</v>
      </c>
      <c r="I21" s="467"/>
      <c r="J21" s="467"/>
      <c r="K21" s="467"/>
      <c r="L21" s="252"/>
      <c r="M21" s="252"/>
      <c r="N21" s="257">
        <f t="shared" si="2"/>
        <v>0</v>
      </c>
    </row>
    <row r="22" spans="1:14" s="1" customFormat="1" ht="16.05" customHeight="1">
      <c r="E22" s="700"/>
      <c r="F22" s="611"/>
      <c r="G22" s="672" t="s">
        <v>56</v>
      </c>
      <c r="H22" s="684" t="s">
        <v>55</v>
      </c>
      <c r="I22" s="476" t="s">
        <v>54</v>
      </c>
      <c r="J22" s="498"/>
      <c r="K22" s="490"/>
      <c r="L22" s="252" t="s">
        <v>19</v>
      </c>
      <c r="M22" s="252"/>
      <c r="N22" s="257">
        <f t="shared" si="2"/>
        <v>1</v>
      </c>
    </row>
    <row r="23" spans="1:14" s="1" customFormat="1" ht="16.05" customHeight="1">
      <c r="E23" s="700"/>
      <c r="F23" s="611"/>
      <c r="G23" s="673"/>
      <c r="H23" s="685"/>
      <c r="I23" s="476" t="s">
        <v>53</v>
      </c>
      <c r="J23" s="498"/>
      <c r="K23" s="490"/>
      <c r="L23" s="252" t="s">
        <v>19</v>
      </c>
      <c r="M23" s="252" t="s">
        <v>19</v>
      </c>
      <c r="N23" s="257">
        <f t="shared" si="2"/>
        <v>2</v>
      </c>
    </row>
    <row r="24" spans="1:14" s="1" customFormat="1" ht="16.05" customHeight="1">
      <c r="E24" s="700"/>
      <c r="F24" s="611"/>
      <c r="G24" s="673"/>
      <c r="H24" s="685"/>
      <c r="I24" s="476" t="s">
        <v>52</v>
      </c>
      <c r="J24" s="498"/>
      <c r="K24" s="490"/>
      <c r="L24" s="252" t="s">
        <v>19</v>
      </c>
      <c r="M24" s="252" t="s">
        <v>19</v>
      </c>
      <c r="N24" s="257">
        <f t="shared" si="2"/>
        <v>2</v>
      </c>
    </row>
    <row r="25" spans="1:14" s="1" customFormat="1" ht="16.05" customHeight="1">
      <c r="E25" s="700"/>
      <c r="F25" s="611"/>
      <c r="G25" s="673"/>
      <c r="H25" s="685"/>
      <c r="I25" s="476" t="s">
        <v>356</v>
      </c>
      <c r="J25" s="498"/>
      <c r="K25" s="490"/>
      <c r="L25" s="353" t="s">
        <v>19</v>
      </c>
      <c r="M25" s="353" t="s">
        <v>1357</v>
      </c>
      <c r="N25" s="257">
        <f t="shared" si="2"/>
        <v>2</v>
      </c>
    </row>
    <row r="26" spans="1:14" s="1" customFormat="1" ht="16.05" customHeight="1">
      <c r="E26" s="700"/>
      <c r="F26" s="611"/>
      <c r="G26" s="673"/>
      <c r="H26" s="685"/>
      <c r="I26" s="476" t="s">
        <v>357</v>
      </c>
      <c r="J26" s="498"/>
      <c r="K26" s="490"/>
      <c r="L26" s="252"/>
      <c r="M26" s="252"/>
      <c r="N26" s="257">
        <f t="shared" si="2"/>
        <v>0</v>
      </c>
    </row>
    <row r="27" spans="1:14" s="1" customFormat="1" ht="16.05" customHeight="1">
      <c r="E27" s="419"/>
      <c r="F27" s="611"/>
      <c r="G27" s="673"/>
      <c r="H27" s="686"/>
      <c r="I27" s="416" t="s">
        <v>1467</v>
      </c>
      <c r="J27" s="418"/>
      <c r="K27" s="417"/>
      <c r="L27" s="252"/>
      <c r="M27" s="252" t="s">
        <v>19</v>
      </c>
      <c r="N27" s="257">
        <f t="shared" si="2"/>
        <v>1</v>
      </c>
    </row>
    <row r="28" spans="1:14" s="1" customFormat="1" ht="16.05" customHeight="1">
      <c r="E28" s="700"/>
      <c r="F28" s="611"/>
      <c r="G28" s="673"/>
      <c r="H28" s="619" t="s">
        <v>51</v>
      </c>
      <c r="I28" s="476" t="s">
        <v>50</v>
      </c>
      <c r="J28" s="498"/>
      <c r="K28" s="490"/>
      <c r="L28" s="255"/>
      <c r="M28" s="252" t="s">
        <v>792</v>
      </c>
      <c r="N28" s="257">
        <f t="shared" si="2"/>
        <v>1</v>
      </c>
    </row>
    <row r="29" spans="1:14" s="1" customFormat="1" ht="16.05" customHeight="1">
      <c r="E29" s="700"/>
      <c r="F29" s="611"/>
      <c r="G29" s="673"/>
      <c r="H29" s="620"/>
      <c r="I29" s="476" t="s">
        <v>49</v>
      </c>
      <c r="J29" s="498"/>
      <c r="K29" s="490"/>
      <c r="L29" s="252" t="s">
        <v>19</v>
      </c>
      <c r="M29" s="252"/>
      <c r="N29" s="257">
        <f t="shared" si="2"/>
        <v>1</v>
      </c>
    </row>
    <row r="30" spans="1:14" s="1" customFormat="1" ht="16.05" customHeight="1">
      <c r="E30" s="700"/>
      <c r="F30" s="611"/>
      <c r="G30" s="673"/>
      <c r="H30" s="620"/>
      <c r="I30" s="476" t="s">
        <v>48</v>
      </c>
      <c r="J30" s="498"/>
      <c r="K30" s="490"/>
      <c r="L30" s="255"/>
      <c r="M30" s="255"/>
      <c r="N30" s="257">
        <f t="shared" si="2"/>
        <v>0</v>
      </c>
    </row>
    <row r="31" spans="1:14" s="1" customFormat="1" ht="16.05" customHeight="1">
      <c r="E31" s="700"/>
      <c r="F31" s="611"/>
      <c r="G31" s="674"/>
      <c r="H31" s="621"/>
      <c r="I31" s="476" t="s">
        <v>47</v>
      </c>
      <c r="J31" s="498"/>
      <c r="K31" s="490"/>
      <c r="L31" s="255"/>
      <c r="M31" s="252"/>
      <c r="N31" s="257">
        <f t="shared" si="2"/>
        <v>0</v>
      </c>
    </row>
    <row r="32" spans="1:14" s="1" customFormat="1" ht="16.05" customHeight="1">
      <c r="A32" s="27" t="str">
        <f t="shared" ref="A32:A50" si="3">+B32&amp;C32&amp;D32</f>
        <v>1713301</v>
      </c>
      <c r="B32" s="28" t="s">
        <v>131</v>
      </c>
      <c r="C32" s="29">
        <v>33</v>
      </c>
      <c r="D32" s="28" t="s">
        <v>761</v>
      </c>
      <c r="E32" s="24">
        <v>11</v>
      </c>
      <c r="F32" s="611"/>
      <c r="G32" s="476" t="s">
        <v>46</v>
      </c>
      <c r="H32" s="498"/>
      <c r="I32" s="498"/>
      <c r="J32" s="498"/>
      <c r="K32" s="490"/>
      <c r="L32" s="35">
        <f>VLOOKUP($A32&amp;L$77,決統データ!$A$3:$DE$365,$E32+19,FALSE)</f>
        <v>4260601</v>
      </c>
      <c r="M32" s="35">
        <f>VLOOKUP($A32&amp;M$77,決統データ!$A$3:$DE$365,$E32+19,FALSE)</f>
        <v>5050601</v>
      </c>
      <c r="N32" s="284"/>
    </row>
    <row r="33" spans="1:14" s="1" customFormat="1" ht="16.05" customHeight="1">
      <c r="A33" s="27" t="str">
        <f t="shared" si="3"/>
        <v>1713301</v>
      </c>
      <c r="B33" s="28" t="s">
        <v>131</v>
      </c>
      <c r="C33" s="29">
        <v>33</v>
      </c>
      <c r="D33" s="28" t="s">
        <v>761</v>
      </c>
      <c r="E33" s="24">
        <v>12</v>
      </c>
      <c r="F33" s="611"/>
      <c r="G33" s="476" t="s">
        <v>45</v>
      </c>
      <c r="H33" s="498"/>
      <c r="I33" s="498"/>
      <c r="J33" s="498"/>
      <c r="K33" s="490"/>
      <c r="L33" s="35">
        <f>VLOOKUP($A33&amp;L$77,決統データ!$A$3:$DE$365,$E33+19,FALSE)</f>
        <v>4031213</v>
      </c>
      <c r="M33" s="35">
        <f>VLOOKUP($A33&amp;M$77,決統データ!$A$3:$DE$365,$E33+19,FALSE)</f>
        <v>4290601</v>
      </c>
      <c r="N33" s="284"/>
    </row>
    <row r="34" spans="1:14" s="1" customFormat="1" ht="16.05" customHeight="1">
      <c r="A34" s="27" t="str">
        <f t="shared" si="3"/>
        <v>1713301</v>
      </c>
      <c r="B34" s="28" t="s">
        <v>131</v>
      </c>
      <c r="C34" s="29">
        <v>33</v>
      </c>
      <c r="D34" s="28" t="s">
        <v>761</v>
      </c>
      <c r="E34" s="24">
        <v>13</v>
      </c>
      <c r="F34" s="611"/>
      <c r="G34" s="658" t="s">
        <v>44</v>
      </c>
      <c r="H34" s="710" t="s">
        <v>43</v>
      </c>
      <c r="I34" s="710"/>
      <c r="J34" s="710"/>
      <c r="K34" s="710"/>
      <c r="L34" s="414">
        <f>VLOOKUP($A34&amp;L$77,決統データ!$A$3:$DE$365,$E34+19,FALSE)</f>
        <v>2029</v>
      </c>
      <c r="M34" s="414">
        <f>VLOOKUP($A34&amp;M$77,決統データ!$A$3:$DE$365,$E34+19,FALSE)</f>
        <v>3355</v>
      </c>
      <c r="N34" s="311">
        <f t="shared" ref="N34:N47" si="4">SUM(L34:M34)/COUNTIF(L34:M34,"&gt;0")</f>
        <v>2692</v>
      </c>
    </row>
    <row r="35" spans="1:14" s="1" customFormat="1" ht="16.05" customHeight="1">
      <c r="A35" s="27" t="str">
        <f t="shared" si="3"/>
        <v>1713301</v>
      </c>
      <c r="B35" s="28" t="s">
        <v>131</v>
      </c>
      <c r="C35" s="29">
        <v>33</v>
      </c>
      <c r="D35" s="28" t="s">
        <v>761</v>
      </c>
      <c r="E35" s="24">
        <v>14</v>
      </c>
      <c r="F35" s="611"/>
      <c r="G35" s="658"/>
      <c r="H35" s="710" t="s">
        <v>42</v>
      </c>
      <c r="I35" s="710"/>
      <c r="J35" s="710"/>
      <c r="K35" s="710"/>
      <c r="L35" s="414">
        <f>VLOOKUP($A35&amp;L$77,決統データ!$A$3:$DE$365,$E35+19,FALSE)</f>
        <v>12182</v>
      </c>
      <c r="M35" s="414">
        <f>VLOOKUP($A35&amp;M$77,決統データ!$A$3:$DE$365,$E35+19,FALSE)</f>
        <v>19943</v>
      </c>
      <c r="N35" s="311">
        <f t="shared" si="4"/>
        <v>16062.5</v>
      </c>
    </row>
    <row r="36" spans="1:14" s="1" customFormat="1" ht="16.05" customHeight="1">
      <c r="A36" s="27" t="str">
        <f t="shared" si="3"/>
        <v>1713301</v>
      </c>
      <c r="B36" s="28" t="s">
        <v>131</v>
      </c>
      <c r="C36" s="29">
        <v>33</v>
      </c>
      <c r="D36" s="28" t="s">
        <v>761</v>
      </c>
      <c r="E36" s="24">
        <v>15</v>
      </c>
      <c r="F36" s="611"/>
      <c r="G36" s="658"/>
      <c r="H36" s="710" t="s">
        <v>41</v>
      </c>
      <c r="I36" s="710"/>
      <c r="J36" s="710"/>
      <c r="K36" s="710"/>
      <c r="L36" s="414">
        <f>VLOOKUP($A36&amp;L$77,決統データ!$A$3:$DE$365,$E36+19,FALSE)</f>
        <v>72902</v>
      </c>
      <c r="M36" s="414">
        <f>VLOOKUP($A36&amp;M$77,決統データ!$A$3:$DE$365,$E36+19,FALSE)</f>
        <v>111023</v>
      </c>
      <c r="N36" s="311">
        <f t="shared" si="4"/>
        <v>91962.5</v>
      </c>
    </row>
    <row r="37" spans="1:14" s="1" customFormat="1" ht="16.05" customHeight="1">
      <c r="A37" s="27" t="str">
        <f t="shared" si="3"/>
        <v>1713301</v>
      </c>
      <c r="B37" s="28" t="s">
        <v>131</v>
      </c>
      <c r="C37" s="29">
        <v>33</v>
      </c>
      <c r="D37" s="28" t="s">
        <v>761</v>
      </c>
      <c r="E37" s="24">
        <v>16</v>
      </c>
      <c r="F37" s="611"/>
      <c r="G37" s="658"/>
      <c r="H37" s="710" t="s">
        <v>40</v>
      </c>
      <c r="I37" s="710"/>
      <c r="J37" s="710"/>
      <c r="K37" s="710"/>
      <c r="L37" s="414">
        <f>VLOOKUP($A37&amp;L$77,決統データ!$A$3:$DE$365,$E37+19,FALSE)</f>
        <v>159252</v>
      </c>
      <c r="M37" s="414">
        <f>VLOOKUP($A37&amp;M$77,決統データ!$A$3:$DE$365,$E37+19,FALSE)</f>
        <v>224873</v>
      </c>
      <c r="N37" s="311">
        <f t="shared" si="4"/>
        <v>192062.5</v>
      </c>
    </row>
    <row r="38" spans="1:14" s="1" customFormat="1" ht="16.05" customHeight="1">
      <c r="A38" s="27" t="str">
        <f t="shared" si="3"/>
        <v>1713301</v>
      </c>
      <c r="B38" s="28" t="s">
        <v>131</v>
      </c>
      <c r="C38" s="29">
        <v>33</v>
      </c>
      <c r="D38" s="28" t="s">
        <v>761</v>
      </c>
      <c r="E38" s="24">
        <v>17</v>
      </c>
      <c r="F38" s="611"/>
      <c r="G38" s="658"/>
      <c r="H38" s="710" t="s">
        <v>39</v>
      </c>
      <c r="I38" s="710"/>
      <c r="J38" s="710"/>
      <c r="K38" s="710"/>
      <c r="L38" s="414">
        <f>VLOOKUP($A38&amp;L$77,決統データ!$A$3:$DE$365,$E38+19,FALSE)</f>
        <v>850052</v>
      </c>
      <c r="M38" s="414">
        <f>VLOOKUP($A38&amp;M$77,決統データ!$A$3:$DE$365,$E38+19,FALSE)</f>
        <v>1135673</v>
      </c>
      <c r="N38" s="311">
        <f t="shared" si="4"/>
        <v>992862.5</v>
      </c>
    </row>
    <row r="39" spans="1:14" s="1" customFormat="1" ht="16.05" customHeight="1">
      <c r="A39" s="27" t="str">
        <f t="shared" si="3"/>
        <v>1713301</v>
      </c>
      <c r="B39" s="28" t="s">
        <v>131</v>
      </c>
      <c r="C39" s="29">
        <v>33</v>
      </c>
      <c r="D39" s="28" t="s">
        <v>761</v>
      </c>
      <c r="E39" s="24">
        <v>18</v>
      </c>
      <c r="F39" s="611"/>
      <c r="G39" s="658"/>
      <c r="H39" s="710" t="s">
        <v>38</v>
      </c>
      <c r="I39" s="710"/>
      <c r="J39" s="710"/>
      <c r="K39" s="710"/>
      <c r="L39" s="414">
        <f>VLOOKUP($A39&amp;L$77,決統データ!$A$3:$DE$365,$E39+19,FALSE)</f>
        <v>1713552</v>
      </c>
      <c r="M39" s="414">
        <f>VLOOKUP($A39&amp;M$77,決統データ!$A$3:$DE$365,$E39+19,FALSE)</f>
        <v>2274173</v>
      </c>
      <c r="N39" s="311">
        <f t="shared" si="4"/>
        <v>1993862.5</v>
      </c>
    </row>
    <row r="40" spans="1:14" s="1" customFormat="1" ht="16.05" customHeight="1">
      <c r="A40" s="27" t="str">
        <f t="shared" si="3"/>
        <v>1713301</v>
      </c>
      <c r="B40" s="28" t="s">
        <v>131</v>
      </c>
      <c r="C40" s="29">
        <v>33</v>
      </c>
      <c r="D40" s="28" t="s">
        <v>761</v>
      </c>
      <c r="E40" s="24">
        <v>19</v>
      </c>
      <c r="F40" s="611"/>
      <c r="G40" s="671" t="s">
        <v>37</v>
      </c>
      <c r="H40" s="467" t="s">
        <v>36</v>
      </c>
      <c r="I40" s="467"/>
      <c r="J40" s="467"/>
      <c r="K40" s="467"/>
      <c r="L40" s="414">
        <f>VLOOKUP($A40&amp;L$77,決統データ!$A$3:$DE$365,$E40+19,FALSE)</f>
        <v>169971</v>
      </c>
      <c r="M40" s="414">
        <f>VLOOKUP($A40&amp;M$77,決統データ!$A$3:$DE$365,$E40+19,FALSE)</f>
        <v>173310</v>
      </c>
      <c r="N40" s="311">
        <f t="shared" si="4"/>
        <v>171640.5</v>
      </c>
    </row>
    <row r="41" spans="1:14" s="1" customFormat="1" ht="16.05" customHeight="1">
      <c r="A41" s="27" t="str">
        <f t="shared" si="3"/>
        <v>1713301</v>
      </c>
      <c r="B41" s="28" t="s">
        <v>131</v>
      </c>
      <c r="C41" s="29">
        <v>33</v>
      </c>
      <c r="D41" s="28" t="s">
        <v>761</v>
      </c>
      <c r="E41" s="24">
        <v>20</v>
      </c>
      <c r="F41" s="611"/>
      <c r="G41" s="671"/>
      <c r="H41" s="467" t="s">
        <v>35</v>
      </c>
      <c r="I41" s="467"/>
      <c r="J41" s="467"/>
      <c r="K41" s="467"/>
      <c r="L41" s="414">
        <f>VLOOKUP($A41&amp;L$77,決統データ!$A$3:$DE$365,$E41+19,FALSE)</f>
        <v>401810</v>
      </c>
      <c r="M41" s="414">
        <f>VLOOKUP($A41&amp;M$77,決統データ!$A$3:$DE$365,$E41+19,FALSE)</f>
        <v>257197</v>
      </c>
      <c r="N41" s="311">
        <f t="shared" si="4"/>
        <v>329503.5</v>
      </c>
    </row>
    <row r="42" spans="1:14" s="1" customFormat="1" ht="16.05" customHeight="1">
      <c r="A42" s="27" t="str">
        <f t="shared" si="3"/>
        <v>1713301</v>
      </c>
      <c r="B42" s="28" t="s">
        <v>131</v>
      </c>
      <c r="C42" s="29">
        <v>33</v>
      </c>
      <c r="D42" s="28" t="s">
        <v>761</v>
      </c>
      <c r="E42" s="24">
        <v>21</v>
      </c>
      <c r="F42" s="611"/>
      <c r="G42" s="671"/>
      <c r="H42" s="467" t="s">
        <v>34</v>
      </c>
      <c r="I42" s="467"/>
      <c r="J42" s="467"/>
      <c r="K42" s="467"/>
      <c r="L42" s="414">
        <f>VLOOKUP($A42&amp;L$77,決統データ!$A$3:$DE$365,$E42+19,FALSE)</f>
        <v>29547</v>
      </c>
      <c r="M42" s="414">
        <f>VLOOKUP($A42&amp;M$77,決統データ!$A$3:$DE$365,$E42+19,FALSE)</f>
        <v>8473</v>
      </c>
      <c r="N42" s="311">
        <f t="shared" si="4"/>
        <v>19010</v>
      </c>
    </row>
    <row r="43" spans="1:14" s="1" customFormat="1" ht="16.05" customHeight="1">
      <c r="A43" s="27" t="str">
        <f t="shared" si="3"/>
        <v>1713301</v>
      </c>
      <c r="B43" s="28" t="s">
        <v>131</v>
      </c>
      <c r="C43" s="29">
        <v>33</v>
      </c>
      <c r="D43" s="28" t="s">
        <v>761</v>
      </c>
      <c r="E43" s="24">
        <v>22</v>
      </c>
      <c r="F43" s="611"/>
      <c r="G43" s="671"/>
      <c r="H43" s="467" t="s">
        <v>33</v>
      </c>
      <c r="I43" s="467"/>
      <c r="J43" s="467"/>
      <c r="K43" s="467"/>
      <c r="L43" s="414">
        <f>VLOOKUP($A43&amp;L$77,決統データ!$A$3:$DE$365,$E43+19,FALSE)</f>
        <v>23167</v>
      </c>
      <c r="M43" s="414">
        <f>VLOOKUP($A43&amp;M$77,決統データ!$A$3:$DE$365,$E43+19,FALSE)</f>
        <v>16764</v>
      </c>
      <c r="N43" s="311">
        <f t="shared" si="4"/>
        <v>19965.5</v>
      </c>
    </row>
    <row r="44" spans="1:14" s="1" customFormat="1" ht="16.05" customHeight="1">
      <c r="A44" s="27" t="str">
        <f t="shared" si="3"/>
        <v>1713301</v>
      </c>
      <c r="B44" s="28" t="s">
        <v>131</v>
      </c>
      <c r="C44" s="29">
        <v>33</v>
      </c>
      <c r="D44" s="28" t="s">
        <v>761</v>
      </c>
      <c r="E44" s="24">
        <v>23</v>
      </c>
      <c r="F44" s="611"/>
      <c r="G44" s="671"/>
      <c r="H44" s="467" t="s">
        <v>32</v>
      </c>
      <c r="I44" s="467"/>
      <c r="J44" s="467"/>
      <c r="K44" s="467"/>
      <c r="L44" s="414">
        <f>VLOOKUP($A44&amp;L$77,決統データ!$A$3:$DE$365,$E44+19,FALSE)</f>
        <v>27077</v>
      </c>
      <c r="M44" s="414">
        <f>VLOOKUP($A44&amp;M$77,決統データ!$A$3:$DE$365,$E44+19,FALSE)</f>
        <v>22331</v>
      </c>
      <c r="N44" s="311">
        <f t="shared" si="4"/>
        <v>24704</v>
      </c>
    </row>
    <row r="45" spans="1:14" s="1" customFormat="1" ht="16.05" customHeight="1">
      <c r="A45" s="27" t="str">
        <f t="shared" si="3"/>
        <v>1713301</v>
      </c>
      <c r="B45" s="28" t="s">
        <v>131</v>
      </c>
      <c r="C45" s="29">
        <v>33</v>
      </c>
      <c r="D45" s="28" t="s">
        <v>761</v>
      </c>
      <c r="E45" s="24">
        <v>24</v>
      </c>
      <c r="F45" s="611"/>
      <c r="G45" s="672"/>
      <c r="H45" s="467" t="s">
        <v>31</v>
      </c>
      <c r="I45" s="467"/>
      <c r="J45" s="467"/>
      <c r="K45" s="467"/>
      <c r="L45" s="414">
        <f>VLOOKUP($A45&amp;L$77,決統データ!$A$3:$DE$365,$E45+19,FALSE)</f>
        <v>106568</v>
      </c>
      <c r="M45" s="414">
        <f>VLOOKUP($A45&amp;M$77,決統データ!$A$3:$DE$365,$E45+19,FALSE)</f>
        <v>111422</v>
      </c>
      <c r="N45" s="311">
        <f t="shared" si="4"/>
        <v>108995</v>
      </c>
    </row>
    <row r="46" spans="1:14" s="1" customFormat="1" ht="16.05" customHeight="1">
      <c r="A46" s="27" t="str">
        <f t="shared" si="3"/>
        <v>1713301</v>
      </c>
      <c r="B46" s="28" t="s">
        <v>131</v>
      </c>
      <c r="C46" s="29">
        <v>33</v>
      </c>
      <c r="D46" s="28" t="s">
        <v>761</v>
      </c>
      <c r="E46" s="24">
        <v>25</v>
      </c>
      <c r="F46" s="711"/>
      <c r="G46" s="712" t="s">
        <v>30</v>
      </c>
      <c r="H46" s="490" t="s">
        <v>29</v>
      </c>
      <c r="I46" s="467"/>
      <c r="J46" s="467"/>
      <c r="K46" s="467"/>
      <c r="L46" s="414">
        <f>VLOOKUP($A46&amp;L$77,決統データ!$A$3:$DE$365,$E46+19,FALSE)</f>
        <v>251894</v>
      </c>
      <c r="M46" s="414">
        <f>VLOOKUP($A46&amp;M$77,決統データ!$A$3:$DE$365,$E46+19,FALSE)</f>
        <v>5014</v>
      </c>
      <c r="N46" s="311">
        <f t="shared" si="4"/>
        <v>128454</v>
      </c>
    </row>
    <row r="47" spans="1:14" s="1" customFormat="1" ht="16.05" customHeight="1">
      <c r="A47" s="27" t="str">
        <f t="shared" si="3"/>
        <v>1713301</v>
      </c>
      <c r="B47" s="28" t="s">
        <v>131</v>
      </c>
      <c r="C47" s="29">
        <v>33</v>
      </c>
      <c r="D47" s="28" t="s">
        <v>761</v>
      </c>
      <c r="E47" s="24">
        <v>26</v>
      </c>
      <c r="F47" s="711"/>
      <c r="G47" s="713"/>
      <c r="H47" s="490" t="s">
        <v>28</v>
      </c>
      <c r="I47" s="467"/>
      <c r="J47" s="467"/>
      <c r="K47" s="467"/>
      <c r="L47" s="414">
        <f>VLOOKUP($A47&amp;L$77,決統データ!$A$3:$DE$365,$E47+19,FALSE)</f>
        <v>143526</v>
      </c>
      <c r="M47" s="414">
        <f>VLOOKUP($A47&amp;M$77,決統データ!$A$3:$DE$365,$E47+19,FALSE)</f>
        <v>0</v>
      </c>
      <c r="N47" s="311">
        <f t="shared" si="4"/>
        <v>143526</v>
      </c>
    </row>
    <row r="48" spans="1:14" s="149" customFormat="1" ht="16.05" customHeight="1">
      <c r="A48" s="27" t="str">
        <f t="shared" si="3"/>
        <v>1713301</v>
      </c>
      <c r="B48" s="28" t="s">
        <v>131</v>
      </c>
      <c r="C48" s="29">
        <v>33</v>
      </c>
      <c r="D48" s="28" t="s">
        <v>761</v>
      </c>
      <c r="E48" s="25">
        <v>32</v>
      </c>
      <c r="F48" s="611"/>
      <c r="G48" s="690" t="s">
        <v>27</v>
      </c>
      <c r="H48" s="699" t="s">
        <v>26</v>
      </c>
      <c r="I48" s="699"/>
      <c r="J48" s="182" t="s">
        <v>25</v>
      </c>
      <c r="K48" s="182"/>
      <c r="L48" s="423">
        <f>VLOOKUP($A48&amp;L$77,決統データ!$A$3:$DE$365,$E48+19,FALSE)</f>
        <v>0</v>
      </c>
      <c r="M48" s="423">
        <f>VLOOKUP($A48&amp;M$77,決統データ!$A$3:$DE$365,$E48+19,FALSE)</f>
        <v>136</v>
      </c>
      <c r="N48" s="258">
        <v>0</v>
      </c>
    </row>
    <row r="49" spans="1:19" s="149" customFormat="1" ht="16.05" customHeight="1">
      <c r="A49" s="27" t="str">
        <f t="shared" si="3"/>
        <v>1713301</v>
      </c>
      <c r="B49" s="28" t="s">
        <v>131</v>
      </c>
      <c r="C49" s="29">
        <v>33</v>
      </c>
      <c r="D49" s="28" t="s">
        <v>761</v>
      </c>
      <c r="E49" s="25">
        <v>33</v>
      </c>
      <c r="F49" s="611"/>
      <c r="G49" s="691"/>
      <c r="H49" s="699"/>
      <c r="I49" s="699"/>
      <c r="J49" s="687" t="s">
        <v>24</v>
      </c>
      <c r="K49" s="688"/>
      <c r="L49" s="423">
        <f>VLOOKUP($A49&amp;L$77,決統データ!$A$3:$DE$365,$E49+19,FALSE)</f>
        <v>0</v>
      </c>
      <c r="M49" s="423">
        <f>VLOOKUP($A49&amp;M$77,決統データ!$A$3:$DE$365,$E49+19,FALSE)</f>
        <v>137</v>
      </c>
      <c r="N49" s="258">
        <v>0</v>
      </c>
    </row>
    <row r="50" spans="1:19" s="1" customFormat="1" ht="16.05" customHeight="1">
      <c r="A50" s="27" t="str">
        <f t="shared" si="3"/>
        <v>1713301</v>
      </c>
      <c r="B50" s="28" t="s">
        <v>131</v>
      </c>
      <c r="C50" s="29">
        <v>33</v>
      </c>
      <c r="D50" s="28" t="s">
        <v>761</v>
      </c>
      <c r="E50" s="24">
        <v>34</v>
      </c>
      <c r="F50" s="611"/>
      <c r="G50" s="692"/>
      <c r="H50" s="467" t="s">
        <v>23</v>
      </c>
      <c r="I50" s="467"/>
      <c r="J50" s="467"/>
      <c r="K50" s="467"/>
      <c r="L50" s="35">
        <f>VLOOKUP($A50&amp;L$77,決統データ!$A$3:$DE$365,$E50+19,FALSE)</f>
        <v>0</v>
      </c>
      <c r="M50" s="35">
        <f>VLOOKUP($A50&amp;M$77,決統データ!$A$3:$DE$365,$E50+19,FALSE)</f>
        <v>1</v>
      </c>
      <c r="N50" s="311">
        <v>0</v>
      </c>
    </row>
    <row r="51" spans="1:19" s="1" customFormat="1" ht="16.05" customHeight="1">
      <c r="A51" s="27" t="str">
        <f>+B51&amp;C51&amp;D51</f>
        <v>1713301</v>
      </c>
      <c r="B51" s="28" t="s">
        <v>131</v>
      </c>
      <c r="C51" s="29">
        <v>33</v>
      </c>
      <c r="D51" s="28" t="s">
        <v>761</v>
      </c>
      <c r="E51" s="24">
        <v>35</v>
      </c>
      <c r="F51" s="611"/>
      <c r="G51" s="693" t="s">
        <v>22</v>
      </c>
      <c r="H51" s="694"/>
      <c r="I51" s="467" t="s">
        <v>355</v>
      </c>
      <c r="J51" s="467"/>
      <c r="K51" s="467"/>
      <c r="L51" s="408" t="str">
        <f>IF(VLOOKUP($A51&amp;L77,決統データ!$A$3:$DE$365,$E51+19,FALSE)=1,"○","")</f>
        <v>○</v>
      </c>
      <c r="M51" s="408" t="str">
        <f>IF(VLOOKUP($A51&amp;M77,決統データ!$A$3:$DE$365,$E51+19,FALSE)=1,"○","")</f>
        <v>○</v>
      </c>
      <c r="N51" s="259">
        <f t="shared" ref="N51:N56" si="5">(COUNTIF(L51:M51,"○"))</f>
        <v>2</v>
      </c>
    </row>
    <row r="52" spans="1:19" s="1" customFormat="1" ht="16.05" customHeight="1">
      <c r="A52" s="27" t="str">
        <f>+B52&amp;C52&amp;D52</f>
        <v>1713301</v>
      </c>
      <c r="B52" s="28" t="s">
        <v>131</v>
      </c>
      <c r="C52" s="29">
        <v>33</v>
      </c>
      <c r="D52" s="28" t="s">
        <v>761</v>
      </c>
      <c r="E52" s="24">
        <v>35</v>
      </c>
      <c r="F52" s="611"/>
      <c r="G52" s="695"/>
      <c r="H52" s="696"/>
      <c r="I52" s="467" t="s">
        <v>21</v>
      </c>
      <c r="J52" s="467"/>
      <c r="K52" s="467"/>
      <c r="L52" s="408"/>
      <c r="M52" s="408"/>
      <c r="N52" s="259">
        <f t="shared" si="5"/>
        <v>0</v>
      </c>
    </row>
    <row r="53" spans="1:19" s="1" customFormat="1" ht="16.05" customHeight="1">
      <c r="A53" s="27" t="str">
        <f>+B53&amp;C53&amp;D53</f>
        <v>1713301</v>
      </c>
      <c r="B53" s="28" t="s">
        <v>131</v>
      </c>
      <c r="C53" s="29">
        <v>33</v>
      </c>
      <c r="D53" s="28" t="s">
        <v>761</v>
      </c>
      <c r="E53" s="24">
        <v>35</v>
      </c>
      <c r="F53" s="612"/>
      <c r="G53" s="697"/>
      <c r="H53" s="698"/>
      <c r="I53" s="467" t="s">
        <v>20</v>
      </c>
      <c r="J53" s="467"/>
      <c r="K53" s="467"/>
      <c r="L53" s="408"/>
      <c r="M53" s="408"/>
      <c r="N53" s="259">
        <f t="shared" si="5"/>
        <v>0</v>
      </c>
    </row>
    <row r="54" spans="1:19" s="1" customFormat="1" ht="16.05" customHeight="1">
      <c r="E54" s="700"/>
      <c r="F54" s="701" t="s">
        <v>18</v>
      </c>
      <c r="G54" s="704" t="s">
        <v>17</v>
      </c>
      <c r="H54" s="705"/>
      <c r="I54" s="467" t="s">
        <v>16</v>
      </c>
      <c r="J54" s="467"/>
      <c r="K54" s="467"/>
      <c r="L54" s="310"/>
      <c r="M54" s="310"/>
      <c r="N54" s="259">
        <f t="shared" si="5"/>
        <v>0</v>
      </c>
    </row>
    <row r="55" spans="1:19" s="1" customFormat="1" ht="16.05" customHeight="1">
      <c r="E55" s="700"/>
      <c r="F55" s="702"/>
      <c r="G55" s="706"/>
      <c r="H55" s="707"/>
      <c r="I55" s="467" t="s">
        <v>15</v>
      </c>
      <c r="J55" s="467"/>
      <c r="K55" s="467"/>
      <c r="L55" s="310"/>
      <c r="M55" s="310"/>
      <c r="N55" s="259">
        <f t="shared" si="5"/>
        <v>0</v>
      </c>
      <c r="O55" s="1" t="s">
        <v>1483</v>
      </c>
    </row>
    <row r="56" spans="1:19" s="1" customFormat="1" ht="16.05" customHeight="1">
      <c r="E56" s="700"/>
      <c r="F56" s="702"/>
      <c r="G56" s="708"/>
      <c r="H56" s="709"/>
      <c r="I56" s="467" t="s">
        <v>713</v>
      </c>
      <c r="J56" s="467"/>
      <c r="K56" s="467"/>
      <c r="L56" s="310"/>
      <c r="M56" s="310"/>
      <c r="N56" s="259">
        <f t="shared" si="5"/>
        <v>0</v>
      </c>
    </row>
    <row r="57" spans="1:19" s="1" customFormat="1" ht="16.05" customHeight="1">
      <c r="A57" s="27" t="str">
        <f t="shared" ref="A57:A73" si="6">+B57&amp;C57&amp;D57</f>
        <v>1713301</v>
      </c>
      <c r="B57" s="28" t="s">
        <v>131</v>
      </c>
      <c r="C57" s="29">
        <v>33</v>
      </c>
      <c r="D57" s="28" t="s">
        <v>761</v>
      </c>
      <c r="E57" s="24">
        <v>39</v>
      </c>
      <c r="F57" s="702"/>
      <c r="G57" s="476" t="s">
        <v>14</v>
      </c>
      <c r="H57" s="498"/>
      <c r="I57" s="498"/>
      <c r="J57" s="498"/>
      <c r="K57" s="490"/>
      <c r="L57" s="35">
        <f>VLOOKUP($A57&amp;L$77,決統データ!$A$3:$DE$365,$E57+19,FALSE)</f>
        <v>0</v>
      </c>
      <c r="M57" s="35">
        <f>VLOOKUP($A57&amp;M$77,決統データ!$A$3:$DE$365,$E57+19,FALSE)</f>
        <v>0</v>
      </c>
      <c r="N57" s="311">
        <v>0</v>
      </c>
    </row>
    <row r="58" spans="1:19" s="1" customFormat="1" ht="16.05" customHeight="1">
      <c r="A58" s="27" t="str">
        <f t="shared" si="6"/>
        <v>1713301</v>
      </c>
      <c r="B58" s="28" t="s">
        <v>131</v>
      </c>
      <c r="C58" s="29">
        <v>33</v>
      </c>
      <c r="D58" s="28" t="s">
        <v>761</v>
      </c>
      <c r="E58" s="24">
        <v>40</v>
      </c>
      <c r="F58" s="702"/>
      <c r="G58" s="689" t="s">
        <v>13</v>
      </c>
      <c r="H58" s="689"/>
      <c r="I58" s="467" t="s">
        <v>12</v>
      </c>
      <c r="J58" s="467"/>
      <c r="K58" s="467"/>
      <c r="L58" s="423">
        <f>VLOOKUP($A58&amp;L$77,決統データ!$A$3:$DE$365,$E58+19,FALSE)</f>
        <v>0</v>
      </c>
      <c r="M58" s="423">
        <f>VLOOKUP($A58&amp;M$77,決統データ!$A$3:$DE$365,$E58+19,FALSE)</f>
        <v>0</v>
      </c>
      <c r="N58" s="258">
        <v>0</v>
      </c>
    </row>
    <row r="59" spans="1:19" s="1" customFormat="1" ht="16.05" customHeight="1">
      <c r="A59" s="27" t="str">
        <f t="shared" si="6"/>
        <v>1713301</v>
      </c>
      <c r="B59" s="28" t="s">
        <v>131</v>
      </c>
      <c r="C59" s="29">
        <v>33</v>
      </c>
      <c r="D59" s="28" t="s">
        <v>761</v>
      </c>
      <c r="E59" s="24">
        <v>41</v>
      </c>
      <c r="F59" s="702"/>
      <c r="G59" s="689"/>
      <c r="H59" s="689"/>
      <c r="I59" s="467" t="s">
        <v>11</v>
      </c>
      <c r="J59" s="467"/>
      <c r="K59" s="467"/>
      <c r="L59" s="35">
        <f>VLOOKUP($A59&amp;L$77,決統データ!$A$3:$DE$365,$E59+19,FALSE)</f>
        <v>0</v>
      </c>
      <c r="M59" s="35">
        <f>VLOOKUP($A59&amp;M$77,決統データ!$A$3:$DE$365,$E59+19,FALSE)</f>
        <v>0</v>
      </c>
      <c r="N59" s="311">
        <v>0</v>
      </c>
    </row>
    <row r="60" spans="1:19" s="1" customFormat="1" ht="16.05" customHeight="1">
      <c r="A60" s="27" t="str">
        <f t="shared" si="6"/>
        <v>1713301</v>
      </c>
      <c r="B60" s="28" t="s">
        <v>131</v>
      </c>
      <c r="C60" s="29">
        <v>33</v>
      </c>
      <c r="D60" s="28" t="s">
        <v>761</v>
      </c>
      <c r="E60" s="24">
        <v>42</v>
      </c>
      <c r="F60" s="703"/>
      <c r="G60" s="467" t="s">
        <v>10</v>
      </c>
      <c r="H60" s="467"/>
      <c r="I60" s="467"/>
      <c r="J60" s="467"/>
      <c r="K60" s="467"/>
      <c r="L60" s="35">
        <f>VLOOKUP($A60&amp;L$77,決統データ!$A$3:$DE$365,$E60+19,FALSE)</f>
        <v>0</v>
      </c>
      <c r="M60" s="35">
        <f>VLOOKUP($A60&amp;M$77,決統データ!$A$3:$DE$365,$E60+19,FALSE)</f>
        <v>0</v>
      </c>
      <c r="N60" s="312">
        <f>SUM(L60:M60)</f>
        <v>0</v>
      </c>
    </row>
    <row r="61" spans="1:19" s="3" customFormat="1" ht="16.05" customHeight="1">
      <c r="A61" s="27" t="str">
        <f t="shared" si="6"/>
        <v>1713301</v>
      </c>
      <c r="B61" s="28" t="s">
        <v>131</v>
      </c>
      <c r="C61" s="29">
        <v>33</v>
      </c>
      <c r="D61" s="28" t="s">
        <v>761</v>
      </c>
      <c r="E61" s="24">
        <v>43</v>
      </c>
      <c r="F61" s="610" t="s">
        <v>9</v>
      </c>
      <c r="G61" s="672" t="s">
        <v>8</v>
      </c>
      <c r="H61" s="678" t="s">
        <v>7</v>
      </c>
      <c r="I61" s="679"/>
      <c r="J61" s="679"/>
      <c r="K61" s="680"/>
      <c r="L61" s="35">
        <f>VLOOKUP($A61&amp;L$77,決統データ!$A$3:$DE$365,$E61+19,FALSE)</f>
        <v>0</v>
      </c>
      <c r="M61" s="35">
        <f>VLOOKUP($A61&amp;M$77,決統データ!$A$3:$DE$365,$E61+19,FALSE)</f>
        <v>4180301</v>
      </c>
      <c r="N61" s="284"/>
      <c r="O61" s="1"/>
      <c r="P61" s="1"/>
      <c r="Q61" s="1"/>
      <c r="R61" s="1"/>
      <c r="S61" s="1"/>
    </row>
    <row r="62" spans="1:19" s="1" customFormat="1" ht="16.05" customHeight="1">
      <c r="A62" s="27" t="str">
        <f t="shared" si="6"/>
        <v>1713301</v>
      </c>
      <c r="B62" s="28" t="s">
        <v>131</v>
      </c>
      <c r="C62" s="29">
        <v>33</v>
      </c>
      <c r="D62" s="28" t="s">
        <v>761</v>
      </c>
      <c r="E62" s="24">
        <v>44</v>
      </c>
      <c r="F62" s="611"/>
      <c r="G62" s="673"/>
      <c r="H62" s="467" t="s">
        <v>6</v>
      </c>
      <c r="I62" s="467"/>
      <c r="J62" s="64" t="s">
        <v>5</v>
      </c>
      <c r="K62" s="62"/>
      <c r="L62" s="105">
        <f>VLOOKUP($A62&amp;L$77,決統データ!$A$3:$DE$365,$E62+19,FALSE)/10</f>
        <v>0</v>
      </c>
      <c r="M62" s="105">
        <f>VLOOKUP($A62&amp;M$77,決統データ!$A$3:$DE$365,$E62+19,FALSE)/10</f>
        <v>52.5</v>
      </c>
      <c r="N62" s="258">
        <f>SUM(L62:M62)/COUNTIF(L62:M62,"&gt;0")</f>
        <v>52.5</v>
      </c>
    </row>
    <row r="63" spans="1:19" s="1" customFormat="1" ht="16.05" customHeight="1">
      <c r="A63" s="27" t="str">
        <f t="shared" si="6"/>
        <v>1713301</v>
      </c>
      <c r="B63" s="28" t="s">
        <v>131</v>
      </c>
      <c r="C63" s="29">
        <v>33</v>
      </c>
      <c r="D63" s="28" t="s">
        <v>761</v>
      </c>
      <c r="E63" s="24">
        <v>45</v>
      </c>
      <c r="F63" s="611"/>
      <c r="G63" s="673"/>
      <c r="H63" s="467"/>
      <c r="I63" s="467"/>
      <c r="J63" s="476" t="s">
        <v>4</v>
      </c>
      <c r="K63" s="490"/>
      <c r="L63" s="105">
        <f>VLOOKUP($A63&amp;L$77,決統データ!$A$3:$DE$365,$E63+19,FALSE)/10</f>
        <v>0</v>
      </c>
      <c r="M63" s="105">
        <f>VLOOKUP($A63&amp;M$77,決統データ!$A$3:$DE$365,$E63+19,FALSE)/10</f>
        <v>54.1</v>
      </c>
      <c r="N63" s="258">
        <f>SUM(L63:M63)/COUNTIF(L63:M63,"&gt;0")</f>
        <v>54.1</v>
      </c>
    </row>
    <row r="64" spans="1:19" s="1" customFormat="1" ht="16.05" customHeight="1">
      <c r="A64" s="27" t="str">
        <f t="shared" si="6"/>
        <v>1713301</v>
      </c>
      <c r="B64" s="28" t="s">
        <v>131</v>
      </c>
      <c r="C64" s="29">
        <v>33</v>
      </c>
      <c r="D64" s="28" t="s">
        <v>761</v>
      </c>
      <c r="E64" s="24">
        <v>46</v>
      </c>
      <c r="F64" s="611"/>
      <c r="G64" s="673"/>
      <c r="H64" s="467" t="s">
        <v>3</v>
      </c>
      <c r="I64" s="467"/>
      <c r="J64" s="467"/>
      <c r="K64" s="467"/>
      <c r="L64" s="42">
        <f>VLOOKUP($A64&amp;L$77,決統データ!$A$3:$DE$365,$E64+19,FALSE)</f>
        <v>0</v>
      </c>
      <c r="M64" s="42">
        <f>VLOOKUP($A64&amp;M$77,決統データ!$A$3:$DE$365,$E64+19,FALSE)</f>
        <v>3</v>
      </c>
      <c r="N64" s="311">
        <f>SUM(L64:M64)/COUNTIF(L64:M64,"&gt;0")</f>
        <v>3</v>
      </c>
    </row>
    <row r="65" spans="1:14" s="1" customFormat="1" ht="16.05" customHeight="1">
      <c r="A65" s="27" t="str">
        <f t="shared" si="6"/>
        <v>1713301</v>
      </c>
      <c r="B65" s="28" t="s">
        <v>131</v>
      </c>
      <c r="C65" s="29">
        <v>33</v>
      </c>
      <c r="D65" s="28" t="s">
        <v>761</v>
      </c>
      <c r="E65" s="24">
        <v>47</v>
      </c>
      <c r="F65" s="611"/>
      <c r="G65" s="673"/>
      <c r="H65" s="467" t="s">
        <v>2</v>
      </c>
      <c r="I65" s="467"/>
      <c r="J65" s="467"/>
      <c r="K65" s="467"/>
      <c r="L65" s="42">
        <f>VLOOKUP($A65&amp;L$77,決統データ!$A$3:$DE$365,$E65+19,FALSE)</f>
        <v>0</v>
      </c>
      <c r="M65" s="42">
        <f>VLOOKUP($A65&amp;M$77,決統データ!$A$3:$DE$365,$E65+19,FALSE)</f>
        <v>400</v>
      </c>
      <c r="N65" s="311">
        <f>SUM(L65:M65)/COUNTIF(L65:M65,"&gt;0")</f>
        <v>400</v>
      </c>
    </row>
    <row r="66" spans="1:14" s="139" customFormat="1" ht="16.05" customHeight="1">
      <c r="A66" s="27" t="str">
        <f t="shared" si="6"/>
        <v>1713301</v>
      </c>
      <c r="B66" s="28" t="s">
        <v>131</v>
      </c>
      <c r="C66" s="29">
        <v>33</v>
      </c>
      <c r="D66" s="28" t="s">
        <v>761</v>
      </c>
      <c r="E66" s="24">
        <v>48</v>
      </c>
      <c r="F66" s="611"/>
      <c r="G66" s="673"/>
      <c r="H66" s="681" t="s">
        <v>1</v>
      </c>
      <c r="I66" s="682"/>
      <c r="J66" s="682"/>
      <c r="K66" s="683"/>
      <c r="L66" s="42">
        <f>VLOOKUP($A66&amp;L$77,決統データ!$A$3:$DE$365,$E66+19,FALSE)</f>
        <v>0</v>
      </c>
      <c r="M66" s="42">
        <f>VLOOKUP($A66&amp;M$77,決統データ!$A$3:$DE$365,$E66+19,FALSE)</f>
        <v>0</v>
      </c>
      <c r="N66" s="311">
        <v>0</v>
      </c>
    </row>
    <row r="67" spans="1:14" s="3" customFormat="1" ht="16.05" customHeight="1">
      <c r="A67" s="27" t="str">
        <f t="shared" si="6"/>
        <v>1713301</v>
      </c>
      <c r="B67" s="28" t="s">
        <v>131</v>
      </c>
      <c r="C67" s="29">
        <v>33</v>
      </c>
      <c r="D67" s="28" t="s">
        <v>761</v>
      </c>
      <c r="E67" s="24">
        <v>49</v>
      </c>
      <c r="F67" s="611"/>
      <c r="G67" s="673"/>
      <c r="H67" s="675" t="s">
        <v>0</v>
      </c>
      <c r="I67" s="676"/>
      <c r="J67" s="676"/>
      <c r="K67" s="677"/>
      <c r="L67" s="411">
        <f>VLOOKUP($A67&amp;L$77,決統データ!$A$3:$DE$365,$E67+19,FALSE)</f>
        <v>0</v>
      </c>
      <c r="M67" s="411">
        <f>VLOOKUP($A67&amp;M$77,決統データ!$A$3:$DE$365,$E67+19,FALSE)</f>
        <v>4180301</v>
      </c>
      <c r="N67" s="284"/>
    </row>
    <row r="68" spans="1:14" s="1" customFormat="1" ht="16.05" customHeight="1">
      <c r="A68" s="27" t="str">
        <f t="shared" si="6"/>
        <v>1713301</v>
      </c>
      <c r="B68" s="28" t="s">
        <v>131</v>
      </c>
      <c r="C68" s="29">
        <v>33</v>
      </c>
      <c r="D68" s="28" t="s">
        <v>761</v>
      </c>
      <c r="E68" s="24">
        <v>50</v>
      </c>
      <c r="F68" s="611"/>
      <c r="G68" s="674"/>
      <c r="H68" s="467" t="s">
        <v>1263</v>
      </c>
      <c r="I68" s="467"/>
      <c r="J68" s="467"/>
      <c r="K68" s="467"/>
      <c r="L68" s="42">
        <f>VLOOKUP($A68&amp;L$77,決統データ!$A$3:$DE$365,$E68+19,FALSE)</f>
        <v>0</v>
      </c>
      <c r="M68" s="42">
        <f>VLOOKUP($A68&amp;M$77,決統データ!$A$3:$DE$365,$E68+19,FALSE)</f>
        <v>980</v>
      </c>
      <c r="N68" s="259">
        <f t="shared" ref="N68:N73" si="7">SUM(L68:M68)</f>
        <v>980</v>
      </c>
    </row>
    <row r="69" spans="1:14" s="1" customFormat="1" ht="16.05" customHeight="1">
      <c r="A69" s="27" t="str">
        <f t="shared" si="6"/>
        <v>1713301</v>
      </c>
      <c r="B69" s="28" t="s">
        <v>131</v>
      </c>
      <c r="C69" s="29">
        <v>33</v>
      </c>
      <c r="D69" s="28" t="s">
        <v>761</v>
      </c>
      <c r="E69" s="24">
        <v>51</v>
      </c>
      <c r="F69" s="611"/>
      <c r="G69" s="665" t="s">
        <v>1262</v>
      </c>
      <c r="H69" s="666"/>
      <c r="I69" s="667"/>
      <c r="J69" s="467" t="s">
        <v>1261</v>
      </c>
      <c r="K69" s="467"/>
      <c r="L69" s="42">
        <f>VLOOKUP($A69&amp;L$77,決統データ!$A$3:$DE$365,$E69+19,FALSE)</f>
        <v>0</v>
      </c>
      <c r="M69" s="42">
        <f>VLOOKUP($A69&amp;M$77,決統データ!$A$3:$DE$365,$E69+19,FALSE)</f>
        <v>0</v>
      </c>
      <c r="N69" s="259">
        <f t="shared" si="7"/>
        <v>0</v>
      </c>
    </row>
    <row r="70" spans="1:14" s="1" customFormat="1" ht="16.05" customHeight="1">
      <c r="A70" s="27" t="str">
        <f t="shared" si="6"/>
        <v>1713301</v>
      </c>
      <c r="B70" s="28" t="s">
        <v>131</v>
      </c>
      <c r="C70" s="29">
        <v>33</v>
      </c>
      <c r="D70" s="28" t="s">
        <v>761</v>
      </c>
      <c r="E70" s="24">
        <v>52</v>
      </c>
      <c r="F70" s="611"/>
      <c r="G70" s="668"/>
      <c r="H70" s="669"/>
      <c r="I70" s="670"/>
      <c r="J70" s="467" t="s">
        <v>1260</v>
      </c>
      <c r="K70" s="467"/>
      <c r="L70" s="42">
        <f>VLOOKUP($A70&amp;L$77,決統データ!$A$3:$DE$365,$E70+19,FALSE)</f>
        <v>0</v>
      </c>
      <c r="M70" s="42">
        <f>VLOOKUP($A70&amp;M$77,決統データ!$A$3:$DE$365,$E70+19,FALSE)</f>
        <v>0</v>
      </c>
      <c r="N70" s="259">
        <f t="shared" si="7"/>
        <v>0</v>
      </c>
    </row>
    <row r="71" spans="1:14" s="1" customFormat="1" ht="16.05" customHeight="1">
      <c r="A71" s="27" t="str">
        <f t="shared" si="6"/>
        <v>1713301</v>
      </c>
      <c r="B71" s="28" t="s">
        <v>131</v>
      </c>
      <c r="C71" s="29">
        <v>33</v>
      </c>
      <c r="D71" s="28" t="s">
        <v>761</v>
      </c>
      <c r="E71" s="24">
        <v>53</v>
      </c>
      <c r="F71" s="611"/>
      <c r="G71" s="476" t="s">
        <v>1259</v>
      </c>
      <c r="H71" s="498"/>
      <c r="I71" s="498"/>
      <c r="J71" s="498"/>
      <c r="K71" s="490"/>
      <c r="L71" s="42">
        <f>VLOOKUP($A71&amp;L$77,決統データ!$A$3:$DE$365,$E71+19,FALSE)</f>
        <v>0</v>
      </c>
      <c r="M71" s="42">
        <f>VLOOKUP($A71&amp;M$77,決統データ!$A$3:$DE$365,$E71+19,FALSE)</f>
        <v>0</v>
      </c>
      <c r="N71" s="259">
        <f t="shared" si="7"/>
        <v>0</v>
      </c>
    </row>
    <row r="72" spans="1:14" s="1" customFormat="1" ht="16.05" customHeight="1">
      <c r="A72" s="27" t="str">
        <f t="shared" si="6"/>
        <v>1713301</v>
      </c>
      <c r="B72" s="28" t="s">
        <v>131</v>
      </c>
      <c r="C72" s="29">
        <v>33</v>
      </c>
      <c r="D72" s="28" t="s">
        <v>761</v>
      </c>
      <c r="E72" s="24">
        <v>54</v>
      </c>
      <c r="F72" s="612"/>
      <c r="G72" s="467" t="s">
        <v>1258</v>
      </c>
      <c r="H72" s="467"/>
      <c r="I72" s="467"/>
      <c r="J72" s="467"/>
      <c r="K72" s="467"/>
      <c r="L72" s="42">
        <f>VLOOKUP($A72&amp;L$77,決統データ!$A$3:$DE$365,$E72+19,FALSE)</f>
        <v>0</v>
      </c>
      <c r="M72" s="42">
        <f>VLOOKUP($A72&amp;M$77,決統データ!$A$3:$DE$365,$E72+19,FALSE)</f>
        <v>980</v>
      </c>
      <c r="N72" s="259">
        <f t="shared" si="7"/>
        <v>980</v>
      </c>
    </row>
    <row r="73" spans="1:14" s="1" customFormat="1" ht="16.05" customHeight="1">
      <c r="A73" s="27" t="str">
        <f t="shared" si="6"/>
        <v>1713302</v>
      </c>
      <c r="B73" s="28" t="s">
        <v>131</v>
      </c>
      <c r="C73" s="29">
        <v>33</v>
      </c>
      <c r="D73" s="28" t="s">
        <v>767</v>
      </c>
      <c r="E73" s="24">
        <v>5</v>
      </c>
      <c r="F73" s="467" t="s">
        <v>1257</v>
      </c>
      <c r="G73" s="467"/>
      <c r="H73" s="467"/>
      <c r="I73" s="467"/>
      <c r="J73" s="467"/>
      <c r="K73" s="467"/>
      <c r="L73" s="42">
        <f>VLOOKUP($A73&amp;L$77,決統データ!$A$3:$DE$365,$E73+19,FALSE)</f>
        <v>0</v>
      </c>
      <c r="M73" s="42">
        <f>VLOOKUP($A73&amp;M$77,決統データ!$A$3:$DE$365,$E73+19,FALSE)</f>
        <v>0</v>
      </c>
      <c r="N73" s="259">
        <f t="shared" si="7"/>
        <v>0</v>
      </c>
    </row>
    <row r="74" spans="1:14">
      <c r="F74" s="9" t="s">
        <v>1256</v>
      </c>
    </row>
    <row r="75" spans="1:14" hidden="1">
      <c r="L75" s="9" t="s">
        <v>1485</v>
      </c>
      <c r="M75" s="9" t="s">
        <v>1485</v>
      </c>
    </row>
    <row r="76" spans="1:14" hidden="1"/>
    <row r="77" spans="1:14" hidden="1">
      <c r="L77" s="157" t="str">
        <f t="shared" ref="L77:M77" si="8">+L78&amp;"000"</f>
        <v>263435000</v>
      </c>
      <c r="M77" s="157" t="str">
        <f t="shared" si="8"/>
        <v>264652000</v>
      </c>
    </row>
    <row r="78" spans="1:14" hidden="1">
      <c r="L78" s="157" t="s">
        <v>569</v>
      </c>
      <c r="M78" s="157" t="s">
        <v>576</v>
      </c>
    </row>
    <row r="79" spans="1:14" hidden="1">
      <c r="L79" s="157" t="s">
        <v>458</v>
      </c>
      <c r="M79" s="157" t="s">
        <v>577</v>
      </c>
    </row>
  </sheetData>
  <sheetProtection algorithmName="SHA-512" hashValue="NDeEtL/6fQCwmqT4k7AtkEcpTtOKWZyLlwZo4lbCX+pvAYwUbfBcir3qV9cDNQfg/XxmAyvr/42WsBDxOJSQjA==" saltValue="rrJxIK4Oq9aTOqZaUVUPIQ==" spinCount="100000" sheet="1" objects="1" scenarios="1"/>
  <customSheetViews>
    <customSheetView guid="{247A5D4D-80F1-4466-92F7-7A3BC78E450F}" showPageBreaks="1" printArea="1">
      <pane xSplit="11" ySplit="2" topLeftCell="S15" activePane="bottomRight" state="frozen"/>
      <selection pane="bottomRight" activeCell="C43" sqref="C43"/>
      <pageMargins left="0.78740157480314965" right="0.78740157480314965" top="0.78740157480314965" bottom="0.78740157480314965" header="0.51181102362204722" footer="0.51181102362204722"/>
      <pageSetup paperSize="9" scale="63" fitToWidth="3" orientation="portrait" blackAndWhite="1" horizontalDpi="300" verticalDpi="300"/>
      <headerFooter alignWithMargins="0"/>
    </customSheetView>
  </customSheetViews>
  <mergeCells count="94">
    <mergeCell ref="H21:K21"/>
    <mergeCell ref="H15:K15"/>
    <mergeCell ref="I22:K22"/>
    <mergeCell ref="H3:H7"/>
    <mergeCell ref="H19:K19"/>
    <mergeCell ref="H20:K20"/>
    <mergeCell ref="H13:K13"/>
    <mergeCell ref="H14:K14"/>
    <mergeCell ref="H8:K8"/>
    <mergeCell ref="H9:K9"/>
    <mergeCell ref="H10:K10"/>
    <mergeCell ref="H11:K11"/>
    <mergeCell ref="H12:K12"/>
    <mergeCell ref="H17:K17"/>
    <mergeCell ref="H18:K18"/>
    <mergeCell ref="H16:K16"/>
    <mergeCell ref="E28:E31"/>
    <mergeCell ref="G22:G31"/>
    <mergeCell ref="G40:G45"/>
    <mergeCell ref="F3:F53"/>
    <mergeCell ref="G46:G47"/>
    <mergeCell ref="G34:G39"/>
    <mergeCell ref="G15:G18"/>
    <mergeCell ref="G3:G8"/>
    <mergeCell ref="G9:G14"/>
    <mergeCell ref="E22:E26"/>
    <mergeCell ref="G32:K32"/>
    <mergeCell ref="H36:K36"/>
    <mergeCell ref="I26:K26"/>
    <mergeCell ref="I30:K30"/>
    <mergeCell ref="I31:K31"/>
    <mergeCell ref="I29:K29"/>
    <mergeCell ref="I52:K52"/>
    <mergeCell ref="H34:K34"/>
    <mergeCell ref="H37:K37"/>
    <mergeCell ref="H38:K38"/>
    <mergeCell ref="H39:K39"/>
    <mergeCell ref="H43:K43"/>
    <mergeCell ref="H40:K40"/>
    <mergeCell ref="H41:K41"/>
    <mergeCell ref="H42:K42"/>
    <mergeCell ref="H46:K46"/>
    <mergeCell ref="H47:K47"/>
    <mergeCell ref="H35:K35"/>
    <mergeCell ref="E54:E56"/>
    <mergeCell ref="F54:F60"/>
    <mergeCell ref="G54:H56"/>
    <mergeCell ref="I54:K54"/>
    <mergeCell ref="I55:K55"/>
    <mergeCell ref="I56:K56"/>
    <mergeCell ref="H22:H27"/>
    <mergeCell ref="J49:K49"/>
    <mergeCell ref="J63:K63"/>
    <mergeCell ref="G58:H59"/>
    <mergeCell ref="I58:K58"/>
    <mergeCell ref="I59:K59"/>
    <mergeCell ref="G60:K60"/>
    <mergeCell ref="G48:G50"/>
    <mergeCell ref="G51:H53"/>
    <mergeCell ref="I53:K53"/>
    <mergeCell ref="H44:K44"/>
    <mergeCell ref="H45:K45"/>
    <mergeCell ref="I28:K28"/>
    <mergeCell ref="H48:I49"/>
    <mergeCell ref="H50:K50"/>
    <mergeCell ref="I51:K51"/>
    <mergeCell ref="F61:F72"/>
    <mergeCell ref="G61:G68"/>
    <mergeCell ref="H62:I63"/>
    <mergeCell ref="H64:K64"/>
    <mergeCell ref="H65:K65"/>
    <mergeCell ref="H68:K68"/>
    <mergeCell ref="J70:K70"/>
    <mergeCell ref="G71:K71"/>
    <mergeCell ref="H67:K67"/>
    <mergeCell ref="J69:K69"/>
    <mergeCell ref="H61:K61"/>
    <mergeCell ref="H66:K66"/>
    <mergeCell ref="F73:K73"/>
    <mergeCell ref="G72:K72"/>
    <mergeCell ref="G69:I70"/>
    <mergeCell ref="F2:K2"/>
    <mergeCell ref="I7:K7"/>
    <mergeCell ref="I25:K25"/>
    <mergeCell ref="I3:K3"/>
    <mergeCell ref="I4:K4"/>
    <mergeCell ref="I5:K5"/>
    <mergeCell ref="I6:K6"/>
    <mergeCell ref="G57:K57"/>
    <mergeCell ref="G33:K33"/>
    <mergeCell ref="I23:K23"/>
    <mergeCell ref="I24:K24"/>
    <mergeCell ref="H28:H31"/>
    <mergeCell ref="G19:G21"/>
  </mergeCells>
  <phoneticPr fontId="3"/>
  <pageMargins left="0.78740157480314965" right="0.78740157480314965" top="0.78740157480314965" bottom="0.78740157480314965" header="0.51181102362204722" footer="0.51181102362204722"/>
  <pageSetup paperSize="9" scale="43" fitToWidth="0"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M149"/>
  <sheetViews>
    <sheetView view="pageBreakPreview" zoomScale="85" zoomScaleNormal="90" zoomScaleSheetLayoutView="85" workbookViewId="0">
      <pane ySplit="2" topLeftCell="A3" activePane="bottomLeft" state="frozen"/>
      <selection pane="bottomLeft" activeCell="A109" sqref="A109:XFD111"/>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4.19921875" style="1" customWidth="1"/>
    <col min="7" max="7" width="4.69921875" style="1" customWidth="1"/>
    <col min="8" max="8" width="5.69921875" style="1" customWidth="1"/>
    <col min="9" max="9" width="17.296875" style="1" customWidth="1"/>
    <col min="10" max="10" width="15" style="1" bestFit="1" customWidth="1"/>
    <col min="11" max="12" width="11" style="139" customWidth="1"/>
    <col min="13" max="13" width="11.69921875" style="139" customWidth="1"/>
    <col min="14" max="16384" width="9" style="1"/>
  </cols>
  <sheetData>
    <row r="1" spans="1:13">
      <c r="F1" s="1" t="s">
        <v>103</v>
      </c>
      <c r="M1" s="148" t="s">
        <v>513</v>
      </c>
    </row>
    <row r="2" spans="1:13" ht="29.25" customHeight="1">
      <c r="A2" s="26"/>
      <c r="B2" s="67" t="s">
        <v>757</v>
      </c>
      <c r="C2" s="26" t="s">
        <v>758</v>
      </c>
      <c r="D2" s="26" t="s">
        <v>759</v>
      </c>
      <c r="E2" s="30" t="s">
        <v>760</v>
      </c>
      <c r="F2" s="598"/>
      <c r="G2" s="598"/>
      <c r="H2" s="598"/>
      <c r="I2" s="598"/>
      <c r="J2" s="598"/>
      <c r="K2" s="152" t="s">
        <v>458</v>
      </c>
      <c r="L2" s="152" t="s">
        <v>580</v>
      </c>
      <c r="M2" s="178" t="s">
        <v>1254</v>
      </c>
    </row>
    <row r="3" spans="1:13" ht="15.75" customHeight="1">
      <c r="A3" s="27" t="str">
        <f>+B3&amp;C3&amp;D3</f>
        <v>1714001</v>
      </c>
      <c r="B3" s="28" t="s">
        <v>131</v>
      </c>
      <c r="C3" s="29">
        <v>40</v>
      </c>
      <c r="D3" s="28" t="s">
        <v>761</v>
      </c>
      <c r="E3" s="24">
        <v>1</v>
      </c>
      <c r="F3" s="604" t="s">
        <v>904</v>
      </c>
      <c r="G3" s="766" t="s">
        <v>102</v>
      </c>
      <c r="H3" s="768" t="s">
        <v>1376</v>
      </c>
      <c r="I3" s="769"/>
      <c r="J3" s="199" t="s">
        <v>583</v>
      </c>
      <c r="K3" s="42">
        <f>VLOOKUP($A3&amp;K$109,決統データ!$A$3:$DE$365,$E3+19,FALSE)</f>
        <v>8735</v>
      </c>
      <c r="L3" s="42">
        <f>VLOOKUP($A3&amp;L$109,決統データ!$A$3:$DE$365,$E3+19,FALSE)</f>
        <v>23193</v>
      </c>
      <c r="M3" s="154">
        <f t="shared" ref="M3:M45" si="0">SUM(K3:L3)</f>
        <v>31928</v>
      </c>
    </row>
    <row r="4" spans="1:13" ht="15.75" customHeight="1">
      <c r="A4" s="27" t="str">
        <f t="shared" ref="A4:A67" si="1">+B4&amp;C4&amp;D4</f>
        <v>1714001</v>
      </c>
      <c r="B4" s="28" t="s">
        <v>131</v>
      </c>
      <c r="C4" s="29">
        <v>40</v>
      </c>
      <c r="D4" s="28" t="s">
        <v>761</v>
      </c>
      <c r="E4" s="24">
        <v>2</v>
      </c>
      <c r="F4" s="605"/>
      <c r="G4" s="767"/>
      <c r="H4" s="770"/>
      <c r="I4" s="771"/>
      <c r="J4" s="199" t="s">
        <v>795</v>
      </c>
      <c r="K4" s="42">
        <f>VLOOKUP($A4&amp;K$109,決統データ!$A$3:$DE$365,$E4+19,FALSE)</f>
        <v>8735</v>
      </c>
      <c r="L4" s="42">
        <f>VLOOKUP($A4&amp;L$109,決統データ!$A$3:$DE$365,$E4+19,FALSE)</f>
        <v>23193</v>
      </c>
      <c r="M4" s="154">
        <f t="shared" si="0"/>
        <v>31928</v>
      </c>
    </row>
    <row r="5" spans="1:13" ht="15.75" customHeight="1">
      <c r="A5" s="27" t="str">
        <f t="shared" si="1"/>
        <v>1714001</v>
      </c>
      <c r="B5" s="28" t="s">
        <v>131</v>
      </c>
      <c r="C5" s="29">
        <v>40</v>
      </c>
      <c r="D5" s="28" t="s">
        <v>761</v>
      </c>
      <c r="E5" s="24">
        <v>3</v>
      </c>
      <c r="F5" s="605"/>
      <c r="G5" s="604" t="s">
        <v>907</v>
      </c>
      <c r="H5" s="744" t="s">
        <v>903</v>
      </c>
      <c r="I5" s="746"/>
      <c r="J5" s="199" t="s">
        <v>583</v>
      </c>
      <c r="K5" s="42">
        <f>VLOOKUP($A5&amp;K$109,決統データ!$A$3:$DE$365,$E5+19,FALSE)</f>
        <v>43796</v>
      </c>
      <c r="L5" s="42">
        <f>VLOOKUP($A5&amp;L$109,決統データ!$A$3:$DE$365,$E5+19,FALSE)</f>
        <v>184196</v>
      </c>
      <c r="M5" s="154">
        <f t="shared" si="0"/>
        <v>227992</v>
      </c>
    </row>
    <row r="6" spans="1:13" ht="15.75" customHeight="1">
      <c r="A6" s="27" t="str">
        <f t="shared" si="1"/>
        <v>1714001</v>
      </c>
      <c r="B6" s="28" t="s">
        <v>131</v>
      </c>
      <c r="C6" s="29">
        <v>40</v>
      </c>
      <c r="D6" s="28" t="s">
        <v>761</v>
      </c>
      <c r="E6" s="24">
        <v>4</v>
      </c>
      <c r="F6" s="605"/>
      <c r="G6" s="605"/>
      <c r="H6" s="750"/>
      <c r="I6" s="752"/>
      <c r="J6" s="199" t="s">
        <v>795</v>
      </c>
      <c r="K6" s="42">
        <f>VLOOKUP($A6&amp;K$109,決統データ!$A$3:$DE$365,$E6+19,FALSE)</f>
        <v>43796</v>
      </c>
      <c r="L6" s="42">
        <f>VLOOKUP($A6&amp;L$109,決統データ!$A$3:$DE$365,$E6+19,FALSE)</f>
        <v>190248</v>
      </c>
      <c r="M6" s="154">
        <f t="shared" si="0"/>
        <v>234044</v>
      </c>
    </row>
    <row r="7" spans="1:13" ht="15.75" customHeight="1">
      <c r="A7" s="27" t="str">
        <f t="shared" si="1"/>
        <v>1714001</v>
      </c>
      <c r="B7" s="28" t="s">
        <v>131</v>
      </c>
      <c r="C7" s="29">
        <v>40</v>
      </c>
      <c r="D7" s="28" t="s">
        <v>761</v>
      </c>
      <c r="E7" s="24">
        <v>5</v>
      </c>
      <c r="F7" s="605"/>
      <c r="G7" s="605"/>
      <c r="H7" s="604" t="s">
        <v>626</v>
      </c>
      <c r="I7" s="577" t="s">
        <v>1247</v>
      </c>
      <c r="J7" s="199" t="s">
        <v>583</v>
      </c>
      <c r="K7" s="42">
        <f>VLOOKUP($A7&amp;K$109,決統データ!$A$3:$DE$365,$E7+19,FALSE)</f>
        <v>1284</v>
      </c>
      <c r="L7" s="42">
        <f>VLOOKUP($A7&amp;L$109,決統データ!$A$3:$DE$365,$E7+19,FALSE)</f>
        <v>0</v>
      </c>
      <c r="M7" s="154">
        <f t="shared" si="0"/>
        <v>1284</v>
      </c>
    </row>
    <row r="8" spans="1:13" ht="15.75" customHeight="1">
      <c r="A8" s="27" t="str">
        <f t="shared" si="1"/>
        <v>1714001</v>
      </c>
      <c r="B8" s="28" t="s">
        <v>131</v>
      </c>
      <c r="C8" s="29">
        <v>40</v>
      </c>
      <c r="D8" s="28" t="s">
        <v>761</v>
      </c>
      <c r="E8" s="24">
        <v>6</v>
      </c>
      <c r="F8" s="605"/>
      <c r="G8" s="605"/>
      <c r="H8" s="605"/>
      <c r="I8" s="579"/>
      <c r="J8" s="199" t="s">
        <v>795</v>
      </c>
      <c r="K8" s="42">
        <f>VLOOKUP($A8&amp;K$109,決統データ!$A$3:$DE$365,$E8+19,FALSE)</f>
        <v>1284</v>
      </c>
      <c r="L8" s="42">
        <f>VLOOKUP($A8&amp;L$109,決統データ!$A$3:$DE$365,$E8+19,FALSE)</f>
        <v>0</v>
      </c>
      <c r="M8" s="154">
        <f t="shared" si="0"/>
        <v>1284</v>
      </c>
    </row>
    <row r="9" spans="1:13" ht="15.75" customHeight="1">
      <c r="A9" s="27" t="str">
        <f t="shared" si="1"/>
        <v>1714001</v>
      </c>
      <c r="B9" s="28" t="s">
        <v>131</v>
      </c>
      <c r="C9" s="29">
        <v>40</v>
      </c>
      <c r="D9" s="28" t="s">
        <v>761</v>
      </c>
      <c r="E9" s="24">
        <v>7</v>
      </c>
      <c r="F9" s="605"/>
      <c r="G9" s="605"/>
      <c r="H9" s="605"/>
      <c r="I9" s="574" t="s">
        <v>1246</v>
      </c>
      <c r="J9" s="199" t="s">
        <v>583</v>
      </c>
      <c r="K9" s="42">
        <f>VLOOKUP($A9&amp;K$109,決統データ!$A$3:$DE$365,$E9+19,FALSE)</f>
        <v>0</v>
      </c>
      <c r="L9" s="42">
        <f>VLOOKUP($A9&amp;L$109,決統データ!$A$3:$DE$365,$E9+19,FALSE)</f>
        <v>0</v>
      </c>
      <c r="M9" s="154">
        <f t="shared" si="0"/>
        <v>0</v>
      </c>
    </row>
    <row r="10" spans="1:13" ht="15.75" customHeight="1">
      <c r="A10" s="27" t="str">
        <f t="shared" si="1"/>
        <v>1714001</v>
      </c>
      <c r="B10" s="28" t="s">
        <v>131</v>
      </c>
      <c r="C10" s="29">
        <v>40</v>
      </c>
      <c r="D10" s="28" t="s">
        <v>761</v>
      </c>
      <c r="E10" s="24">
        <v>8</v>
      </c>
      <c r="F10" s="605"/>
      <c r="G10" s="605"/>
      <c r="H10" s="605"/>
      <c r="I10" s="575"/>
      <c r="J10" s="199" t="s">
        <v>795</v>
      </c>
      <c r="K10" s="42">
        <f>VLOOKUP($A10&amp;K$109,決統データ!$A$3:$DE$365,$E10+19,FALSE)</f>
        <v>0</v>
      </c>
      <c r="L10" s="42">
        <f>VLOOKUP($A10&amp;L$109,決統データ!$A$3:$DE$365,$E10+19,FALSE)</f>
        <v>0</v>
      </c>
      <c r="M10" s="154">
        <f t="shared" si="0"/>
        <v>0</v>
      </c>
    </row>
    <row r="11" spans="1:13" ht="15.75" customHeight="1">
      <c r="A11" s="27" t="str">
        <f t="shared" si="1"/>
        <v>1714001</v>
      </c>
      <c r="B11" s="28" t="s">
        <v>131</v>
      </c>
      <c r="C11" s="29">
        <v>40</v>
      </c>
      <c r="D11" s="28" t="s">
        <v>761</v>
      </c>
      <c r="E11" s="24">
        <v>9</v>
      </c>
      <c r="F11" s="605"/>
      <c r="G11" s="605"/>
      <c r="H11" s="605"/>
      <c r="I11" s="577" t="s">
        <v>1245</v>
      </c>
      <c r="J11" s="199" t="s">
        <v>583</v>
      </c>
      <c r="K11" s="42">
        <f>VLOOKUP($A11&amp;K$109,決統データ!$A$3:$DE$365,$E11+19,FALSE)</f>
        <v>4713</v>
      </c>
      <c r="L11" s="42">
        <f>VLOOKUP($A11&amp;L$109,決統データ!$A$3:$DE$365,$E11+19,FALSE)</f>
        <v>0</v>
      </c>
      <c r="M11" s="154">
        <f t="shared" si="0"/>
        <v>4713</v>
      </c>
    </row>
    <row r="12" spans="1:13" ht="15.75" customHeight="1">
      <c r="A12" s="27" t="str">
        <f t="shared" si="1"/>
        <v>1714001</v>
      </c>
      <c r="B12" s="28" t="s">
        <v>131</v>
      </c>
      <c r="C12" s="29">
        <v>40</v>
      </c>
      <c r="D12" s="28" t="s">
        <v>761</v>
      </c>
      <c r="E12" s="24">
        <v>10</v>
      </c>
      <c r="F12" s="605"/>
      <c r="G12" s="605"/>
      <c r="H12" s="605"/>
      <c r="I12" s="579"/>
      <c r="J12" s="199" t="s">
        <v>795</v>
      </c>
      <c r="K12" s="42">
        <f>VLOOKUP($A12&amp;K$109,決統データ!$A$3:$DE$365,$E12+19,FALSE)</f>
        <v>4713</v>
      </c>
      <c r="L12" s="42">
        <f>VLOOKUP($A12&amp;L$109,決統データ!$A$3:$DE$365,$E12+19,FALSE)</f>
        <v>0</v>
      </c>
      <c r="M12" s="154">
        <f t="shared" si="0"/>
        <v>4713</v>
      </c>
    </row>
    <row r="13" spans="1:13" ht="15.75" customHeight="1">
      <c r="A13" s="27" t="str">
        <f t="shared" si="1"/>
        <v>1714001</v>
      </c>
      <c r="B13" s="28" t="s">
        <v>131</v>
      </c>
      <c r="C13" s="29">
        <v>40</v>
      </c>
      <c r="D13" s="28" t="s">
        <v>761</v>
      </c>
      <c r="E13" s="24">
        <v>11</v>
      </c>
      <c r="F13" s="605"/>
      <c r="G13" s="605"/>
      <c r="H13" s="605"/>
      <c r="I13" s="728" t="s">
        <v>101</v>
      </c>
      <c r="J13" s="199" t="s">
        <v>583</v>
      </c>
      <c r="K13" s="42">
        <f>VLOOKUP($A13&amp;K$109,決統データ!$A$3:$DE$365,$E13+19,FALSE)</f>
        <v>2018</v>
      </c>
      <c r="L13" s="42">
        <f>VLOOKUP($A13&amp;L$109,決統データ!$A$3:$DE$365,$E13+19,FALSE)</f>
        <v>0</v>
      </c>
      <c r="M13" s="154">
        <f t="shared" si="0"/>
        <v>2018</v>
      </c>
    </row>
    <row r="14" spans="1:13" ht="15.75" customHeight="1">
      <c r="A14" s="27" t="str">
        <f t="shared" si="1"/>
        <v>1714001</v>
      </c>
      <c r="B14" s="28" t="s">
        <v>131</v>
      </c>
      <c r="C14" s="29">
        <v>40</v>
      </c>
      <c r="D14" s="28" t="s">
        <v>761</v>
      </c>
      <c r="E14" s="24">
        <v>12</v>
      </c>
      <c r="F14" s="605"/>
      <c r="G14" s="605"/>
      <c r="H14" s="605"/>
      <c r="I14" s="729"/>
      <c r="J14" s="199" t="s">
        <v>795</v>
      </c>
      <c r="K14" s="42">
        <f>VLOOKUP($A14&amp;K$109,決統データ!$A$3:$DE$365,$E14+19,FALSE)</f>
        <v>2018</v>
      </c>
      <c r="L14" s="42">
        <f>VLOOKUP($A14&amp;L$109,決統データ!$A$3:$DE$365,$E14+19,FALSE)</f>
        <v>0</v>
      </c>
      <c r="M14" s="154">
        <f t="shared" si="0"/>
        <v>2018</v>
      </c>
    </row>
    <row r="15" spans="1:13" ht="15.75" customHeight="1">
      <c r="A15" s="27" t="str">
        <f t="shared" si="1"/>
        <v>1714001</v>
      </c>
      <c r="B15" s="28" t="s">
        <v>131</v>
      </c>
      <c r="C15" s="29">
        <v>40</v>
      </c>
      <c r="D15" s="28" t="s">
        <v>761</v>
      </c>
      <c r="E15" s="24">
        <v>13</v>
      </c>
      <c r="F15" s="605"/>
      <c r="G15" s="605"/>
      <c r="H15" s="605"/>
      <c r="I15" s="577" t="s">
        <v>1239</v>
      </c>
      <c r="J15" s="199" t="s">
        <v>583</v>
      </c>
      <c r="K15" s="42">
        <f>VLOOKUP($A15&amp;K$109,決統データ!$A$3:$DE$365,$E15+19,FALSE)</f>
        <v>0</v>
      </c>
      <c r="L15" s="42">
        <f>VLOOKUP($A15&amp;L$109,決統データ!$A$3:$DE$365,$E15+19,FALSE)</f>
        <v>53511</v>
      </c>
      <c r="M15" s="154">
        <f t="shared" si="0"/>
        <v>53511</v>
      </c>
    </row>
    <row r="16" spans="1:13" ht="15.75" customHeight="1">
      <c r="A16" s="27" t="str">
        <f t="shared" si="1"/>
        <v>1714001</v>
      </c>
      <c r="B16" s="28" t="s">
        <v>131</v>
      </c>
      <c r="C16" s="29">
        <v>40</v>
      </c>
      <c r="D16" s="28" t="s">
        <v>761</v>
      </c>
      <c r="E16" s="24">
        <v>14</v>
      </c>
      <c r="F16" s="605"/>
      <c r="G16" s="605"/>
      <c r="H16" s="605"/>
      <c r="I16" s="579"/>
      <c r="J16" s="199" t="s">
        <v>795</v>
      </c>
      <c r="K16" s="42">
        <f>VLOOKUP($A16&amp;K$109,決統データ!$A$3:$DE$365,$E16+19,FALSE)</f>
        <v>0</v>
      </c>
      <c r="L16" s="42">
        <f>VLOOKUP($A16&amp;L$109,決統データ!$A$3:$DE$365,$E16+19,FALSE)</f>
        <v>53511</v>
      </c>
      <c r="M16" s="154">
        <f t="shared" si="0"/>
        <v>53511</v>
      </c>
    </row>
    <row r="17" spans="1:13" ht="15.75" customHeight="1">
      <c r="A17" s="27" t="str">
        <f t="shared" si="1"/>
        <v>1714001</v>
      </c>
      <c r="B17" s="28" t="s">
        <v>131</v>
      </c>
      <c r="C17" s="29">
        <v>40</v>
      </c>
      <c r="D17" s="28" t="s">
        <v>761</v>
      </c>
      <c r="E17" s="24">
        <v>15</v>
      </c>
      <c r="F17" s="605"/>
      <c r="G17" s="605"/>
      <c r="H17" s="605"/>
      <c r="I17" s="577" t="s">
        <v>906</v>
      </c>
      <c r="J17" s="199" t="s">
        <v>583</v>
      </c>
      <c r="K17" s="42">
        <f>VLOOKUP($A17&amp;K$109,決統データ!$A$3:$DE$365,$E17+19,FALSE)</f>
        <v>0</v>
      </c>
      <c r="L17" s="42">
        <f>VLOOKUP($A17&amp;L$109,決統データ!$A$3:$DE$365,$E17+19,FALSE)</f>
        <v>0</v>
      </c>
      <c r="M17" s="154">
        <f t="shared" si="0"/>
        <v>0</v>
      </c>
    </row>
    <row r="18" spans="1:13" ht="15.75" customHeight="1">
      <c r="A18" s="27" t="str">
        <f t="shared" si="1"/>
        <v>1714001</v>
      </c>
      <c r="B18" s="28" t="s">
        <v>131</v>
      </c>
      <c r="C18" s="29">
        <v>40</v>
      </c>
      <c r="D18" s="28" t="s">
        <v>761</v>
      </c>
      <c r="E18" s="24">
        <v>16</v>
      </c>
      <c r="F18" s="605"/>
      <c r="G18" s="605"/>
      <c r="H18" s="605"/>
      <c r="I18" s="579"/>
      <c r="J18" s="199" t="s">
        <v>795</v>
      </c>
      <c r="K18" s="42">
        <f>VLOOKUP($A18&amp;K$109,決統データ!$A$3:$DE$365,$E18+19,FALSE)</f>
        <v>0</v>
      </c>
      <c r="L18" s="42">
        <f>VLOOKUP($A18&amp;L$109,決統データ!$A$3:$DE$365,$E18+19,FALSE)</f>
        <v>0</v>
      </c>
      <c r="M18" s="154">
        <f t="shared" si="0"/>
        <v>0</v>
      </c>
    </row>
    <row r="19" spans="1:13" ht="15.75" customHeight="1">
      <c r="A19" s="27" t="str">
        <f t="shared" si="1"/>
        <v>1714001</v>
      </c>
      <c r="B19" s="28" t="s">
        <v>131</v>
      </c>
      <c r="C19" s="29">
        <v>40</v>
      </c>
      <c r="D19" s="28" t="s">
        <v>761</v>
      </c>
      <c r="E19" s="24">
        <v>17</v>
      </c>
      <c r="F19" s="605"/>
      <c r="G19" s="605"/>
      <c r="H19" s="605"/>
      <c r="I19" s="577" t="s">
        <v>100</v>
      </c>
      <c r="J19" s="199" t="s">
        <v>583</v>
      </c>
      <c r="K19" s="42">
        <f>VLOOKUP($A19&amp;K$109,決統データ!$A$3:$DE$365,$E19+19,FALSE)</f>
        <v>1</v>
      </c>
      <c r="L19" s="42">
        <f>VLOOKUP($A19&amp;L$109,決統データ!$A$3:$DE$365,$E19+19,FALSE)</f>
        <v>0</v>
      </c>
      <c r="M19" s="154">
        <f t="shared" si="0"/>
        <v>1</v>
      </c>
    </row>
    <row r="20" spans="1:13" ht="15.75" customHeight="1">
      <c r="A20" s="27" t="str">
        <f t="shared" si="1"/>
        <v>1714001</v>
      </c>
      <c r="B20" s="28" t="s">
        <v>131</v>
      </c>
      <c r="C20" s="29">
        <v>40</v>
      </c>
      <c r="D20" s="28" t="s">
        <v>761</v>
      </c>
      <c r="E20" s="24">
        <v>18</v>
      </c>
      <c r="F20" s="605"/>
      <c r="G20" s="605"/>
      <c r="H20" s="605"/>
      <c r="I20" s="579"/>
      <c r="J20" s="199" t="s">
        <v>795</v>
      </c>
      <c r="K20" s="42">
        <f>VLOOKUP($A20&amp;K$109,決統データ!$A$3:$DE$365,$E20+19,FALSE)</f>
        <v>1</v>
      </c>
      <c r="L20" s="42">
        <f>VLOOKUP($A20&amp;L$109,決統データ!$A$3:$DE$365,$E20+19,FALSE)</f>
        <v>0</v>
      </c>
      <c r="M20" s="154">
        <f t="shared" si="0"/>
        <v>1</v>
      </c>
    </row>
    <row r="21" spans="1:13" ht="15.75" customHeight="1">
      <c r="A21" s="27" t="str">
        <f t="shared" si="1"/>
        <v>1714001</v>
      </c>
      <c r="B21" s="28" t="s">
        <v>131</v>
      </c>
      <c r="C21" s="29">
        <v>40</v>
      </c>
      <c r="D21" s="28" t="s">
        <v>761</v>
      </c>
      <c r="E21" s="24">
        <v>19</v>
      </c>
      <c r="F21" s="605"/>
      <c r="G21" s="605"/>
      <c r="H21" s="605"/>
      <c r="I21" s="574" t="s">
        <v>84</v>
      </c>
      <c r="J21" s="199" t="s">
        <v>583</v>
      </c>
      <c r="K21" s="42">
        <f>VLOOKUP($A21&amp;K$109,決統データ!$A$3:$DE$365,$E21+19,FALSE)</f>
        <v>6369</v>
      </c>
      <c r="L21" s="42">
        <f>VLOOKUP($A21&amp;L$109,決統データ!$A$3:$DE$365,$E21+19,FALSE)</f>
        <v>949</v>
      </c>
      <c r="M21" s="154">
        <f t="shared" si="0"/>
        <v>7318</v>
      </c>
    </row>
    <row r="22" spans="1:13" ht="15.75" customHeight="1">
      <c r="A22" s="27" t="str">
        <f t="shared" si="1"/>
        <v>1714001</v>
      </c>
      <c r="B22" s="28" t="s">
        <v>131</v>
      </c>
      <c r="C22" s="29">
        <v>40</v>
      </c>
      <c r="D22" s="28" t="s">
        <v>761</v>
      </c>
      <c r="E22" s="24">
        <v>20</v>
      </c>
      <c r="F22" s="605"/>
      <c r="G22" s="605"/>
      <c r="H22" s="605"/>
      <c r="I22" s="575"/>
      <c r="J22" s="199" t="s">
        <v>795</v>
      </c>
      <c r="K22" s="42">
        <f>VLOOKUP($A22&amp;K$109,決統データ!$A$3:$DE$365,$E22+19,FALSE)</f>
        <v>6369</v>
      </c>
      <c r="L22" s="42">
        <f>VLOOKUP($A22&amp;L$109,決統データ!$A$3:$DE$365,$E22+19,FALSE)</f>
        <v>949</v>
      </c>
      <c r="M22" s="154">
        <f t="shared" si="0"/>
        <v>7318</v>
      </c>
    </row>
    <row r="23" spans="1:13" ht="15.75" customHeight="1">
      <c r="A23" s="27" t="str">
        <f t="shared" si="1"/>
        <v>1714001</v>
      </c>
      <c r="B23" s="28" t="s">
        <v>131</v>
      </c>
      <c r="C23" s="29">
        <v>40</v>
      </c>
      <c r="D23" s="28" t="s">
        <v>761</v>
      </c>
      <c r="E23" s="24">
        <v>21</v>
      </c>
      <c r="F23" s="605"/>
      <c r="G23" s="605"/>
      <c r="H23" s="605"/>
      <c r="I23" s="593" t="s">
        <v>83</v>
      </c>
      <c r="J23" s="199" t="s">
        <v>583</v>
      </c>
      <c r="K23" s="42">
        <f>VLOOKUP($A23&amp;K$109,決統データ!$A$3:$DE$365,$E23+19,FALSE)</f>
        <v>0</v>
      </c>
      <c r="L23" s="42">
        <f>VLOOKUP($A23&amp;L$109,決統データ!$A$3:$DE$365,$E23+19,FALSE)</f>
        <v>0</v>
      </c>
      <c r="M23" s="154">
        <f t="shared" si="0"/>
        <v>0</v>
      </c>
    </row>
    <row r="24" spans="1:13" ht="15.75" customHeight="1">
      <c r="A24" s="27" t="str">
        <f t="shared" si="1"/>
        <v>1714001</v>
      </c>
      <c r="B24" s="28" t="s">
        <v>131</v>
      </c>
      <c r="C24" s="29">
        <v>40</v>
      </c>
      <c r="D24" s="28" t="s">
        <v>761</v>
      </c>
      <c r="E24" s="24">
        <v>22</v>
      </c>
      <c r="F24" s="605"/>
      <c r="G24" s="605"/>
      <c r="H24" s="605"/>
      <c r="I24" s="595"/>
      <c r="J24" s="199" t="s">
        <v>795</v>
      </c>
      <c r="K24" s="42">
        <f>VLOOKUP($A24&amp;K$109,決統データ!$A$3:$DE$365,$E24+19,FALSE)</f>
        <v>0</v>
      </c>
      <c r="L24" s="42">
        <f>VLOOKUP($A24&amp;L$109,決統データ!$A$3:$DE$365,$E24+19,FALSE)</f>
        <v>0</v>
      </c>
      <c r="M24" s="154">
        <f t="shared" si="0"/>
        <v>0</v>
      </c>
    </row>
    <row r="25" spans="1:13" ht="15.75" customHeight="1">
      <c r="A25" s="27" t="str">
        <f t="shared" si="1"/>
        <v>1714001</v>
      </c>
      <c r="B25" s="28" t="s">
        <v>131</v>
      </c>
      <c r="C25" s="29">
        <v>40</v>
      </c>
      <c r="D25" s="28" t="s">
        <v>761</v>
      </c>
      <c r="E25" s="24">
        <v>23</v>
      </c>
      <c r="F25" s="605"/>
      <c r="G25" s="605"/>
      <c r="H25" s="605"/>
      <c r="I25" s="593" t="s">
        <v>1235</v>
      </c>
      <c r="J25" s="199" t="s">
        <v>583</v>
      </c>
      <c r="K25" s="42">
        <f>VLOOKUP($A25&amp;K$109,決統データ!$A$3:$DE$365,$E25+19,FALSE)</f>
        <v>28730</v>
      </c>
      <c r="L25" s="42">
        <f>VLOOKUP($A25&amp;L$109,決統データ!$A$3:$DE$365,$E25+19,FALSE)</f>
        <v>128223</v>
      </c>
      <c r="M25" s="154">
        <f t="shared" si="0"/>
        <v>156953</v>
      </c>
    </row>
    <row r="26" spans="1:13" ht="15.75" customHeight="1">
      <c r="A26" s="27" t="str">
        <f t="shared" si="1"/>
        <v>1714001</v>
      </c>
      <c r="B26" s="28" t="s">
        <v>131</v>
      </c>
      <c r="C26" s="29">
        <v>40</v>
      </c>
      <c r="D26" s="28" t="s">
        <v>761</v>
      </c>
      <c r="E26" s="24">
        <v>24</v>
      </c>
      <c r="F26" s="605"/>
      <c r="G26" s="605"/>
      <c r="H26" s="605"/>
      <c r="I26" s="595"/>
      <c r="J26" s="199" t="s">
        <v>795</v>
      </c>
      <c r="K26" s="42">
        <f>VLOOKUP($A26&amp;K$109,決統データ!$A$3:$DE$365,$E26+19,FALSE)</f>
        <v>28730</v>
      </c>
      <c r="L26" s="42">
        <f>VLOOKUP($A26&amp;L$109,決統データ!$A$3:$DE$365,$E26+19,FALSE)</f>
        <v>128223</v>
      </c>
      <c r="M26" s="154">
        <f t="shared" si="0"/>
        <v>156953</v>
      </c>
    </row>
    <row r="27" spans="1:13" ht="15.75" customHeight="1">
      <c r="A27" s="27" t="str">
        <f t="shared" si="1"/>
        <v>1714001</v>
      </c>
      <c r="B27" s="28" t="s">
        <v>131</v>
      </c>
      <c r="C27" s="29">
        <v>40</v>
      </c>
      <c r="D27" s="28" t="s">
        <v>761</v>
      </c>
      <c r="E27" s="24">
        <v>25</v>
      </c>
      <c r="F27" s="605"/>
      <c r="G27" s="605"/>
      <c r="H27" s="605"/>
      <c r="I27" s="574" t="s">
        <v>80</v>
      </c>
      <c r="J27" s="199" t="s">
        <v>583</v>
      </c>
      <c r="K27" s="42">
        <f>VLOOKUP($A27&amp;K$109,決統データ!$A$3:$DE$365,$E27+19,FALSE)</f>
        <v>251</v>
      </c>
      <c r="L27" s="42">
        <f>VLOOKUP($A27&amp;L$109,決統データ!$A$3:$DE$365,$E27+19,FALSE)</f>
        <v>444</v>
      </c>
      <c r="M27" s="154">
        <f t="shared" si="0"/>
        <v>695</v>
      </c>
    </row>
    <row r="28" spans="1:13" ht="15.75" customHeight="1">
      <c r="A28" s="27" t="str">
        <f t="shared" si="1"/>
        <v>1714001</v>
      </c>
      <c r="B28" s="28" t="s">
        <v>131</v>
      </c>
      <c r="C28" s="29">
        <v>40</v>
      </c>
      <c r="D28" s="28" t="s">
        <v>761</v>
      </c>
      <c r="E28" s="24">
        <v>26</v>
      </c>
      <c r="F28" s="605"/>
      <c r="G28" s="605"/>
      <c r="H28" s="605"/>
      <c r="I28" s="575"/>
      <c r="J28" s="199" t="s">
        <v>795</v>
      </c>
      <c r="K28" s="42">
        <f>VLOOKUP($A28&amp;K$109,決統データ!$A$3:$DE$365,$E28+19,FALSE)</f>
        <v>251</v>
      </c>
      <c r="L28" s="42">
        <f>VLOOKUP($A28&amp;L$109,決統データ!$A$3:$DE$365,$E28+19,FALSE)</f>
        <v>444</v>
      </c>
      <c r="M28" s="154">
        <f t="shared" si="0"/>
        <v>695</v>
      </c>
    </row>
    <row r="29" spans="1:13" ht="15.75" customHeight="1">
      <c r="A29" s="27" t="str">
        <f t="shared" si="1"/>
        <v>1714001</v>
      </c>
      <c r="B29" s="28" t="s">
        <v>131</v>
      </c>
      <c r="C29" s="29">
        <v>40</v>
      </c>
      <c r="D29" s="28" t="s">
        <v>761</v>
      </c>
      <c r="E29" s="24">
        <v>27</v>
      </c>
      <c r="F29" s="605"/>
      <c r="G29" s="605"/>
      <c r="H29" s="605"/>
      <c r="I29" s="577" t="s">
        <v>713</v>
      </c>
      <c r="J29" s="199" t="s">
        <v>583</v>
      </c>
      <c r="K29" s="42">
        <f>VLOOKUP($A29&amp;K$109,決統データ!$A$3:$DE$365,$E29+19,FALSE)</f>
        <v>430</v>
      </c>
      <c r="L29" s="42">
        <f>VLOOKUP($A29&amp;L$109,決統データ!$A$3:$DE$365,$E29+19,FALSE)</f>
        <v>1069</v>
      </c>
      <c r="M29" s="154">
        <f t="shared" si="0"/>
        <v>1499</v>
      </c>
    </row>
    <row r="30" spans="1:13" ht="15.75" customHeight="1">
      <c r="A30" s="27" t="str">
        <f t="shared" si="1"/>
        <v>1714001</v>
      </c>
      <c r="B30" s="28" t="s">
        <v>131</v>
      </c>
      <c r="C30" s="29">
        <v>40</v>
      </c>
      <c r="D30" s="28" t="s">
        <v>761</v>
      </c>
      <c r="E30" s="24">
        <v>28</v>
      </c>
      <c r="F30" s="753"/>
      <c r="G30" s="753"/>
      <c r="H30" s="753"/>
      <c r="I30" s="579"/>
      <c r="J30" s="199" t="s">
        <v>795</v>
      </c>
      <c r="K30" s="42">
        <f>VLOOKUP($A30&amp;K$109,決統データ!$A$3:$DE$365,$E30+19,FALSE)</f>
        <v>430</v>
      </c>
      <c r="L30" s="42">
        <f>VLOOKUP($A30&amp;L$109,決統データ!$A$3:$DE$365,$E30+19,FALSE)</f>
        <v>7121</v>
      </c>
      <c r="M30" s="154">
        <f t="shared" si="0"/>
        <v>7551</v>
      </c>
    </row>
    <row r="31" spans="1:13" ht="15.75" customHeight="1">
      <c r="A31" s="27" t="str">
        <f t="shared" si="1"/>
        <v>1714001</v>
      </c>
      <c r="B31" s="28" t="s">
        <v>131</v>
      </c>
      <c r="C31" s="29">
        <v>40</v>
      </c>
      <c r="D31" s="28" t="s">
        <v>761</v>
      </c>
      <c r="E31" s="24">
        <v>31</v>
      </c>
      <c r="F31" s="604" t="s">
        <v>902</v>
      </c>
      <c r="G31" s="683" t="s">
        <v>901</v>
      </c>
      <c r="H31" s="596"/>
      <c r="I31" s="596"/>
      <c r="J31" s="199" t="s">
        <v>583</v>
      </c>
      <c r="K31" s="42">
        <f>VLOOKUP($A31&amp;K$109,決統データ!$A$3:$DE$365,$E31+19,FALSE)</f>
        <v>35740</v>
      </c>
      <c r="L31" s="42">
        <f>VLOOKUP($A31&amp;L$109,決統データ!$A$3:$DE$365,$E31+19,FALSE)</f>
        <v>42691</v>
      </c>
      <c r="M31" s="154">
        <f t="shared" si="0"/>
        <v>78431</v>
      </c>
    </row>
    <row r="32" spans="1:13" ht="15.75" customHeight="1">
      <c r="A32" s="27" t="str">
        <f t="shared" si="1"/>
        <v>1714001</v>
      </c>
      <c r="B32" s="28" t="s">
        <v>131</v>
      </c>
      <c r="C32" s="29">
        <v>40</v>
      </c>
      <c r="D32" s="28" t="s">
        <v>761</v>
      </c>
      <c r="E32" s="24">
        <v>32</v>
      </c>
      <c r="F32" s="605"/>
      <c r="G32" s="683"/>
      <c r="H32" s="596"/>
      <c r="I32" s="596"/>
      <c r="J32" s="199" t="s">
        <v>795</v>
      </c>
      <c r="K32" s="42">
        <f>VLOOKUP($A32&amp;K$109,決統データ!$A$3:$DE$365,$E32+19,FALSE)</f>
        <v>104803</v>
      </c>
      <c r="L32" s="42">
        <f>VLOOKUP($A32&amp;L$109,決統データ!$A$3:$DE$365,$E32+19,FALSE)</f>
        <v>97159</v>
      </c>
      <c r="M32" s="154">
        <f t="shared" si="0"/>
        <v>201962</v>
      </c>
    </row>
    <row r="33" spans="1:13" ht="15.75" customHeight="1">
      <c r="A33" s="27" t="str">
        <f t="shared" si="1"/>
        <v>1714001</v>
      </c>
      <c r="B33" s="28" t="s">
        <v>131</v>
      </c>
      <c r="C33" s="29">
        <v>40</v>
      </c>
      <c r="D33" s="28" t="s">
        <v>761</v>
      </c>
      <c r="E33" s="24">
        <v>33</v>
      </c>
      <c r="F33" s="605"/>
      <c r="G33" s="200"/>
      <c r="H33" s="720" t="s">
        <v>1377</v>
      </c>
      <c r="I33" s="664"/>
      <c r="J33" s="199" t="s">
        <v>583</v>
      </c>
      <c r="K33" s="42">
        <f>VLOOKUP($A33&amp;K$109,決統データ!$A$3:$DE$365,$E33+19,FALSE)</f>
        <v>0</v>
      </c>
      <c r="L33" s="42">
        <f>VLOOKUP($A33&amp;L$109,決統データ!$A$3:$DE$365,$E33+19,FALSE)</f>
        <v>0</v>
      </c>
      <c r="M33" s="154">
        <f t="shared" si="0"/>
        <v>0</v>
      </c>
    </row>
    <row r="34" spans="1:13" ht="15.75" customHeight="1">
      <c r="A34" s="27" t="str">
        <f t="shared" si="1"/>
        <v>1714001</v>
      </c>
      <c r="B34" s="28" t="s">
        <v>131</v>
      </c>
      <c r="C34" s="29">
        <v>40</v>
      </c>
      <c r="D34" s="28" t="s">
        <v>761</v>
      </c>
      <c r="E34" s="24">
        <v>34</v>
      </c>
      <c r="F34" s="605"/>
      <c r="G34" s="201"/>
      <c r="H34" s="720"/>
      <c r="I34" s="664"/>
      <c r="J34" s="199" t="s">
        <v>795</v>
      </c>
      <c r="K34" s="42">
        <f>VLOOKUP($A34&amp;K$109,決統データ!$A$3:$DE$365,$E34+19,FALSE)</f>
        <v>0</v>
      </c>
      <c r="L34" s="42">
        <f>VLOOKUP($A34&amp;L$109,決統データ!$A$3:$DE$365,$E34+19,FALSE)</f>
        <v>0</v>
      </c>
      <c r="M34" s="154">
        <f t="shared" si="0"/>
        <v>0</v>
      </c>
    </row>
    <row r="35" spans="1:13" ht="15.75" customHeight="1">
      <c r="A35" s="27" t="str">
        <f t="shared" si="1"/>
        <v>1714001</v>
      </c>
      <c r="B35" s="28" t="s">
        <v>131</v>
      </c>
      <c r="C35" s="29">
        <v>40</v>
      </c>
      <c r="D35" s="28" t="s">
        <v>761</v>
      </c>
      <c r="E35" s="24">
        <v>35</v>
      </c>
      <c r="F35" s="605"/>
      <c r="G35" s="200"/>
      <c r="H35" s="754" t="s">
        <v>360</v>
      </c>
      <c r="I35" s="722"/>
      <c r="J35" s="199" t="s">
        <v>583</v>
      </c>
      <c r="K35" s="42">
        <f>VLOOKUP($A35&amp;K$109,決統データ!$A$3:$DE$365,$E35+19,FALSE)</f>
        <v>35715</v>
      </c>
      <c r="L35" s="42">
        <f>VLOOKUP($A35&amp;L$109,決統データ!$A$3:$DE$365,$E35+19,FALSE)</f>
        <v>42691</v>
      </c>
      <c r="M35" s="154">
        <f t="shared" si="0"/>
        <v>78406</v>
      </c>
    </row>
    <row r="36" spans="1:13" ht="15.75" customHeight="1">
      <c r="A36" s="27" t="str">
        <f t="shared" si="1"/>
        <v>1714001</v>
      </c>
      <c r="B36" s="28" t="s">
        <v>131</v>
      </c>
      <c r="C36" s="29">
        <v>40</v>
      </c>
      <c r="D36" s="28" t="s">
        <v>761</v>
      </c>
      <c r="E36" s="24">
        <v>36</v>
      </c>
      <c r="F36" s="605"/>
      <c r="G36" s="201"/>
      <c r="H36" s="755"/>
      <c r="I36" s="724"/>
      <c r="J36" s="199" t="s">
        <v>795</v>
      </c>
      <c r="K36" s="42">
        <f>VLOOKUP($A36&amp;K$109,決統データ!$A$3:$DE$365,$E36+19,FALSE)</f>
        <v>35715</v>
      </c>
      <c r="L36" s="42">
        <f>VLOOKUP($A36&amp;L$109,決統データ!$A$3:$DE$365,$E36+19,FALSE)</f>
        <v>42691</v>
      </c>
      <c r="M36" s="154">
        <f t="shared" si="0"/>
        <v>78406</v>
      </c>
    </row>
    <row r="37" spans="1:13" ht="15.75" customHeight="1">
      <c r="A37" s="27" t="str">
        <f t="shared" si="1"/>
        <v>1714001</v>
      </c>
      <c r="B37" s="28" t="s">
        <v>131</v>
      </c>
      <c r="C37" s="29">
        <v>40</v>
      </c>
      <c r="D37" s="28" t="s">
        <v>761</v>
      </c>
      <c r="E37" s="24">
        <v>37</v>
      </c>
      <c r="F37" s="605"/>
      <c r="G37" s="200"/>
      <c r="H37" s="683" t="s">
        <v>906</v>
      </c>
      <c r="I37" s="596"/>
      <c r="J37" s="199" t="s">
        <v>583</v>
      </c>
      <c r="K37" s="42">
        <f>VLOOKUP($A37&amp;K$109,決統データ!$A$3:$DE$365,$E37+19,FALSE)</f>
        <v>0</v>
      </c>
      <c r="L37" s="42">
        <f>VLOOKUP($A37&amp;L$109,決統データ!$A$3:$DE$365,$E37+19,FALSE)</f>
        <v>0</v>
      </c>
      <c r="M37" s="154">
        <f t="shared" si="0"/>
        <v>0</v>
      </c>
    </row>
    <row r="38" spans="1:13" ht="15.75" customHeight="1">
      <c r="A38" s="27" t="str">
        <f t="shared" si="1"/>
        <v>1714001</v>
      </c>
      <c r="B38" s="28" t="s">
        <v>131</v>
      </c>
      <c r="C38" s="29">
        <v>40</v>
      </c>
      <c r="D38" s="28" t="s">
        <v>761</v>
      </c>
      <c r="E38" s="24">
        <v>38</v>
      </c>
      <c r="F38" s="605"/>
      <c r="G38" s="201"/>
      <c r="H38" s="683"/>
      <c r="I38" s="596"/>
      <c r="J38" s="199" t="s">
        <v>795</v>
      </c>
      <c r="K38" s="42">
        <f>VLOOKUP($A38&amp;K$109,決統データ!$A$3:$DE$365,$E38+19,FALSE)</f>
        <v>0</v>
      </c>
      <c r="L38" s="42">
        <f>VLOOKUP($A38&amp;L$109,決統データ!$A$3:$DE$365,$E38+19,FALSE)</f>
        <v>0</v>
      </c>
      <c r="M38" s="154">
        <f t="shared" si="0"/>
        <v>0</v>
      </c>
    </row>
    <row r="39" spans="1:13" ht="15.75" customHeight="1">
      <c r="A39" s="27" t="str">
        <f t="shared" si="1"/>
        <v>1714001</v>
      </c>
      <c r="B39" s="28" t="s">
        <v>131</v>
      </c>
      <c r="C39" s="29">
        <v>40</v>
      </c>
      <c r="D39" s="28" t="s">
        <v>761</v>
      </c>
      <c r="E39" s="24">
        <v>39</v>
      </c>
      <c r="F39" s="605"/>
      <c r="G39" s="200"/>
      <c r="H39" s="720" t="s">
        <v>86</v>
      </c>
      <c r="I39" s="664"/>
      <c r="J39" s="199" t="s">
        <v>583</v>
      </c>
      <c r="K39" s="42">
        <f>VLOOKUP($A39&amp;K$109,決統データ!$A$3:$DE$365,$E39+19,FALSE)</f>
        <v>25</v>
      </c>
      <c r="L39" s="42">
        <f>VLOOKUP($A39&amp;L$109,決統データ!$A$3:$DE$365,$E39+19,FALSE)</f>
        <v>0</v>
      </c>
      <c r="M39" s="154">
        <f t="shared" si="0"/>
        <v>25</v>
      </c>
    </row>
    <row r="40" spans="1:13" ht="15.75" customHeight="1">
      <c r="A40" s="27" t="str">
        <f t="shared" si="1"/>
        <v>1714001</v>
      </c>
      <c r="B40" s="28" t="s">
        <v>131</v>
      </c>
      <c r="C40" s="29">
        <v>40</v>
      </c>
      <c r="D40" s="28" t="s">
        <v>761</v>
      </c>
      <c r="E40" s="24">
        <v>40</v>
      </c>
      <c r="F40" s="605"/>
      <c r="G40" s="201"/>
      <c r="H40" s="720"/>
      <c r="I40" s="664"/>
      <c r="J40" s="199" t="s">
        <v>795</v>
      </c>
      <c r="K40" s="42">
        <f>VLOOKUP($A40&amp;K$109,決統データ!$A$3:$DE$365,$E40+19,FALSE)</f>
        <v>25</v>
      </c>
      <c r="L40" s="42">
        <f>VLOOKUP($A40&amp;L$109,決統データ!$A$3:$DE$365,$E40+19,FALSE)</f>
        <v>0</v>
      </c>
      <c r="M40" s="154">
        <f t="shared" si="0"/>
        <v>25</v>
      </c>
    </row>
    <row r="41" spans="1:13" ht="15.75" customHeight="1">
      <c r="A41" s="27" t="str">
        <f t="shared" si="1"/>
        <v>1714001</v>
      </c>
      <c r="B41" s="28" t="s">
        <v>131</v>
      </c>
      <c r="C41" s="29">
        <v>40</v>
      </c>
      <c r="D41" s="28" t="s">
        <v>761</v>
      </c>
      <c r="E41" s="24">
        <v>41</v>
      </c>
      <c r="F41" s="753"/>
      <c r="G41" s="202"/>
      <c r="H41" s="683" t="s">
        <v>713</v>
      </c>
      <c r="I41" s="596"/>
      <c r="J41" s="199" t="s">
        <v>795</v>
      </c>
      <c r="K41" s="42">
        <f>VLOOKUP($A41&amp;K$109,決統データ!$A$3:$DE$365,$E41+19,FALSE)</f>
        <v>69063</v>
      </c>
      <c r="L41" s="42">
        <f>VLOOKUP($A41&amp;L$109,決統データ!$A$3:$DE$365,$E41+19,FALSE)</f>
        <v>54468</v>
      </c>
      <c r="M41" s="154">
        <f t="shared" si="0"/>
        <v>123531</v>
      </c>
    </row>
    <row r="42" spans="1:13" ht="15.75" customHeight="1">
      <c r="A42" s="27" t="str">
        <f t="shared" si="1"/>
        <v>1714001</v>
      </c>
      <c r="B42" s="28" t="s">
        <v>131</v>
      </c>
      <c r="C42" s="29">
        <v>40</v>
      </c>
      <c r="D42" s="28" t="s">
        <v>761</v>
      </c>
      <c r="E42" s="24">
        <v>42</v>
      </c>
      <c r="F42" s="596" t="s">
        <v>99</v>
      </c>
      <c r="G42" s="596"/>
      <c r="H42" s="596"/>
      <c r="I42" s="596"/>
      <c r="J42" s="199" t="s">
        <v>583</v>
      </c>
      <c r="K42" s="42">
        <f>VLOOKUP($A42&amp;K$109,決統データ!$A$3:$DE$365,$E42+19,FALSE)</f>
        <v>88271</v>
      </c>
      <c r="L42" s="42">
        <f>VLOOKUP($A42&amp;L$109,決統データ!$A$3:$DE$365,$E42+19,FALSE)</f>
        <v>250080</v>
      </c>
      <c r="M42" s="154">
        <f t="shared" si="0"/>
        <v>338351</v>
      </c>
    </row>
    <row r="43" spans="1:13" ht="15.75" customHeight="1">
      <c r="A43" s="27" t="str">
        <f t="shared" si="1"/>
        <v>1714001</v>
      </c>
      <c r="B43" s="28" t="s">
        <v>131</v>
      </c>
      <c r="C43" s="29">
        <v>40</v>
      </c>
      <c r="D43" s="28" t="s">
        <v>761</v>
      </c>
      <c r="E43" s="24">
        <v>43</v>
      </c>
      <c r="F43" s="596"/>
      <c r="G43" s="596"/>
      <c r="H43" s="596"/>
      <c r="I43" s="596"/>
      <c r="J43" s="199" t="s">
        <v>795</v>
      </c>
      <c r="K43" s="42">
        <f>VLOOKUP($A43&amp;K$109,決統データ!$A$3:$DE$365,$E43+19,FALSE)</f>
        <v>157334</v>
      </c>
      <c r="L43" s="42">
        <f>VLOOKUP($A43&amp;L$109,決統データ!$A$3:$DE$365,$E43+19,FALSE)</f>
        <v>310600</v>
      </c>
      <c r="M43" s="154">
        <f t="shared" si="0"/>
        <v>467934</v>
      </c>
    </row>
    <row r="44" spans="1:13" ht="15.75" customHeight="1">
      <c r="A44" s="27" t="str">
        <f t="shared" si="1"/>
        <v>1714001</v>
      </c>
      <c r="B44" s="28" t="s">
        <v>131</v>
      </c>
      <c r="C44" s="29">
        <v>40</v>
      </c>
      <c r="D44" s="28" t="s">
        <v>761</v>
      </c>
      <c r="E44" s="24">
        <v>44</v>
      </c>
      <c r="F44" s="760" t="s">
        <v>905</v>
      </c>
      <c r="G44" s="761"/>
      <c r="H44" s="721" t="s">
        <v>904</v>
      </c>
      <c r="I44" s="722"/>
      <c r="J44" s="203" t="s">
        <v>98</v>
      </c>
      <c r="K44" s="42">
        <f>VLOOKUP($A44&amp;K$109,決統データ!$A$3:$DE$365,$E44+19,FALSE)</f>
        <v>0</v>
      </c>
      <c r="L44" s="42">
        <f>VLOOKUP($A44&amp;L$109,決統データ!$A$3:$DE$365,$E44+19,FALSE)</f>
        <v>0</v>
      </c>
      <c r="M44" s="154">
        <f t="shared" si="0"/>
        <v>0</v>
      </c>
    </row>
    <row r="45" spans="1:13" ht="15.75" customHeight="1">
      <c r="A45" s="27" t="str">
        <f t="shared" si="1"/>
        <v>1714001</v>
      </c>
      <c r="B45" s="28" t="s">
        <v>131</v>
      </c>
      <c r="C45" s="29">
        <v>40</v>
      </c>
      <c r="D45" s="28" t="s">
        <v>761</v>
      </c>
      <c r="E45" s="24">
        <v>45</v>
      </c>
      <c r="F45" s="762"/>
      <c r="G45" s="763"/>
      <c r="H45" s="723"/>
      <c r="I45" s="724"/>
      <c r="J45" s="204" t="s">
        <v>903</v>
      </c>
      <c r="K45" s="42">
        <f>VLOOKUP($A45&amp;K$109,決統データ!$A$3:$DE$365,$E45+19,FALSE)</f>
        <v>0</v>
      </c>
      <c r="L45" s="42">
        <f>VLOOKUP($A45&amp;L$109,決統データ!$A$3:$DE$365,$E45+19,FALSE)</f>
        <v>6052</v>
      </c>
      <c r="M45" s="154">
        <f t="shared" si="0"/>
        <v>6052</v>
      </c>
    </row>
    <row r="46" spans="1:13" ht="15.75" customHeight="1">
      <c r="A46" s="27" t="str">
        <f t="shared" si="1"/>
        <v>1714001</v>
      </c>
      <c r="B46" s="28" t="s">
        <v>131</v>
      </c>
      <c r="C46" s="29">
        <v>40</v>
      </c>
      <c r="D46" s="28" t="s">
        <v>761</v>
      </c>
      <c r="E46" s="24">
        <v>46</v>
      </c>
      <c r="F46" s="762"/>
      <c r="G46" s="763"/>
      <c r="H46" s="756" t="s">
        <v>902</v>
      </c>
      <c r="I46" s="757"/>
      <c r="J46" s="424"/>
      <c r="K46" s="425"/>
      <c r="L46" s="425"/>
      <c r="M46" s="426"/>
    </row>
    <row r="47" spans="1:13" ht="15.75" customHeight="1">
      <c r="A47" s="27" t="str">
        <f t="shared" si="1"/>
        <v>1714001</v>
      </c>
      <c r="B47" s="28" t="s">
        <v>131</v>
      </c>
      <c r="C47" s="29">
        <v>40</v>
      </c>
      <c r="D47" s="28" t="s">
        <v>761</v>
      </c>
      <c r="E47" s="24">
        <v>47</v>
      </c>
      <c r="F47" s="762"/>
      <c r="G47" s="763"/>
      <c r="H47" s="758"/>
      <c r="I47" s="759"/>
      <c r="J47" s="199" t="s">
        <v>901</v>
      </c>
      <c r="K47" s="42">
        <f>VLOOKUP($A47&amp;K$109,決統データ!$A$3:$DE$365,$E47+19,FALSE)</f>
        <v>69063</v>
      </c>
      <c r="L47" s="42">
        <f>VLOOKUP($A47&amp;L$109,決統データ!$A$3:$DE$365,$E47+19,FALSE)</f>
        <v>54468</v>
      </c>
      <c r="M47" s="154">
        <f t="shared" ref="M47:M78" si="2">SUM(K47:L47)</f>
        <v>123531</v>
      </c>
    </row>
    <row r="48" spans="1:13" ht="15.75" customHeight="1">
      <c r="A48" s="27" t="str">
        <f t="shared" si="1"/>
        <v>1714001</v>
      </c>
      <c r="B48" s="28" t="s">
        <v>131</v>
      </c>
      <c r="C48" s="29">
        <v>40</v>
      </c>
      <c r="D48" s="28" t="s">
        <v>761</v>
      </c>
      <c r="E48" s="24">
        <v>48</v>
      </c>
      <c r="F48" s="764"/>
      <c r="G48" s="765"/>
      <c r="H48" s="162" t="s">
        <v>97</v>
      </c>
      <c r="I48" s="163"/>
      <c r="J48" s="205"/>
      <c r="K48" s="42">
        <f>VLOOKUP($A48&amp;K$109,決統データ!$A$3:$DE$365,$E48+19,FALSE)</f>
        <v>69063</v>
      </c>
      <c r="L48" s="42">
        <f>VLOOKUP($A48&amp;L$109,決統データ!$A$3:$DE$365,$E48+19,FALSE)</f>
        <v>60520</v>
      </c>
      <c r="M48" s="154">
        <f t="shared" si="2"/>
        <v>129583</v>
      </c>
    </row>
    <row r="49" spans="1:13" ht="15.75" customHeight="1">
      <c r="A49" s="27" t="str">
        <f t="shared" si="1"/>
        <v>1714001</v>
      </c>
      <c r="B49" s="28" t="s">
        <v>131</v>
      </c>
      <c r="C49" s="29">
        <v>40</v>
      </c>
      <c r="D49" s="28" t="s">
        <v>761</v>
      </c>
      <c r="E49" s="24">
        <v>49</v>
      </c>
      <c r="F49" s="597" t="s">
        <v>96</v>
      </c>
      <c r="G49" s="597"/>
      <c r="H49" s="597"/>
      <c r="I49" s="163" t="s">
        <v>900</v>
      </c>
      <c r="J49" s="205"/>
      <c r="K49" s="42">
        <f>VLOOKUP($A49&amp;K$109,決統データ!$A$3:$DE$365,$E49+19,FALSE)</f>
        <v>0</v>
      </c>
      <c r="L49" s="42">
        <f>VLOOKUP($A49&amp;L$109,決統データ!$A$3:$DE$365,$E49+19,FALSE)</f>
        <v>0</v>
      </c>
      <c r="M49" s="154">
        <f t="shared" si="2"/>
        <v>0</v>
      </c>
    </row>
    <row r="50" spans="1:13" ht="15.75" customHeight="1">
      <c r="A50" s="27" t="str">
        <f t="shared" si="1"/>
        <v>1714001</v>
      </c>
      <c r="B50" s="28" t="s">
        <v>131</v>
      </c>
      <c r="C50" s="29">
        <v>40</v>
      </c>
      <c r="D50" s="28" t="s">
        <v>761</v>
      </c>
      <c r="E50" s="24">
        <v>50</v>
      </c>
      <c r="F50" s="597"/>
      <c r="G50" s="597"/>
      <c r="H50" s="597"/>
      <c r="I50" s="163" t="s">
        <v>95</v>
      </c>
      <c r="J50" s="205"/>
      <c r="K50" s="42">
        <f>VLOOKUP($A50&amp;K$109,決統データ!$A$3:$DE$365,$E50+19,FALSE)</f>
        <v>0</v>
      </c>
      <c r="L50" s="42">
        <f>VLOOKUP($A50&amp;L$109,決統データ!$A$3:$DE$365,$E50+19,FALSE)</f>
        <v>0</v>
      </c>
      <c r="M50" s="154">
        <f t="shared" si="2"/>
        <v>0</v>
      </c>
    </row>
    <row r="51" spans="1:13" ht="15.75" customHeight="1">
      <c r="A51" s="27" t="str">
        <f t="shared" si="1"/>
        <v>1714001</v>
      </c>
      <c r="B51" s="28" t="s">
        <v>131</v>
      </c>
      <c r="C51" s="29">
        <v>40</v>
      </c>
      <c r="D51" s="28" t="s">
        <v>761</v>
      </c>
      <c r="E51" s="24">
        <v>51</v>
      </c>
      <c r="F51" s="597" t="s">
        <v>94</v>
      </c>
      <c r="G51" s="597"/>
      <c r="H51" s="597"/>
      <c r="I51" s="163" t="s">
        <v>900</v>
      </c>
      <c r="J51" s="205"/>
      <c r="K51" s="42">
        <f>VLOOKUP($A51&amp;K$109,決統データ!$A$3:$DE$365,$E51+19,FALSE)</f>
        <v>0</v>
      </c>
      <c r="L51" s="42">
        <f>VLOOKUP($A51&amp;L$109,決統データ!$A$3:$DE$365,$E51+19,FALSE)</f>
        <v>0</v>
      </c>
      <c r="M51" s="154">
        <f t="shared" si="2"/>
        <v>0</v>
      </c>
    </row>
    <row r="52" spans="1:13" ht="15.75" customHeight="1">
      <c r="A52" s="27" t="str">
        <f t="shared" si="1"/>
        <v>1714001</v>
      </c>
      <c r="B52" s="28" t="s">
        <v>131</v>
      </c>
      <c r="C52" s="29">
        <v>40</v>
      </c>
      <c r="D52" s="28" t="s">
        <v>761</v>
      </c>
      <c r="E52" s="24">
        <v>52</v>
      </c>
      <c r="F52" s="597"/>
      <c r="G52" s="597"/>
      <c r="H52" s="597"/>
      <c r="I52" s="163" t="s">
        <v>93</v>
      </c>
      <c r="J52" s="205"/>
      <c r="K52" s="42">
        <f>VLOOKUP($A52&amp;K$109,決統データ!$A$3:$DE$365,$E52+19,FALSE)</f>
        <v>0</v>
      </c>
      <c r="L52" s="42">
        <f>VLOOKUP($A52&amp;L$109,決統データ!$A$3:$DE$365,$E52+19,FALSE)</f>
        <v>0</v>
      </c>
      <c r="M52" s="154">
        <f t="shared" si="2"/>
        <v>0</v>
      </c>
    </row>
    <row r="53" spans="1:13" ht="15.75" customHeight="1">
      <c r="A53" s="27" t="str">
        <f t="shared" si="1"/>
        <v>1714001</v>
      </c>
      <c r="B53" s="28" t="s">
        <v>131</v>
      </c>
      <c r="C53" s="29">
        <v>40</v>
      </c>
      <c r="D53" s="28" t="s">
        <v>761</v>
      </c>
      <c r="E53" s="24">
        <v>53</v>
      </c>
      <c r="F53" s="162" t="s">
        <v>92</v>
      </c>
      <c r="G53" s="162"/>
      <c r="H53" s="162"/>
      <c r="I53" s="163"/>
      <c r="J53" s="205"/>
      <c r="K53" s="42">
        <f>VLOOKUP($A53&amp;K$109,決統データ!$A$3:$DE$365,$E53+19,FALSE)</f>
        <v>69063</v>
      </c>
      <c r="L53" s="42">
        <f>VLOOKUP($A53&amp;L$109,決統データ!$A$3:$DE$365,$E53+19,FALSE)</f>
        <v>60520</v>
      </c>
      <c r="M53" s="154">
        <f t="shared" si="2"/>
        <v>129583</v>
      </c>
    </row>
    <row r="54" spans="1:13" ht="15.75" customHeight="1">
      <c r="A54" s="27" t="str">
        <f t="shared" si="1"/>
        <v>1714001</v>
      </c>
      <c r="B54" s="28" t="s">
        <v>131</v>
      </c>
      <c r="C54" s="29">
        <v>40</v>
      </c>
      <c r="D54" s="28" t="s">
        <v>761</v>
      </c>
      <c r="E54" s="24">
        <v>54</v>
      </c>
      <c r="F54" s="744" t="s">
        <v>91</v>
      </c>
      <c r="G54" s="745"/>
      <c r="H54" s="746"/>
      <c r="I54" s="577" t="s">
        <v>89</v>
      </c>
      <c r="J54" s="199" t="s">
        <v>583</v>
      </c>
      <c r="K54" s="42">
        <f>VLOOKUP($A54&amp;K$109,決統データ!$A$3:$DE$365,$E54+19,FALSE)</f>
        <v>0</v>
      </c>
      <c r="L54" s="42">
        <f>VLOOKUP($A54&amp;L$109,決統データ!$A$3:$DE$365,$E54+19,FALSE)</f>
        <v>23193</v>
      </c>
      <c r="M54" s="154">
        <f t="shared" si="2"/>
        <v>23193</v>
      </c>
    </row>
    <row r="55" spans="1:13" ht="15.75" customHeight="1">
      <c r="A55" s="27" t="str">
        <f t="shared" si="1"/>
        <v>1714001</v>
      </c>
      <c r="B55" s="28" t="s">
        <v>131</v>
      </c>
      <c r="C55" s="29">
        <v>40</v>
      </c>
      <c r="D55" s="28" t="s">
        <v>761</v>
      </c>
      <c r="E55" s="24">
        <v>55</v>
      </c>
      <c r="F55" s="747"/>
      <c r="G55" s="748"/>
      <c r="H55" s="749"/>
      <c r="I55" s="579"/>
      <c r="J55" s="199" t="s">
        <v>795</v>
      </c>
      <c r="K55" s="42">
        <f>VLOOKUP($A55&amp;K$109,決統データ!$A$3:$DE$365,$E55+19,FALSE)</f>
        <v>0</v>
      </c>
      <c r="L55" s="42">
        <f>VLOOKUP($A55&amp;L$109,決統データ!$A$3:$DE$365,$E55+19,FALSE)</f>
        <v>23193</v>
      </c>
      <c r="M55" s="154">
        <f t="shared" si="2"/>
        <v>23193</v>
      </c>
    </row>
    <row r="56" spans="1:13" ht="15.75" customHeight="1">
      <c r="A56" s="27" t="str">
        <f t="shared" si="1"/>
        <v>1714001</v>
      </c>
      <c r="B56" s="28" t="s">
        <v>131</v>
      </c>
      <c r="C56" s="29">
        <v>40</v>
      </c>
      <c r="D56" s="28" t="s">
        <v>761</v>
      </c>
      <c r="E56" s="24">
        <v>56</v>
      </c>
      <c r="F56" s="747"/>
      <c r="G56" s="748"/>
      <c r="H56" s="749"/>
      <c r="I56" s="577" t="s">
        <v>88</v>
      </c>
      <c r="J56" s="199" t="s">
        <v>583</v>
      </c>
      <c r="K56" s="42">
        <f>VLOOKUP($A56&amp;K$109,決統データ!$A$3:$DE$365,$E56+19,FALSE)</f>
        <v>8735</v>
      </c>
      <c r="L56" s="42">
        <f>VLOOKUP($A56&amp;L$109,決統データ!$A$3:$DE$365,$E56+19,FALSE)</f>
        <v>0</v>
      </c>
      <c r="M56" s="154">
        <f t="shared" si="2"/>
        <v>8735</v>
      </c>
    </row>
    <row r="57" spans="1:13" ht="15.75" customHeight="1">
      <c r="A57" s="27" t="str">
        <f t="shared" si="1"/>
        <v>1714001</v>
      </c>
      <c r="B57" s="28" t="s">
        <v>131</v>
      </c>
      <c r="C57" s="29">
        <v>40</v>
      </c>
      <c r="D57" s="28" t="s">
        <v>761</v>
      </c>
      <c r="E57" s="24">
        <v>57</v>
      </c>
      <c r="F57" s="750"/>
      <c r="G57" s="751"/>
      <c r="H57" s="752"/>
      <c r="I57" s="579"/>
      <c r="J57" s="199" t="s">
        <v>795</v>
      </c>
      <c r="K57" s="42">
        <f>VLOOKUP($A57&amp;K$109,決統データ!$A$3:$DE$365,$E57+19,FALSE)</f>
        <v>8735</v>
      </c>
      <c r="L57" s="42">
        <f>VLOOKUP($A57&amp;L$109,決統データ!$A$3:$DE$365,$E57+19,FALSE)</f>
        <v>0</v>
      </c>
      <c r="M57" s="154">
        <f t="shared" si="2"/>
        <v>8735</v>
      </c>
    </row>
    <row r="58" spans="1:13" ht="15.75" customHeight="1">
      <c r="A58" s="27" t="str">
        <f t="shared" si="1"/>
        <v>1714001</v>
      </c>
      <c r="B58" s="28" t="s">
        <v>131</v>
      </c>
      <c r="C58" s="29">
        <v>40</v>
      </c>
      <c r="D58" s="28" t="s">
        <v>761</v>
      </c>
      <c r="E58" s="24">
        <v>58</v>
      </c>
      <c r="F58" s="664" t="s">
        <v>90</v>
      </c>
      <c r="G58" s="664"/>
      <c r="H58" s="664"/>
      <c r="I58" s="596" t="s">
        <v>89</v>
      </c>
      <c r="J58" s="199" t="s">
        <v>583</v>
      </c>
      <c r="K58" s="42">
        <f>VLOOKUP($A58&amp;K$109,決統データ!$A$3:$DE$365,$E58+19,FALSE)</f>
        <v>1438</v>
      </c>
      <c r="L58" s="42">
        <f>VLOOKUP($A58&amp;L$109,決統データ!$A$3:$DE$365,$E58+19,FALSE)</f>
        <v>0</v>
      </c>
      <c r="M58" s="154">
        <f t="shared" si="2"/>
        <v>1438</v>
      </c>
    </row>
    <row r="59" spans="1:13" ht="15.75" customHeight="1">
      <c r="A59" s="27" t="str">
        <f t="shared" si="1"/>
        <v>1714001</v>
      </c>
      <c r="B59" s="28" t="s">
        <v>131</v>
      </c>
      <c r="C59" s="29">
        <v>40</v>
      </c>
      <c r="D59" s="28" t="s">
        <v>761</v>
      </c>
      <c r="E59" s="24">
        <v>59</v>
      </c>
      <c r="F59" s="664"/>
      <c r="G59" s="664"/>
      <c r="H59" s="664"/>
      <c r="I59" s="596"/>
      <c r="J59" s="199" t="s">
        <v>795</v>
      </c>
      <c r="K59" s="42">
        <f>VLOOKUP($A59&amp;K$109,決統データ!$A$3:$DE$365,$E59+19,FALSE)</f>
        <v>1438</v>
      </c>
      <c r="L59" s="42">
        <f>VLOOKUP($A59&amp;L$109,決統データ!$A$3:$DE$365,$E59+19,FALSE)</f>
        <v>0</v>
      </c>
      <c r="M59" s="154">
        <f t="shared" si="2"/>
        <v>1438</v>
      </c>
    </row>
    <row r="60" spans="1:13" ht="15.75" customHeight="1">
      <c r="A60" s="27" t="str">
        <f t="shared" si="1"/>
        <v>1714001</v>
      </c>
      <c r="B60" s="28" t="s">
        <v>131</v>
      </c>
      <c r="C60" s="29">
        <v>40</v>
      </c>
      <c r="D60" s="28" t="s">
        <v>761</v>
      </c>
      <c r="E60" s="24">
        <v>60</v>
      </c>
      <c r="F60" s="664"/>
      <c r="G60" s="664"/>
      <c r="H60" s="664"/>
      <c r="I60" s="596" t="s">
        <v>88</v>
      </c>
      <c r="J60" s="199" t="s">
        <v>583</v>
      </c>
      <c r="K60" s="42">
        <f>VLOOKUP($A60&amp;K$109,決統データ!$A$3:$DE$365,$E60+19,FALSE)</f>
        <v>580</v>
      </c>
      <c r="L60" s="42">
        <f>VLOOKUP($A60&amp;L$109,決統データ!$A$3:$DE$365,$E60+19,FALSE)</f>
        <v>0</v>
      </c>
      <c r="M60" s="154">
        <f t="shared" si="2"/>
        <v>580</v>
      </c>
    </row>
    <row r="61" spans="1:13" ht="15.75" customHeight="1">
      <c r="A61" s="27" t="str">
        <f t="shared" si="1"/>
        <v>1714001</v>
      </c>
      <c r="B61" s="28" t="s">
        <v>131</v>
      </c>
      <c r="C61" s="29">
        <v>40</v>
      </c>
      <c r="D61" s="28" t="s">
        <v>761</v>
      </c>
      <c r="E61" s="24">
        <v>61</v>
      </c>
      <c r="F61" s="664"/>
      <c r="G61" s="664"/>
      <c r="H61" s="664"/>
      <c r="I61" s="596"/>
      <c r="J61" s="199" t="s">
        <v>795</v>
      </c>
      <c r="K61" s="42">
        <f>VLOOKUP($A61&amp;K$109,決統データ!$A$3:$DE$365,$E61+19,FALSE)</f>
        <v>580</v>
      </c>
      <c r="L61" s="42">
        <f>VLOOKUP($A61&amp;L$109,決統データ!$A$3:$DE$365,$E61+19,FALSE)</f>
        <v>0</v>
      </c>
      <c r="M61" s="154">
        <f t="shared" si="2"/>
        <v>580</v>
      </c>
    </row>
    <row r="62" spans="1:13" ht="15.75" customHeight="1">
      <c r="A62" s="27" t="str">
        <f t="shared" si="1"/>
        <v>1714001</v>
      </c>
      <c r="B62" s="28" t="s">
        <v>131</v>
      </c>
      <c r="C62" s="29">
        <v>40</v>
      </c>
      <c r="D62" s="28" t="s">
        <v>761</v>
      </c>
      <c r="E62" s="24">
        <v>62</v>
      </c>
      <c r="F62" s="681" t="s">
        <v>87</v>
      </c>
      <c r="G62" s="682"/>
      <c r="H62" s="682"/>
      <c r="I62" s="682"/>
      <c r="J62" s="683"/>
      <c r="K62" s="42">
        <f>VLOOKUP($A62&amp;K$109,決統データ!$A$3:$DE$365,$E62+19,FALSE)</f>
        <v>0</v>
      </c>
      <c r="L62" s="42">
        <f>VLOOKUP($A62&amp;L$109,決統データ!$A$3:$DE$365,$E62+19,FALSE)</f>
        <v>0</v>
      </c>
      <c r="M62" s="154">
        <f t="shared" si="2"/>
        <v>0</v>
      </c>
    </row>
    <row r="63" spans="1:13" ht="15.75" customHeight="1">
      <c r="A63" s="27" t="str">
        <f t="shared" ref="A63" si="3">+B63&amp;C63&amp;D63</f>
        <v>1714001</v>
      </c>
      <c r="B63" s="28" t="s">
        <v>131</v>
      </c>
      <c r="C63" s="29">
        <v>40</v>
      </c>
      <c r="D63" s="28" t="s">
        <v>370</v>
      </c>
      <c r="E63" s="435">
        <v>63</v>
      </c>
      <c r="F63" s="436" t="s">
        <v>1480</v>
      </c>
      <c r="G63" s="200"/>
      <c r="H63" s="200"/>
      <c r="I63" s="200"/>
      <c r="J63" s="437"/>
      <c r="K63" s="42">
        <f>VLOOKUP($A63&amp;K$109,決統データ!$A$3:$DE$365,$E63+19,FALSE)</f>
        <v>0</v>
      </c>
      <c r="L63" s="42">
        <f>VLOOKUP($A63&amp;L$109,決統データ!$A$3:$DE$365,$E63+19,FALSE)</f>
        <v>0</v>
      </c>
      <c r="M63" s="154">
        <f t="shared" si="2"/>
        <v>0</v>
      </c>
    </row>
    <row r="64" spans="1:13" ht="15.75" customHeight="1">
      <c r="A64" s="27" t="str">
        <f t="shared" si="1"/>
        <v>1714002</v>
      </c>
      <c r="B64" s="28" t="s">
        <v>131</v>
      </c>
      <c r="C64" s="29">
        <v>40</v>
      </c>
      <c r="D64" s="28" t="s">
        <v>767</v>
      </c>
      <c r="E64" s="24">
        <v>1</v>
      </c>
      <c r="F64" s="737" t="s">
        <v>364</v>
      </c>
      <c r="G64" s="738"/>
      <c r="H64" s="665" t="s">
        <v>361</v>
      </c>
      <c r="I64" s="667"/>
      <c r="J64" s="206" t="s">
        <v>583</v>
      </c>
      <c r="K64" s="42">
        <f>VLOOKUP($A64&amp;K$109,決統データ!$A$3:$DE$365,$E64+19,FALSE)</f>
        <v>0</v>
      </c>
      <c r="L64" s="42">
        <f>VLOOKUP($A64&amp;L$109,決統データ!$A$3:$DE$365,$E64+19,FALSE)</f>
        <v>0</v>
      </c>
      <c r="M64" s="154">
        <f t="shared" si="2"/>
        <v>0</v>
      </c>
    </row>
    <row r="65" spans="1:13" ht="15.75" customHeight="1">
      <c r="A65" s="27" t="str">
        <f t="shared" si="1"/>
        <v>1714002</v>
      </c>
      <c r="B65" s="28" t="s">
        <v>131</v>
      </c>
      <c r="C65" s="29">
        <v>40</v>
      </c>
      <c r="D65" s="28" t="s">
        <v>767</v>
      </c>
      <c r="E65" s="24">
        <v>2</v>
      </c>
      <c r="F65" s="739"/>
      <c r="G65" s="740"/>
      <c r="H65" s="668"/>
      <c r="I65" s="670"/>
      <c r="J65" s="199" t="s">
        <v>795</v>
      </c>
      <c r="K65" s="42">
        <f>VLOOKUP($A65&amp;K$109,決統データ!$A$3:$DE$365,$E65+19,FALSE)</f>
        <v>0</v>
      </c>
      <c r="L65" s="42">
        <f>VLOOKUP($A65&amp;L$109,決統データ!$A$3:$DE$365,$E65+19,FALSE)</f>
        <v>0</v>
      </c>
      <c r="M65" s="154">
        <f t="shared" si="2"/>
        <v>0</v>
      </c>
    </row>
    <row r="66" spans="1:13" ht="15.75" customHeight="1">
      <c r="A66" s="27" t="str">
        <f t="shared" si="1"/>
        <v>1714002</v>
      </c>
      <c r="B66" s="28" t="s">
        <v>131</v>
      </c>
      <c r="C66" s="29">
        <v>40</v>
      </c>
      <c r="D66" s="28" t="s">
        <v>767</v>
      </c>
      <c r="E66" s="24">
        <v>3</v>
      </c>
      <c r="F66" s="739"/>
      <c r="G66" s="740"/>
      <c r="H66" s="726" t="s">
        <v>362</v>
      </c>
      <c r="I66" s="727"/>
      <c r="J66" s="199" t="s">
        <v>583</v>
      </c>
      <c r="K66" s="42">
        <f>VLOOKUP($A66&amp;K$109,決統データ!$A$3:$DE$365,$E66+19,FALSE)</f>
        <v>0</v>
      </c>
      <c r="L66" s="42">
        <f>VLOOKUP($A66&amp;L$109,決統データ!$A$3:$DE$365,$E66+19,FALSE)</f>
        <v>0</v>
      </c>
      <c r="M66" s="154">
        <f t="shared" si="2"/>
        <v>0</v>
      </c>
    </row>
    <row r="67" spans="1:13" ht="15.75" customHeight="1">
      <c r="A67" s="27" t="str">
        <f t="shared" si="1"/>
        <v>1714002</v>
      </c>
      <c r="B67" s="28" t="s">
        <v>131</v>
      </c>
      <c r="C67" s="29">
        <v>40</v>
      </c>
      <c r="D67" s="28" t="s">
        <v>767</v>
      </c>
      <c r="E67" s="24">
        <v>4</v>
      </c>
      <c r="F67" s="739"/>
      <c r="G67" s="740"/>
      <c r="H67" s="668"/>
      <c r="I67" s="670"/>
      <c r="J67" s="199" t="s">
        <v>795</v>
      </c>
      <c r="K67" s="42">
        <f>VLOOKUP($A67&amp;K$109,決統データ!$A$3:$DE$365,$E67+19,FALSE)</f>
        <v>0</v>
      </c>
      <c r="L67" s="42">
        <f>VLOOKUP($A67&amp;L$109,決統データ!$A$3:$DE$365,$E67+19,FALSE)</f>
        <v>0</v>
      </c>
      <c r="M67" s="154">
        <f t="shared" si="2"/>
        <v>0</v>
      </c>
    </row>
    <row r="68" spans="1:13" ht="15.75" customHeight="1">
      <c r="A68" s="27" t="str">
        <f t="shared" ref="A68:A81" si="4">+B68&amp;C68&amp;D68</f>
        <v>1714002</v>
      </c>
      <c r="B68" s="28" t="s">
        <v>131</v>
      </c>
      <c r="C68" s="29">
        <v>40</v>
      </c>
      <c r="D68" s="28" t="s">
        <v>767</v>
      </c>
      <c r="E68" s="24">
        <v>5</v>
      </c>
      <c r="F68" s="739"/>
      <c r="G68" s="740"/>
      <c r="H68" s="743" t="s">
        <v>363</v>
      </c>
      <c r="I68" s="736"/>
      <c r="J68" s="199" t="s">
        <v>583</v>
      </c>
      <c r="K68" s="42">
        <f>VLOOKUP($A68&amp;K$109,決統データ!$A$3:$DE$365,$E68+19,FALSE)</f>
        <v>1189</v>
      </c>
      <c r="L68" s="42">
        <f>VLOOKUP($A68&amp;L$109,決統データ!$A$3:$DE$365,$E68+19,FALSE)</f>
        <v>3536</v>
      </c>
      <c r="M68" s="154">
        <f t="shared" si="2"/>
        <v>4725</v>
      </c>
    </row>
    <row r="69" spans="1:13" ht="15.75" customHeight="1">
      <c r="A69" s="27" t="str">
        <f t="shared" si="4"/>
        <v>1714002</v>
      </c>
      <c r="B69" s="28" t="s">
        <v>131</v>
      </c>
      <c r="C69" s="29">
        <v>40</v>
      </c>
      <c r="D69" s="28" t="s">
        <v>767</v>
      </c>
      <c r="E69" s="24">
        <v>6</v>
      </c>
      <c r="F69" s="739"/>
      <c r="G69" s="740"/>
      <c r="H69" s="743"/>
      <c r="I69" s="736"/>
      <c r="J69" s="199" t="s">
        <v>795</v>
      </c>
      <c r="K69" s="42">
        <f>VLOOKUP($A69&amp;K$109,決統データ!$A$3:$DE$365,$E69+19,FALSE)</f>
        <v>1189</v>
      </c>
      <c r="L69" s="42">
        <f>VLOOKUP($A69&amp;L$109,決統データ!$A$3:$DE$365,$E69+19,FALSE)</f>
        <v>3536</v>
      </c>
      <c r="M69" s="154">
        <f t="shared" si="2"/>
        <v>4725</v>
      </c>
    </row>
    <row r="70" spans="1:13" ht="15.75" customHeight="1">
      <c r="A70" s="27" t="str">
        <f t="shared" si="4"/>
        <v>1714002</v>
      </c>
      <c r="B70" s="28" t="s">
        <v>131</v>
      </c>
      <c r="C70" s="29">
        <v>40</v>
      </c>
      <c r="D70" s="28" t="s">
        <v>767</v>
      </c>
      <c r="E70" s="24">
        <v>7</v>
      </c>
      <c r="F70" s="739"/>
      <c r="G70" s="740"/>
      <c r="H70" s="720" t="s">
        <v>85</v>
      </c>
      <c r="I70" s="664"/>
      <c r="J70" s="199" t="s">
        <v>583</v>
      </c>
      <c r="K70" s="42">
        <f>VLOOKUP($A70&amp;K$109,決統データ!$A$3:$DE$365,$E70+19,FALSE)</f>
        <v>0</v>
      </c>
      <c r="L70" s="42">
        <f>VLOOKUP($A70&amp;L$109,決統データ!$A$3:$DE$365,$E70+19,FALSE)</f>
        <v>0</v>
      </c>
      <c r="M70" s="154">
        <f t="shared" si="2"/>
        <v>0</v>
      </c>
    </row>
    <row r="71" spans="1:13" ht="15.75" customHeight="1">
      <c r="A71" s="27" t="str">
        <f t="shared" si="4"/>
        <v>1714002</v>
      </c>
      <c r="B71" s="28" t="s">
        <v>131</v>
      </c>
      <c r="C71" s="29">
        <v>40</v>
      </c>
      <c r="D71" s="28" t="s">
        <v>767</v>
      </c>
      <c r="E71" s="24">
        <v>8</v>
      </c>
      <c r="F71" s="739"/>
      <c r="G71" s="740"/>
      <c r="H71" s="720"/>
      <c r="I71" s="664"/>
      <c r="J71" s="199" t="s">
        <v>795</v>
      </c>
      <c r="K71" s="42">
        <f>VLOOKUP($A71&amp;K$109,決統データ!$A$3:$DE$365,$E71+19,FALSE)</f>
        <v>0</v>
      </c>
      <c r="L71" s="42">
        <f>VLOOKUP($A71&amp;L$109,決統データ!$A$3:$DE$365,$E71+19,FALSE)</f>
        <v>0</v>
      </c>
      <c r="M71" s="154">
        <f t="shared" si="2"/>
        <v>0</v>
      </c>
    </row>
    <row r="72" spans="1:13" ht="15.75" customHeight="1">
      <c r="A72" s="27" t="str">
        <f t="shared" si="4"/>
        <v>1714002</v>
      </c>
      <c r="B72" s="28" t="s">
        <v>131</v>
      </c>
      <c r="C72" s="29">
        <v>40</v>
      </c>
      <c r="D72" s="28" t="s">
        <v>767</v>
      </c>
      <c r="E72" s="24">
        <v>9</v>
      </c>
      <c r="F72" s="739"/>
      <c r="G72" s="740"/>
      <c r="H72" s="720" t="s">
        <v>84</v>
      </c>
      <c r="I72" s="664"/>
      <c r="J72" s="199" t="s">
        <v>583</v>
      </c>
      <c r="K72" s="42">
        <f>VLOOKUP($A72&amp;K$109,決統データ!$A$3:$DE$365,$E72+19,FALSE)</f>
        <v>20417</v>
      </c>
      <c r="L72" s="42">
        <f>VLOOKUP($A72&amp;L$109,決統データ!$A$3:$DE$365,$E72+19,FALSE)</f>
        <v>10435</v>
      </c>
      <c r="M72" s="154">
        <f t="shared" si="2"/>
        <v>30852</v>
      </c>
    </row>
    <row r="73" spans="1:13" ht="15.75" customHeight="1">
      <c r="A73" s="27" t="str">
        <f t="shared" si="4"/>
        <v>1714002</v>
      </c>
      <c r="B73" s="28" t="s">
        <v>131</v>
      </c>
      <c r="C73" s="29">
        <v>40</v>
      </c>
      <c r="D73" s="28" t="s">
        <v>767</v>
      </c>
      <c r="E73" s="24">
        <v>10</v>
      </c>
      <c r="F73" s="739"/>
      <c r="G73" s="740"/>
      <c r="H73" s="720"/>
      <c r="I73" s="664"/>
      <c r="J73" s="199" t="s">
        <v>795</v>
      </c>
      <c r="K73" s="42">
        <f>VLOOKUP($A73&amp;K$109,決統データ!$A$3:$DE$365,$E73+19,FALSE)</f>
        <v>20417</v>
      </c>
      <c r="L73" s="42">
        <f>VLOOKUP($A73&amp;L$109,決統データ!$A$3:$DE$365,$E73+19,FALSE)</f>
        <v>10435</v>
      </c>
      <c r="M73" s="154">
        <f t="shared" si="2"/>
        <v>30852</v>
      </c>
    </row>
    <row r="74" spans="1:13" ht="15.75" customHeight="1">
      <c r="A74" s="27" t="str">
        <f t="shared" si="4"/>
        <v>1714002</v>
      </c>
      <c r="B74" s="28" t="s">
        <v>131</v>
      </c>
      <c r="C74" s="29">
        <v>40</v>
      </c>
      <c r="D74" s="28" t="s">
        <v>767</v>
      </c>
      <c r="E74" s="24">
        <v>11</v>
      </c>
      <c r="F74" s="739"/>
      <c r="G74" s="740"/>
      <c r="H74" s="716" t="s">
        <v>83</v>
      </c>
      <c r="I74" s="608"/>
      <c r="J74" s="199" t="s">
        <v>583</v>
      </c>
      <c r="K74" s="42">
        <f>VLOOKUP($A74&amp;K$109,決統データ!$A$3:$DE$365,$E74+19,FALSE)</f>
        <v>0</v>
      </c>
      <c r="L74" s="42">
        <f>VLOOKUP($A74&amp;L$109,決統データ!$A$3:$DE$365,$E74+19,FALSE)</f>
        <v>0</v>
      </c>
      <c r="M74" s="154">
        <f t="shared" si="2"/>
        <v>0</v>
      </c>
    </row>
    <row r="75" spans="1:13" ht="15.75" customHeight="1">
      <c r="A75" s="27" t="str">
        <f t="shared" si="4"/>
        <v>1714002</v>
      </c>
      <c r="B75" s="28" t="s">
        <v>131</v>
      </c>
      <c r="C75" s="29">
        <v>40</v>
      </c>
      <c r="D75" s="28" t="s">
        <v>767</v>
      </c>
      <c r="E75" s="24">
        <v>12</v>
      </c>
      <c r="F75" s="739"/>
      <c r="G75" s="740"/>
      <c r="H75" s="716"/>
      <c r="I75" s="608"/>
      <c r="J75" s="199" t="s">
        <v>795</v>
      </c>
      <c r="K75" s="42">
        <f>VLOOKUP($A75&amp;K$109,決統データ!$A$3:$DE$365,$E75+19,FALSE)</f>
        <v>0</v>
      </c>
      <c r="L75" s="42">
        <f>VLOOKUP($A75&amp;L$109,決統データ!$A$3:$DE$365,$E75+19,FALSE)</f>
        <v>0</v>
      </c>
      <c r="M75" s="154">
        <f t="shared" si="2"/>
        <v>0</v>
      </c>
    </row>
    <row r="76" spans="1:13" ht="15.75" customHeight="1">
      <c r="A76" s="27" t="str">
        <f>+B76&amp;C76&amp;D76</f>
        <v>1714002</v>
      </c>
      <c r="B76" s="28" t="s">
        <v>131</v>
      </c>
      <c r="C76" s="29">
        <v>40</v>
      </c>
      <c r="D76" s="28" t="s">
        <v>141</v>
      </c>
      <c r="E76" s="402">
        <v>13</v>
      </c>
      <c r="F76" s="739"/>
      <c r="G76" s="740"/>
      <c r="H76" s="720" t="s">
        <v>1273</v>
      </c>
      <c r="I76" s="664"/>
      <c r="J76" s="199" t="s">
        <v>583</v>
      </c>
      <c r="K76" s="42">
        <f>VLOOKUP($A76&amp;K$109,決統データ!$A$3:$DE$365,$E76+19,FALSE)</f>
        <v>0</v>
      </c>
      <c r="L76" s="42">
        <f>VLOOKUP($A76&amp;L$109,決統データ!$A$3:$DE$365,$E76+19,FALSE)</f>
        <v>0</v>
      </c>
      <c r="M76" s="154">
        <f t="shared" si="2"/>
        <v>0</v>
      </c>
    </row>
    <row r="77" spans="1:13" ht="15.75" customHeight="1">
      <c r="A77" s="27" t="str">
        <f>+B77&amp;C77&amp;D77</f>
        <v>1714002</v>
      </c>
      <c r="B77" s="28" t="s">
        <v>131</v>
      </c>
      <c r="C77" s="29">
        <v>40</v>
      </c>
      <c r="D77" s="28" t="s">
        <v>141</v>
      </c>
      <c r="E77" s="402">
        <v>14</v>
      </c>
      <c r="F77" s="739"/>
      <c r="G77" s="740"/>
      <c r="H77" s="720"/>
      <c r="I77" s="664"/>
      <c r="J77" s="199" t="s">
        <v>795</v>
      </c>
      <c r="K77" s="42">
        <f>VLOOKUP($A77&amp;K$109,決統データ!$A$3:$DE$365,$E77+19,FALSE)</f>
        <v>0</v>
      </c>
      <c r="L77" s="42">
        <f>VLOOKUP($A77&amp;L$109,決統データ!$A$3:$DE$365,$E77+19,FALSE)</f>
        <v>0</v>
      </c>
      <c r="M77" s="154">
        <f t="shared" si="2"/>
        <v>0</v>
      </c>
    </row>
    <row r="78" spans="1:13" ht="15.75" customHeight="1">
      <c r="A78" s="27" t="str">
        <f t="shared" si="4"/>
        <v>1714002</v>
      </c>
      <c r="B78" s="28" t="s">
        <v>131</v>
      </c>
      <c r="C78" s="29">
        <v>40</v>
      </c>
      <c r="D78" s="28" t="s">
        <v>767</v>
      </c>
      <c r="E78" s="24">
        <v>15</v>
      </c>
      <c r="F78" s="739"/>
      <c r="G78" s="740"/>
      <c r="H78" s="720" t="s">
        <v>82</v>
      </c>
      <c r="I78" s="664"/>
      <c r="J78" s="199" t="s">
        <v>583</v>
      </c>
      <c r="K78" s="42">
        <f>VLOOKUP($A78&amp;K$109,決統データ!$A$3:$DE$365,$E78+19,FALSE)</f>
        <v>0</v>
      </c>
      <c r="L78" s="42">
        <f>VLOOKUP($A78&amp;L$109,決統データ!$A$3:$DE$365,$E78+19,FALSE)</f>
        <v>0</v>
      </c>
      <c r="M78" s="154">
        <f t="shared" si="2"/>
        <v>0</v>
      </c>
    </row>
    <row r="79" spans="1:13" ht="15.75" customHeight="1">
      <c r="A79" s="27" t="str">
        <f t="shared" si="4"/>
        <v>1714002</v>
      </c>
      <c r="B79" s="28" t="s">
        <v>131</v>
      </c>
      <c r="C79" s="29">
        <v>40</v>
      </c>
      <c r="D79" s="28" t="s">
        <v>767</v>
      </c>
      <c r="E79" s="24">
        <v>16</v>
      </c>
      <c r="F79" s="739"/>
      <c r="G79" s="740"/>
      <c r="H79" s="720"/>
      <c r="I79" s="664"/>
      <c r="J79" s="199" t="s">
        <v>795</v>
      </c>
      <c r="K79" s="42">
        <f>VLOOKUP($A79&amp;K$109,決統データ!$A$3:$DE$365,$E79+19,FALSE)</f>
        <v>0</v>
      </c>
      <c r="L79" s="42">
        <f>VLOOKUP($A79&amp;L$109,決統データ!$A$3:$DE$365,$E79+19,FALSE)</f>
        <v>0</v>
      </c>
      <c r="M79" s="154">
        <f t="shared" ref="M79:M105" si="5">SUM(K79:L79)</f>
        <v>0</v>
      </c>
    </row>
    <row r="80" spans="1:13" ht="15.75" customHeight="1">
      <c r="A80" s="27" t="str">
        <f t="shared" si="4"/>
        <v>1714002</v>
      </c>
      <c r="B80" s="28" t="s">
        <v>131</v>
      </c>
      <c r="C80" s="29">
        <v>40</v>
      </c>
      <c r="D80" s="28" t="s">
        <v>767</v>
      </c>
      <c r="E80" s="24">
        <v>17</v>
      </c>
      <c r="F80" s="739"/>
      <c r="G80" s="740"/>
      <c r="H80" s="725" t="s">
        <v>81</v>
      </c>
      <c r="I80" s="591"/>
      <c r="J80" s="199" t="s">
        <v>583</v>
      </c>
      <c r="K80" s="42">
        <f>VLOOKUP($A80&amp;K$109,決統データ!$A$3:$DE$365,$E80+19,FALSE)</f>
        <v>0</v>
      </c>
      <c r="L80" s="42">
        <f>VLOOKUP($A80&amp;L$109,決統データ!$A$3:$DE$365,$E80+19,FALSE)</f>
        <v>0</v>
      </c>
      <c r="M80" s="154">
        <f t="shared" si="5"/>
        <v>0</v>
      </c>
    </row>
    <row r="81" spans="1:13" ht="15.75" customHeight="1">
      <c r="A81" s="27" t="str">
        <f t="shared" si="4"/>
        <v>1714002</v>
      </c>
      <c r="B81" s="28" t="s">
        <v>131</v>
      </c>
      <c r="C81" s="29">
        <v>40</v>
      </c>
      <c r="D81" s="28" t="s">
        <v>767</v>
      </c>
      <c r="E81" s="24">
        <v>18</v>
      </c>
      <c r="F81" s="739"/>
      <c r="G81" s="740"/>
      <c r="H81" s="725"/>
      <c r="I81" s="591"/>
      <c r="J81" s="199" t="s">
        <v>795</v>
      </c>
      <c r="K81" s="42">
        <f>VLOOKUP($A81&amp;K$109,決統データ!$A$3:$DE$365,$E81+19,FALSE)</f>
        <v>0</v>
      </c>
      <c r="L81" s="42">
        <f>VLOOKUP($A81&amp;L$109,決統データ!$A$3:$DE$365,$E81+19,FALSE)</f>
        <v>0</v>
      </c>
      <c r="M81" s="154">
        <f t="shared" si="5"/>
        <v>0</v>
      </c>
    </row>
    <row r="82" spans="1:13" ht="15.75" customHeight="1">
      <c r="A82" s="27" t="str">
        <f t="shared" ref="A82:A87" si="6">+B82&amp;C82&amp;D82</f>
        <v>1714002</v>
      </c>
      <c r="B82" s="28" t="s">
        <v>1378</v>
      </c>
      <c r="C82" s="29">
        <v>40</v>
      </c>
      <c r="D82" s="28" t="s">
        <v>550</v>
      </c>
      <c r="E82" s="400">
        <v>19</v>
      </c>
      <c r="F82" s="739"/>
      <c r="G82" s="740"/>
      <c r="H82" s="721" t="s">
        <v>366</v>
      </c>
      <c r="I82" s="722"/>
      <c r="J82" s="199" t="s">
        <v>583</v>
      </c>
      <c r="K82" s="42">
        <f>VLOOKUP($A82&amp;K$109,決統データ!$A$3:$DE$365,$E82+19,FALSE)</f>
        <v>0</v>
      </c>
      <c r="L82" s="42">
        <f>VLOOKUP($A82&amp;L$109,決統データ!$A$3:$DE$365,$E82+19,FALSE)</f>
        <v>0</v>
      </c>
      <c r="M82" s="154">
        <f t="shared" si="5"/>
        <v>0</v>
      </c>
    </row>
    <row r="83" spans="1:13" ht="15.75" customHeight="1">
      <c r="A83" s="27" t="str">
        <f t="shared" si="6"/>
        <v>1714002</v>
      </c>
      <c r="B83" s="28" t="s">
        <v>1378</v>
      </c>
      <c r="C83" s="29">
        <v>40</v>
      </c>
      <c r="D83" s="28" t="s">
        <v>550</v>
      </c>
      <c r="E83" s="400">
        <v>20</v>
      </c>
      <c r="F83" s="739"/>
      <c r="G83" s="740"/>
      <c r="H83" s="723"/>
      <c r="I83" s="724"/>
      <c r="J83" s="199" t="s">
        <v>795</v>
      </c>
      <c r="K83" s="42">
        <f>VLOOKUP($A83&amp;K$109,決統データ!$A$3:$DE$365,$E83+19,FALSE)</f>
        <v>0</v>
      </c>
      <c r="L83" s="42">
        <f>VLOOKUP($A83&amp;L$109,決統データ!$A$3:$DE$365,$E83+19,FALSE)</f>
        <v>0</v>
      </c>
      <c r="M83" s="154">
        <f t="shared" si="5"/>
        <v>0</v>
      </c>
    </row>
    <row r="84" spans="1:13" ht="15.75" customHeight="1">
      <c r="A84" s="27" t="str">
        <f t="shared" si="6"/>
        <v>1714002</v>
      </c>
      <c r="B84" s="28" t="s">
        <v>1378</v>
      </c>
      <c r="C84" s="29">
        <v>40</v>
      </c>
      <c r="D84" s="28" t="s">
        <v>550</v>
      </c>
      <c r="E84" s="400">
        <v>21</v>
      </c>
      <c r="F84" s="739"/>
      <c r="G84" s="740"/>
      <c r="H84" s="721" t="s">
        <v>1494</v>
      </c>
      <c r="I84" s="722"/>
      <c r="J84" s="199" t="s">
        <v>583</v>
      </c>
      <c r="K84" s="42">
        <f>VLOOKUP($A84&amp;K$109,決統データ!$A$3:$DE$365,$E84+19,FALSE)</f>
        <v>0</v>
      </c>
      <c r="L84" s="42">
        <f>VLOOKUP($A84&amp;L$109,決統データ!$A$3:$DE$365,$E84+19,FALSE)</f>
        <v>0</v>
      </c>
      <c r="M84" s="154">
        <f t="shared" si="5"/>
        <v>0</v>
      </c>
    </row>
    <row r="85" spans="1:13" ht="15.75" customHeight="1">
      <c r="A85" s="27" t="str">
        <f t="shared" si="6"/>
        <v>1714002</v>
      </c>
      <c r="B85" s="28" t="s">
        <v>1378</v>
      </c>
      <c r="C85" s="29">
        <v>40</v>
      </c>
      <c r="D85" s="28" t="s">
        <v>550</v>
      </c>
      <c r="E85" s="400">
        <v>22</v>
      </c>
      <c r="F85" s="739"/>
      <c r="G85" s="740"/>
      <c r="H85" s="723"/>
      <c r="I85" s="724"/>
      <c r="J85" s="199" t="s">
        <v>795</v>
      </c>
      <c r="K85" s="42">
        <f>VLOOKUP($A85&amp;K$109,決統データ!$A$3:$DE$365,$E85+19,FALSE)</f>
        <v>0</v>
      </c>
      <c r="L85" s="42">
        <f>VLOOKUP($A85&amp;L$109,決統データ!$A$3:$DE$365,$E85+19,FALSE)</f>
        <v>0</v>
      </c>
      <c r="M85" s="154">
        <f t="shared" si="5"/>
        <v>0</v>
      </c>
    </row>
    <row r="86" spans="1:13" ht="15.75" customHeight="1">
      <c r="A86" s="27" t="str">
        <f t="shared" si="6"/>
        <v>1714002</v>
      </c>
      <c r="B86" s="28" t="s">
        <v>1378</v>
      </c>
      <c r="C86" s="29">
        <v>40</v>
      </c>
      <c r="D86" s="28" t="s">
        <v>550</v>
      </c>
      <c r="E86" s="400">
        <v>23</v>
      </c>
      <c r="F86" s="739"/>
      <c r="G86" s="740"/>
      <c r="H86" s="721" t="s">
        <v>1495</v>
      </c>
      <c r="I86" s="722"/>
      <c r="J86" s="199" t="s">
        <v>583</v>
      </c>
      <c r="K86" s="42">
        <f>VLOOKUP($A86&amp;K$109,決統データ!$A$3:$DE$365,$E86+19,FALSE)</f>
        <v>0</v>
      </c>
      <c r="L86" s="42">
        <f>VLOOKUP($A86&amp;L$109,決統データ!$A$3:$DE$365,$E86+19,FALSE)</f>
        <v>0</v>
      </c>
      <c r="M86" s="154">
        <f t="shared" si="5"/>
        <v>0</v>
      </c>
    </row>
    <row r="87" spans="1:13" ht="15.75" customHeight="1">
      <c r="A87" s="27" t="str">
        <f t="shared" si="6"/>
        <v>1714002</v>
      </c>
      <c r="B87" s="28" t="s">
        <v>1378</v>
      </c>
      <c r="C87" s="29">
        <v>40</v>
      </c>
      <c r="D87" s="28" t="s">
        <v>550</v>
      </c>
      <c r="E87" s="400">
        <v>24</v>
      </c>
      <c r="F87" s="739"/>
      <c r="G87" s="740"/>
      <c r="H87" s="723"/>
      <c r="I87" s="724"/>
      <c r="J87" s="199" t="s">
        <v>795</v>
      </c>
      <c r="K87" s="42">
        <f>VLOOKUP($A87&amp;K$109,決統データ!$A$3:$DE$365,$E87+19,FALSE)</f>
        <v>0</v>
      </c>
      <c r="L87" s="42">
        <f>VLOOKUP($A87&amp;L$109,決統データ!$A$3:$DE$365,$E87+19,FALSE)</f>
        <v>0</v>
      </c>
      <c r="M87" s="154">
        <f t="shared" si="5"/>
        <v>0</v>
      </c>
    </row>
    <row r="88" spans="1:13" ht="15.75" customHeight="1">
      <c r="A88" s="27" t="str">
        <f t="shared" ref="A88:A95" si="7">+B88&amp;C88&amp;D88</f>
        <v>1714002</v>
      </c>
      <c r="B88" s="28" t="s">
        <v>1378</v>
      </c>
      <c r="C88" s="29">
        <v>40</v>
      </c>
      <c r="D88" s="28" t="s">
        <v>550</v>
      </c>
      <c r="E88" s="400">
        <v>25</v>
      </c>
      <c r="F88" s="739"/>
      <c r="G88" s="740"/>
      <c r="H88" s="720" t="s">
        <v>80</v>
      </c>
      <c r="I88" s="664"/>
      <c r="J88" s="199" t="s">
        <v>583</v>
      </c>
      <c r="K88" s="42">
        <f>VLOOKUP($A88&amp;K$109,決統データ!$A$3:$DE$365,$E88+19,FALSE)</f>
        <v>14109</v>
      </c>
      <c r="L88" s="42">
        <f>VLOOKUP($A88&amp;L$109,決統データ!$A$3:$DE$365,$E88+19,FALSE)</f>
        <v>28720</v>
      </c>
      <c r="M88" s="154">
        <f t="shared" si="5"/>
        <v>42829</v>
      </c>
    </row>
    <row r="89" spans="1:13" ht="15.75" customHeight="1">
      <c r="A89" s="27" t="str">
        <f t="shared" si="7"/>
        <v>1714002</v>
      </c>
      <c r="B89" s="28" t="s">
        <v>1378</v>
      </c>
      <c r="C89" s="29">
        <v>40</v>
      </c>
      <c r="D89" s="28" t="s">
        <v>550</v>
      </c>
      <c r="E89" s="400">
        <v>26</v>
      </c>
      <c r="F89" s="741"/>
      <c r="G89" s="742"/>
      <c r="H89" s="720"/>
      <c r="I89" s="664"/>
      <c r="J89" s="199" t="s">
        <v>795</v>
      </c>
      <c r="K89" s="42">
        <f>VLOOKUP($A89&amp;K$109,決統データ!$A$3:$DE$365,$E89+19,FALSE)</f>
        <v>14109</v>
      </c>
      <c r="L89" s="42">
        <f>VLOOKUP($A89&amp;L$109,決統データ!$A$3:$DE$365,$E89+19,FALSE)</f>
        <v>28720</v>
      </c>
      <c r="M89" s="154">
        <f t="shared" si="5"/>
        <v>42829</v>
      </c>
    </row>
    <row r="90" spans="1:13" ht="15.75" customHeight="1">
      <c r="A90" s="27" t="str">
        <f t="shared" si="7"/>
        <v>1714002</v>
      </c>
      <c r="B90" s="28" t="s">
        <v>1378</v>
      </c>
      <c r="C90" s="29">
        <v>40</v>
      </c>
      <c r="D90" s="28" t="s">
        <v>550</v>
      </c>
      <c r="E90" s="400">
        <v>27</v>
      </c>
      <c r="F90" s="730" t="s">
        <v>365</v>
      </c>
      <c r="G90" s="731"/>
      <c r="H90" s="736" t="s">
        <v>362</v>
      </c>
      <c r="I90" s="736"/>
      <c r="J90" s="199" t="s">
        <v>583</v>
      </c>
      <c r="K90" s="42">
        <f>VLOOKUP($A90&amp;K$109,決統データ!$A$3:$DE$365,$E90+19,FALSE)</f>
        <v>0</v>
      </c>
      <c r="L90" s="42">
        <f>VLOOKUP($A90&amp;L$109,決統データ!$A$3:$DE$365,$E90+19,FALSE)</f>
        <v>0</v>
      </c>
      <c r="M90" s="154">
        <f t="shared" si="5"/>
        <v>0</v>
      </c>
    </row>
    <row r="91" spans="1:13" ht="15.75" customHeight="1">
      <c r="A91" s="27" t="str">
        <f t="shared" si="7"/>
        <v>1714002</v>
      </c>
      <c r="B91" s="28" t="s">
        <v>1378</v>
      </c>
      <c r="C91" s="29">
        <v>40</v>
      </c>
      <c r="D91" s="28" t="s">
        <v>550</v>
      </c>
      <c r="E91" s="400">
        <v>28</v>
      </c>
      <c r="F91" s="732"/>
      <c r="G91" s="733"/>
      <c r="H91" s="736"/>
      <c r="I91" s="736"/>
      <c r="J91" s="199" t="s">
        <v>795</v>
      </c>
      <c r="K91" s="42">
        <f>VLOOKUP($A91&amp;K$109,決統データ!$A$3:$DE$365,$E91+19,FALSE)</f>
        <v>0</v>
      </c>
      <c r="L91" s="42">
        <f>VLOOKUP($A91&amp;L$109,決統データ!$A$3:$DE$365,$E91+19,FALSE)</f>
        <v>0</v>
      </c>
      <c r="M91" s="154">
        <f t="shared" si="5"/>
        <v>0</v>
      </c>
    </row>
    <row r="92" spans="1:13" ht="15.75" customHeight="1">
      <c r="A92" s="27" t="str">
        <f t="shared" si="7"/>
        <v>1714002</v>
      </c>
      <c r="B92" s="28" t="s">
        <v>1378</v>
      </c>
      <c r="C92" s="29">
        <v>40</v>
      </c>
      <c r="D92" s="28" t="s">
        <v>550</v>
      </c>
      <c r="E92" s="400">
        <v>29</v>
      </c>
      <c r="F92" s="732"/>
      <c r="G92" s="733"/>
      <c r="H92" s="664" t="s">
        <v>363</v>
      </c>
      <c r="I92" s="664"/>
      <c r="J92" s="199" t="s">
        <v>583</v>
      </c>
      <c r="K92" s="42">
        <f>VLOOKUP($A92&amp;K$109,決統データ!$A$3:$DE$365,$E92+19,FALSE)</f>
        <v>430</v>
      </c>
      <c r="L92" s="42">
        <f>VLOOKUP($A92&amp;L$109,決統データ!$A$3:$DE$365,$E92+19,FALSE)</f>
        <v>1069</v>
      </c>
      <c r="M92" s="154">
        <f t="shared" si="5"/>
        <v>1499</v>
      </c>
    </row>
    <row r="93" spans="1:13" ht="15.75" customHeight="1">
      <c r="A93" s="27" t="str">
        <f t="shared" si="7"/>
        <v>1714002</v>
      </c>
      <c r="B93" s="28" t="s">
        <v>1378</v>
      </c>
      <c r="C93" s="29">
        <v>40</v>
      </c>
      <c r="D93" s="28" t="s">
        <v>550</v>
      </c>
      <c r="E93" s="400">
        <v>30</v>
      </c>
      <c r="F93" s="732"/>
      <c r="G93" s="733"/>
      <c r="H93" s="664"/>
      <c r="I93" s="664"/>
      <c r="J93" s="199" t="s">
        <v>795</v>
      </c>
      <c r="K93" s="42">
        <f>VLOOKUP($A93&amp;K$109,決統データ!$A$3:$DE$365,$E93+19,FALSE)</f>
        <v>430</v>
      </c>
      <c r="L93" s="42">
        <f>VLOOKUP($A93&amp;L$109,決統データ!$A$3:$DE$365,$E93+19,FALSE)</f>
        <v>1069</v>
      </c>
      <c r="M93" s="154">
        <f t="shared" si="5"/>
        <v>1499</v>
      </c>
    </row>
    <row r="94" spans="1:13" ht="15.75" customHeight="1">
      <c r="A94" s="27" t="str">
        <f t="shared" si="7"/>
        <v>1714002</v>
      </c>
      <c r="B94" s="28" t="s">
        <v>1378</v>
      </c>
      <c r="C94" s="29">
        <v>40</v>
      </c>
      <c r="D94" s="28" t="s">
        <v>550</v>
      </c>
      <c r="E94" s="400">
        <v>31</v>
      </c>
      <c r="F94" s="732"/>
      <c r="G94" s="733"/>
      <c r="H94" s="664" t="s">
        <v>366</v>
      </c>
      <c r="I94" s="664"/>
      <c r="J94" s="199" t="s">
        <v>583</v>
      </c>
      <c r="K94" s="42">
        <f>VLOOKUP($A94&amp;K$109,決統データ!$A$3:$DE$365,$E94+19,FALSE)</f>
        <v>0</v>
      </c>
      <c r="L94" s="42">
        <f>VLOOKUP($A94&amp;L$109,決統データ!$A$3:$DE$365,$E94+19,FALSE)</f>
        <v>0</v>
      </c>
      <c r="M94" s="154">
        <f t="shared" si="5"/>
        <v>0</v>
      </c>
    </row>
    <row r="95" spans="1:13" ht="15.75" customHeight="1">
      <c r="A95" s="27" t="str">
        <f t="shared" si="7"/>
        <v>1714002</v>
      </c>
      <c r="B95" s="28" t="s">
        <v>1378</v>
      </c>
      <c r="C95" s="29">
        <v>40</v>
      </c>
      <c r="D95" s="28" t="s">
        <v>550</v>
      </c>
      <c r="E95" s="400">
        <v>32</v>
      </c>
      <c r="F95" s="732"/>
      <c r="G95" s="733"/>
      <c r="H95" s="664"/>
      <c r="I95" s="664"/>
      <c r="J95" s="199" t="s">
        <v>795</v>
      </c>
      <c r="K95" s="42">
        <f>VLOOKUP($A95&amp;K$109,決統データ!$A$3:$DE$365,$E95+19,FALSE)</f>
        <v>0</v>
      </c>
      <c r="L95" s="42">
        <f>VLOOKUP($A95&amp;L$109,決統データ!$A$3:$DE$365,$E95+19,FALSE)</f>
        <v>0</v>
      </c>
      <c r="M95" s="154">
        <f t="shared" si="5"/>
        <v>0</v>
      </c>
    </row>
    <row r="96" spans="1:13" ht="15.75" customHeight="1">
      <c r="A96" s="27" t="str">
        <f t="shared" ref="A96:A101" si="8">+B96&amp;C96&amp;D96</f>
        <v>1714002</v>
      </c>
      <c r="B96" s="28" t="s">
        <v>1378</v>
      </c>
      <c r="C96" s="29">
        <v>40</v>
      </c>
      <c r="D96" s="28" t="s">
        <v>550</v>
      </c>
      <c r="E96" s="400">
        <v>33</v>
      </c>
      <c r="F96" s="732"/>
      <c r="G96" s="733"/>
      <c r="H96" s="721" t="s">
        <v>1494</v>
      </c>
      <c r="I96" s="722"/>
      <c r="J96" s="199" t="s">
        <v>583</v>
      </c>
      <c r="K96" s="42">
        <f>VLOOKUP($A96&amp;K$109,決統データ!$A$3:$DE$365,$E96+19,FALSE)</f>
        <v>0</v>
      </c>
      <c r="L96" s="42">
        <f>VLOOKUP($A96&amp;L$109,決統データ!$A$3:$DE$365,$E96+19,FALSE)</f>
        <v>0</v>
      </c>
      <c r="M96" s="154">
        <f t="shared" si="5"/>
        <v>0</v>
      </c>
    </row>
    <row r="97" spans="1:13" ht="15.75" customHeight="1">
      <c r="A97" s="27" t="str">
        <f t="shared" si="8"/>
        <v>1714002</v>
      </c>
      <c r="B97" s="28" t="s">
        <v>1378</v>
      </c>
      <c r="C97" s="29">
        <v>40</v>
      </c>
      <c r="D97" s="28" t="s">
        <v>550</v>
      </c>
      <c r="E97" s="400">
        <v>34</v>
      </c>
      <c r="F97" s="732"/>
      <c r="G97" s="733"/>
      <c r="H97" s="723"/>
      <c r="I97" s="724"/>
      <c r="J97" s="199" t="s">
        <v>795</v>
      </c>
      <c r="K97" s="42">
        <f>VLOOKUP($A97&amp;K$109,決統データ!$A$3:$DE$365,$E97+19,FALSE)</f>
        <v>0</v>
      </c>
      <c r="L97" s="42">
        <f>VLOOKUP($A97&amp;L$109,決統データ!$A$3:$DE$365,$E97+19,FALSE)</f>
        <v>0</v>
      </c>
      <c r="M97" s="154">
        <f t="shared" si="5"/>
        <v>0</v>
      </c>
    </row>
    <row r="98" spans="1:13" ht="15.75" customHeight="1">
      <c r="A98" s="27" t="str">
        <f t="shared" si="8"/>
        <v>1714002</v>
      </c>
      <c r="B98" s="28" t="s">
        <v>1378</v>
      </c>
      <c r="C98" s="29">
        <v>40</v>
      </c>
      <c r="D98" s="28" t="s">
        <v>550</v>
      </c>
      <c r="E98" s="400">
        <v>35</v>
      </c>
      <c r="F98" s="732"/>
      <c r="G98" s="733"/>
      <c r="H98" s="721" t="s">
        <v>1495</v>
      </c>
      <c r="I98" s="722"/>
      <c r="J98" s="199" t="s">
        <v>583</v>
      </c>
      <c r="K98" s="42">
        <f>VLOOKUP($A98&amp;K$109,決統データ!$A$3:$DE$365,$E98+19,FALSE)</f>
        <v>0</v>
      </c>
      <c r="L98" s="42">
        <f>VLOOKUP($A98&amp;L$109,決統データ!$A$3:$DE$365,$E98+19,FALSE)</f>
        <v>0</v>
      </c>
      <c r="M98" s="154">
        <f t="shared" si="5"/>
        <v>0</v>
      </c>
    </row>
    <row r="99" spans="1:13" ht="15.75" customHeight="1">
      <c r="A99" s="27" t="str">
        <f t="shared" si="8"/>
        <v>1714002</v>
      </c>
      <c r="B99" s="28" t="s">
        <v>1378</v>
      </c>
      <c r="C99" s="29">
        <v>40</v>
      </c>
      <c r="D99" s="28" t="s">
        <v>550</v>
      </c>
      <c r="E99" s="400">
        <v>36</v>
      </c>
      <c r="F99" s="732"/>
      <c r="G99" s="733"/>
      <c r="H99" s="723"/>
      <c r="I99" s="724"/>
      <c r="J99" s="199" t="s">
        <v>795</v>
      </c>
      <c r="K99" s="42">
        <f>VLOOKUP($A99&amp;K$109,決統データ!$A$3:$DE$365,$E99+19,FALSE)</f>
        <v>0</v>
      </c>
      <c r="L99" s="42">
        <f>VLOOKUP($A99&amp;L$109,決統データ!$A$3:$DE$365,$E99+19,FALSE)</f>
        <v>0</v>
      </c>
      <c r="M99" s="154">
        <f t="shared" si="5"/>
        <v>0</v>
      </c>
    </row>
    <row r="100" spans="1:13" ht="15.75" customHeight="1">
      <c r="A100" s="27" t="str">
        <f t="shared" si="8"/>
        <v>1714002</v>
      </c>
      <c r="B100" s="28" t="s">
        <v>1378</v>
      </c>
      <c r="C100" s="29">
        <v>40</v>
      </c>
      <c r="D100" s="28" t="s">
        <v>550</v>
      </c>
      <c r="E100" s="400">
        <v>37</v>
      </c>
      <c r="F100" s="732"/>
      <c r="G100" s="733"/>
      <c r="H100" s="608" t="s">
        <v>1273</v>
      </c>
      <c r="I100" s="608"/>
      <c r="J100" s="199" t="s">
        <v>583</v>
      </c>
      <c r="K100" s="42">
        <f>VLOOKUP($A100&amp;K$109,決統データ!$A$3:$DE$365,$E100+19,FALSE)</f>
        <v>0</v>
      </c>
      <c r="L100" s="42">
        <f>VLOOKUP($A100&amp;L$109,決統データ!$A$3:$DE$365,$E100+19,FALSE)</f>
        <v>0</v>
      </c>
      <c r="M100" s="154">
        <f t="shared" si="5"/>
        <v>0</v>
      </c>
    </row>
    <row r="101" spans="1:13" ht="15.75" customHeight="1">
      <c r="A101" s="27" t="str">
        <f t="shared" si="8"/>
        <v>1714002</v>
      </c>
      <c r="B101" s="28" t="s">
        <v>1378</v>
      </c>
      <c r="C101" s="29">
        <v>40</v>
      </c>
      <c r="D101" s="28" t="s">
        <v>550</v>
      </c>
      <c r="E101" s="400">
        <v>38</v>
      </c>
      <c r="F101" s="732"/>
      <c r="G101" s="733"/>
      <c r="H101" s="608"/>
      <c r="I101" s="608"/>
      <c r="J101" s="199" t="s">
        <v>795</v>
      </c>
      <c r="K101" s="42">
        <f>VLOOKUP($A101&amp;K$109,決統データ!$A$3:$DE$365,$E101+19,FALSE)</f>
        <v>0</v>
      </c>
      <c r="L101" s="42">
        <f>VLOOKUP($A101&amp;L$109,決統データ!$A$3:$DE$365,$E101+19,FALSE)</f>
        <v>0</v>
      </c>
      <c r="M101" s="154">
        <f t="shared" si="5"/>
        <v>0</v>
      </c>
    </row>
    <row r="102" spans="1:13" ht="15.75" customHeight="1">
      <c r="A102" s="27" t="str">
        <f>+B102&amp;C102&amp;D102</f>
        <v>1714002</v>
      </c>
      <c r="B102" s="28" t="s">
        <v>1378</v>
      </c>
      <c r="C102" s="29">
        <v>40</v>
      </c>
      <c r="D102" s="28" t="s">
        <v>550</v>
      </c>
      <c r="E102" s="400">
        <v>39</v>
      </c>
      <c r="F102" s="732"/>
      <c r="G102" s="733"/>
      <c r="H102" s="664" t="s">
        <v>361</v>
      </c>
      <c r="I102" s="664"/>
      <c r="J102" s="199" t="s">
        <v>583</v>
      </c>
      <c r="K102" s="42">
        <f>VLOOKUP($A102&amp;K$109,決統データ!$A$3:$DE$365,$E102+19,FALSE)</f>
        <v>0</v>
      </c>
      <c r="L102" s="42">
        <f>VLOOKUP($A102&amp;L$109,決統データ!$A$3:$DE$365,$E102+19,FALSE)</f>
        <v>0</v>
      </c>
      <c r="M102" s="154">
        <f t="shared" si="5"/>
        <v>0</v>
      </c>
    </row>
    <row r="103" spans="1:13" ht="15.75" customHeight="1">
      <c r="A103" s="27" t="str">
        <f>+B103&amp;C103&amp;D103</f>
        <v>1714002</v>
      </c>
      <c r="B103" s="28" t="s">
        <v>1378</v>
      </c>
      <c r="C103" s="29">
        <v>40</v>
      </c>
      <c r="D103" s="28" t="s">
        <v>550</v>
      </c>
      <c r="E103" s="400">
        <v>40</v>
      </c>
      <c r="F103" s="732"/>
      <c r="G103" s="733"/>
      <c r="H103" s="664"/>
      <c r="I103" s="664"/>
      <c r="J103" s="199" t="s">
        <v>795</v>
      </c>
      <c r="K103" s="42">
        <f>VLOOKUP($A103&amp;K$109,決統データ!$A$3:$DE$365,$E103+19,FALSE)</f>
        <v>0</v>
      </c>
      <c r="L103" s="42">
        <f>VLOOKUP($A103&amp;L$109,決統データ!$A$3:$DE$365,$E103+19,FALSE)</f>
        <v>0</v>
      </c>
      <c r="M103" s="154">
        <f t="shared" si="5"/>
        <v>0</v>
      </c>
    </row>
    <row r="104" spans="1:13" ht="15.75" customHeight="1">
      <c r="A104" s="27" t="str">
        <f>+B104&amp;C104&amp;D104</f>
        <v>1714002</v>
      </c>
      <c r="B104" s="28" t="s">
        <v>1378</v>
      </c>
      <c r="C104" s="29">
        <v>40</v>
      </c>
      <c r="D104" s="28" t="s">
        <v>550</v>
      </c>
      <c r="E104" s="400">
        <v>41</v>
      </c>
      <c r="F104" s="732"/>
      <c r="G104" s="733"/>
      <c r="H104" s="664" t="s">
        <v>713</v>
      </c>
      <c r="I104" s="664"/>
      <c r="J104" s="199" t="s">
        <v>583</v>
      </c>
      <c r="K104" s="42">
        <f>VLOOKUP($A104&amp;K$109,決統データ!$A$3:$DE$365,$E104+19,FALSE)</f>
        <v>0</v>
      </c>
      <c r="L104" s="42">
        <f>VLOOKUP($A104&amp;L$109,決統データ!$A$3:$DE$365,$E104+19,FALSE)</f>
        <v>0</v>
      </c>
      <c r="M104" s="154">
        <f t="shared" si="5"/>
        <v>0</v>
      </c>
    </row>
    <row r="105" spans="1:13" ht="15.75" customHeight="1">
      <c r="A105" s="27" t="str">
        <f>+B105&amp;C105&amp;D105</f>
        <v>1714002</v>
      </c>
      <c r="B105" s="28" t="s">
        <v>1378</v>
      </c>
      <c r="C105" s="29">
        <v>40</v>
      </c>
      <c r="D105" s="28" t="s">
        <v>550</v>
      </c>
      <c r="E105" s="400">
        <v>42</v>
      </c>
      <c r="F105" s="734"/>
      <c r="G105" s="735"/>
      <c r="H105" s="664"/>
      <c r="I105" s="664"/>
      <c r="J105" s="199" t="s">
        <v>795</v>
      </c>
      <c r="K105" s="42">
        <f>VLOOKUP($A105&amp;K$109,決統データ!$A$3:$DE$365,$E105+19,FALSE)</f>
        <v>0</v>
      </c>
      <c r="L105" s="42">
        <f>VLOOKUP($A105&amp;L$109,決統データ!$A$3:$DE$365,$E105+19,FALSE)</f>
        <v>6052</v>
      </c>
      <c r="M105" s="154">
        <f t="shared" si="5"/>
        <v>6052</v>
      </c>
    </row>
    <row r="106" spans="1:13">
      <c r="F106" s="150"/>
    </row>
    <row r="107" spans="1:13">
      <c r="F107" s="150"/>
    </row>
    <row r="108" spans="1:13">
      <c r="F108" s="150"/>
    </row>
    <row r="109" spans="1:13" hidden="1">
      <c r="F109" s="150"/>
      <c r="K109" s="157" t="str">
        <f t="shared" ref="K109:L109" si="9">+K110&amp;"000"</f>
        <v>263435000</v>
      </c>
      <c r="L109" s="157" t="str">
        <f t="shared" si="9"/>
        <v>264652000</v>
      </c>
    </row>
    <row r="110" spans="1:13" hidden="1">
      <c r="F110" s="150"/>
      <c r="K110" s="157" t="s">
        <v>569</v>
      </c>
      <c r="L110" s="157" t="s">
        <v>576</v>
      </c>
    </row>
    <row r="111" spans="1:13" hidden="1">
      <c r="F111" s="150"/>
      <c r="K111" s="157" t="s">
        <v>458</v>
      </c>
      <c r="L111" s="157" t="s">
        <v>577</v>
      </c>
    </row>
    <row r="112" spans="1:13">
      <c r="F112" s="150"/>
    </row>
    <row r="138" spans="6:10" s="1" customFormat="1">
      <c r="F138" s="139"/>
      <c r="G138" s="139"/>
      <c r="H138" s="139"/>
      <c r="I138" s="139"/>
      <c r="J138" s="139"/>
    </row>
    <row r="139" spans="6:10" s="1" customFormat="1">
      <c r="F139" s="139"/>
      <c r="G139" s="139"/>
      <c r="H139" s="139"/>
      <c r="I139" s="139"/>
      <c r="J139" s="139"/>
    </row>
    <row r="140" spans="6:10" s="1" customFormat="1">
      <c r="F140" s="139"/>
      <c r="G140" s="139"/>
      <c r="H140" s="139"/>
      <c r="I140" s="139"/>
      <c r="J140" s="139"/>
    </row>
    <row r="141" spans="6:10" s="1" customFormat="1">
      <c r="F141" s="139"/>
      <c r="G141" s="139"/>
      <c r="H141" s="139"/>
      <c r="I141" s="139"/>
      <c r="J141" s="139"/>
    </row>
    <row r="142" spans="6:10" s="1" customFormat="1">
      <c r="F142" s="139"/>
      <c r="G142" s="139"/>
      <c r="H142" s="139"/>
      <c r="I142" s="139"/>
      <c r="J142" s="139"/>
    </row>
    <row r="143" spans="6:10" s="1" customFormat="1">
      <c r="F143" s="139"/>
      <c r="G143" s="139"/>
      <c r="H143" s="139"/>
      <c r="I143" s="139"/>
      <c r="J143" s="139"/>
    </row>
    <row r="144" spans="6:10" s="1" customFormat="1">
      <c r="F144" s="139"/>
      <c r="G144" s="139"/>
      <c r="H144" s="139"/>
      <c r="I144" s="139"/>
      <c r="J144" s="139"/>
    </row>
    <row r="145" spans="6:10" s="1" customFormat="1">
      <c r="F145" s="139"/>
      <c r="G145" s="139"/>
      <c r="H145" s="139"/>
      <c r="I145" s="139"/>
      <c r="J145" s="139"/>
    </row>
    <row r="146" spans="6:10" s="1" customFormat="1">
      <c r="F146" s="139"/>
      <c r="G146" s="139"/>
      <c r="H146" s="139"/>
      <c r="I146" s="139"/>
      <c r="J146" s="139"/>
    </row>
    <row r="147" spans="6:10" s="1" customFormat="1">
      <c r="F147" s="139"/>
      <c r="G147" s="139"/>
      <c r="H147" s="139"/>
      <c r="I147" s="139"/>
      <c r="J147" s="139"/>
    </row>
    <row r="148" spans="6:10" s="1" customFormat="1">
      <c r="F148" s="139"/>
      <c r="G148" s="139"/>
      <c r="H148" s="139"/>
      <c r="I148" s="139"/>
      <c r="J148" s="139"/>
    </row>
    <row r="149" spans="6:10" s="1" customFormat="1">
      <c r="F149" s="139"/>
      <c r="G149" s="139"/>
      <c r="H149" s="139"/>
      <c r="I149" s="139"/>
      <c r="J149" s="139"/>
    </row>
  </sheetData>
  <sheetProtection algorithmName="SHA-512" hashValue="EfrKQolrXc7fVodV7ngdzOf/o/P+GoxYDdglCkhkQRpLVK78SJR3jUvP9kVsPlqCJSmGY2ZRtxzKK3rcoTJ3tA==" saltValue="5qkLtZOGUuixxAbedKA8qw==" spinCount="100000" sheet="1" objects="1" scenarios="1"/>
  <customSheetViews>
    <customSheetView guid="{247A5D4D-80F1-4466-92F7-7A3BC78E450F}" showPageBreaks="1" printArea="1">
      <selection activeCell="C43" sqref="C43"/>
      <pageMargins left="0.78740157480314965" right="0.78740157480314965" top="0.78740157480314965" bottom="0.59055118110236227" header="0.51181102362204722" footer="0.51181102362204722"/>
      <pageSetup paperSize="9" scale="52" pageOrder="overThenDown" orientation="portrait" blackAndWhite="1" horizontalDpi="300" verticalDpi="300"/>
      <headerFooter alignWithMargins="0"/>
    </customSheetView>
  </customSheetViews>
  <mergeCells count="62">
    <mergeCell ref="F2:J2"/>
    <mergeCell ref="H5:I6"/>
    <mergeCell ref="I7:I8"/>
    <mergeCell ref="I9:I10"/>
    <mergeCell ref="G3:G4"/>
    <mergeCell ref="H3:I4"/>
    <mergeCell ref="H7:H30"/>
    <mergeCell ref="I17:I18"/>
    <mergeCell ref="I25:I26"/>
    <mergeCell ref="G5:G30"/>
    <mergeCell ref="I19:I20"/>
    <mergeCell ref="I21:I22"/>
    <mergeCell ref="I23:I24"/>
    <mergeCell ref="I27:I28"/>
    <mergeCell ref="I29:I30"/>
    <mergeCell ref="F3:F30"/>
    <mergeCell ref="F54:H57"/>
    <mergeCell ref="F31:F41"/>
    <mergeCell ref="H37:I38"/>
    <mergeCell ref="G31:I32"/>
    <mergeCell ref="H33:I34"/>
    <mergeCell ref="F49:H50"/>
    <mergeCell ref="I56:I57"/>
    <mergeCell ref="I54:I55"/>
    <mergeCell ref="H35:I36"/>
    <mergeCell ref="F51:H52"/>
    <mergeCell ref="H39:I40"/>
    <mergeCell ref="F42:I43"/>
    <mergeCell ref="H46:I47"/>
    <mergeCell ref="H41:I41"/>
    <mergeCell ref="F44:G48"/>
    <mergeCell ref="H44:I45"/>
    <mergeCell ref="I11:I12"/>
    <mergeCell ref="I13:I14"/>
    <mergeCell ref="I15:I16"/>
    <mergeCell ref="F90:G105"/>
    <mergeCell ref="H104:I105"/>
    <mergeCell ref="H90:I91"/>
    <mergeCell ref="F64:G89"/>
    <mergeCell ref="H64:I65"/>
    <mergeCell ref="H102:I103"/>
    <mergeCell ref="H92:I93"/>
    <mergeCell ref="H94:I95"/>
    <mergeCell ref="H100:I101"/>
    <mergeCell ref="H68:I69"/>
    <mergeCell ref="H70:I71"/>
    <mergeCell ref="H72:I73"/>
    <mergeCell ref="H74:I75"/>
    <mergeCell ref="F58:H61"/>
    <mergeCell ref="I58:I59"/>
    <mergeCell ref="I60:I61"/>
    <mergeCell ref="H66:I67"/>
    <mergeCell ref="F62:J62"/>
    <mergeCell ref="H76:I77"/>
    <mergeCell ref="H96:I97"/>
    <mergeCell ref="H98:I99"/>
    <mergeCell ref="H88:I89"/>
    <mergeCell ref="H80:I81"/>
    <mergeCell ref="H78:I79"/>
    <mergeCell ref="H82:I83"/>
    <mergeCell ref="H84:I85"/>
    <mergeCell ref="H86:I87"/>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L50"/>
  <sheetViews>
    <sheetView view="pageBreakPreview" zoomScale="85" zoomScaleNormal="80" zoomScaleSheetLayoutView="85" workbookViewId="0">
      <pane ySplit="2" topLeftCell="A3" activePane="bottomLeft" state="frozen"/>
      <selection pane="bottomLeft" activeCell="A48" sqref="A48:XFD50"/>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5.19921875" style="1" customWidth="1"/>
    <col min="7" max="7" width="6" style="1" customWidth="1"/>
    <col min="8" max="8" width="4.796875" style="1" customWidth="1"/>
    <col min="9" max="9" width="28.19921875" style="1" customWidth="1"/>
    <col min="10" max="11" width="13.19921875" style="1" customWidth="1"/>
    <col min="12" max="12" width="13.19921875" style="139" customWidth="1"/>
    <col min="13" max="16384" width="9" style="1"/>
  </cols>
  <sheetData>
    <row r="1" spans="1:12" ht="20.25" customHeight="1">
      <c r="F1" s="1" t="s">
        <v>130</v>
      </c>
      <c r="J1" s="148"/>
      <c r="L1" s="148" t="s">
        <v>513</v>
      </c>
    </row>
    <row r="2" spans="1:12" ht="30" customHeight="1">
      <c r="A2" s="26"/>
      <c r="B2" s="67" t="s">
        <v>757</v>
      </c>
      <c r="C2" s="26" t="s">
        <v>758</v>
      </c>
      <c r="D2" s="26" t="s">
        <v>759</v>
      </c>
      <c r="E2" s="30" t="s">
        <v>760</v>
      </c>
      <c r="F2" s="598" t="s">
        <v>1457</v>
      </c>
      <c r="G2" s="599"/>
      <c r="H2" s="599"/>
      <c r="I2" s="599"/>
      <c r="J2" s="11" t="s">
        <v>128</v>
      </c>
      <c r="K2" s="11" t="s">
        <v>580</v>
      </c>
      <c r="L2" s="152" t="s">
        <v>587</v>
      </c>
    </row>
    <row r="3" spans="1:12" ht="20.100000000000001" customHeight="1">
      <c r="A3" s="27" t="str">
        <f>+B3&amp;C3&amp;D3</f>
        <v>1715201</v>
      </c>
      <c r="B3" s="28" t="s">
        <v>131</v>
      </c>
      <c r="C3" s="29">
        <v>52</v>
      </c>
      <c r="D3" s="28" t="s">
        <v>761</v>
      </c>
      <c r="E3" s="24">
        <v>1</v>
      </c>
      <c r="F3" s="779" t="s">
        <v>127</v>
      </c>
      <c r="G3" s="780"/>
      <c r="H3" s="780"/>
      <c r="I3" s="781"/>
      <c r="J3" s="42">
        <f>VLOOKUP($A3&amp;J$48,決統データ!$A$3:$DE$365,$E3+19,FALSE)</f>
        <v>182667</v>
      </c>
      <c r="K3" s="42">
        <f>VLOOKUP($A3&amp;K$48,決統データ!$A$3:$DE$365,$E3+19,FALSE)</f>
        <v>274670</v>
      </c>
      <c r="L3" s="187">
        <f t="shared" ref="L3:L32" si="0">SUM(J3:K3)</f>
        <v>457337</v>
      </c>
    </row>
    <row r="4" spans="1:12" ht="20.100000000000001" customHeight="1">
      <c r="A4" s="27" t="str">
        <f t="shared" ref="A4:A43" si="1">+B4&amp;C4&amp;D4</f>
        <v>1715201</v>
      </c>
      <c r="B4" s="28" t="s">
        <v>131</v>
      </c>
      <c r="C4" s="29">
        <v>52</v>
      </c>
      <c r="D4" s="28" t="s">
        <v>761</v>
      </c>
      <c r="E4" s="186">
        <v>2</v>
      </c>
      <c r="F4" s="188"/>
      <c r="G4" s="776" t="s">
        <v>124</v>
      </c>
      <c r="H4" s="189" t="s">
        <v>123</v>
      </c>
      <c r="I4" s="190"/>
      <c r="J4" s="42">
        <f>VLOOKUP($A4&amp;J$48,決統データ!$A$3:$DE$365,$E4+19,FALSE)</f>
        <v>0</v>
      </c>
      <c r="K4" s="42">
        <f>VLOOKUP($A4&amp;K$48,決統データ!$A$3:$DE$365,$E4+19,FALSE)</f>
        <v>0</v>
      </c>
      <c r="L4" s="187">
        <f t="shared" si="0"/>
        <v>0</v>
      </c>
    </row>
    <row r="5" spans="1:12" ht="20.100000000000001" customHeight="1">
      <c r="A5" s="27" t="str">
        <f t="shared" si="1"/>
        <v>1715201</v>
      </c>
      <c r="B5" s="28" t="s">
        <v>131</v>
      </c>
      <c r="C5" s="29">
        <v>52</v>
      </c>
      <c r="D5" s="28" t="s">
        <v>761</v>
      </c>
      <c r="E5" s="186">
        <v>3</v>
      </c>
      <c r="F5" s="188"/>
      <c r="G5" s="777"/>
      <c r="H5" s="191" t="s">
        <v>122</v>
      </c>
      <c r="I5" s="191"/>
      <c r="J5" s="42">
        <f>VLOOKUP($A5&amp;J$48,決統データ!$A$3:$DE$365,$E5+19,FALSE)</f>
        <v>0</v>
      </c>
      <c r="K5" s="42">
        <f>VLOOKUP($A5&amp;K$48,決統データ!$A$3:$DE$365,$E5+19,FALSE)</f>
        <v>0</v>
      </c>
      <c r="L5" s="187">
        <f t="shared" si="0"/>
        <v>0</v>
      </c>
    </row>
    <row r="6" spans="1:12" ht="20.100000000000001" customHeight="1">
      <c r="A6" s="27" t="str">
        <f t="shared" si="1"/>
        <v>1715201</v>
      </c>
      <c r="B6" s="28" t="s">
        <v>131</v>
      </c>
      <c r="C6" s="29">
        <v>52</v>
      </c>
      <c r="D6" s="28" t="s">
        <v>761</v>
      </c>
      <c r="E6" s="186">
        <v>4</v>
      </c>
      <c r="F6" s="188"/>
      <c r="G6" s="777"/>
      <c r="H6" s="189" t="s">
        <v>121</v>
      </c>
      <c r="I6" s="190"/>
      <c r="J6" s="42">
        <f>VLOOKUP($A6&amp;J$48,決統データ!$A$3:$DE$365,$E6+19,FALSE)</f>
        <v>37121</v>
      </c>
      <c r="K6" s="42">
        <f>VLOOKUP($A6&amp;K$48,決統データ!$A$3:$DE$365,$E6+19,FALSE)</f>
        <v>20839</v>
      </c>
      <c r="L6" s="187">
        <f t="shared" si="0"/>
        <v>57960</v>
      </c>
    </row>
    <row r="7" spans="1:12" ht="20.100000000000001" customHeight="1">
      <c r="A7" s="27" t="str">
        <f t="shared" si="1"/>
        <v>1715201</v>
      </c>
      <c r="B7" s="28" t="s">
        <v>131</v>
      </c>
      <c r="C7" s="29">
        <v>52</v>
      </c>
      <c r="D7" s="28" t="s">
        <v>761</v>
      </c>
      <c r="E7" s="186">
        <v>5</v>
      </c>
      <c r="F7" s="192"/>
      <c r="G7" s="777"/>
      <c r="H7" s="189" t="s">
        <v>120</v>
      </c>
      <c r="I7" s="190"/>
      <c r="J7" s="42">
        <f>VLOOKUP($A7&amp;J$48,決統データ!$A$3:$DE$365,$E7+19,FALSE)</f>
        <v>1189</v>
      </c>
      <c r="K7" s="42">
        <f>VLOOKUP($A7&amp;K$48,決統データ!$A$3:$DE$365,$E7+19,FALSE)</f>
        <v>3536</v>
      </c>
      <c r="L7" s="187">
        <f t="shared" si="0"/>
        <v>4725</v>
      </c>
    </row>
    <row r="8" spans="1:12" ht="20.100000000000001" customHeight="1">
      <c r="A8" s="27" t="str">
        <f t="shared" si="1"/>
        <v>1715201</v>
      </c>
      <c r="B8" s="28" t="s">
        <v>131</v>
      </c>
      <c r="C8" s="29">
        <v>52</v>
      </c>
      <c r="D8" s="28" t="s">
        <v>761</v>
      </c>
      <c r="E8" s="186">
        <v>6</v>
      </c>
      <c r="F8" s="193"/>
      <c r="G8" s="777"/>
      <c r="H8" s="189" t="s">
        <v>119</v>
      </c>
      <c r="I8" s="190"/>
      <c r="J8" s="42">
        <f>VLOOKUP($A8&amp;J$48,決統データ!$A$3:$DE$365,$E8+19,FALSE)</f>
        <v>0</v>
      </c>
      <c r="K8" s="42">
        <f>VLOOKUP($A8&amp;K$48,決統データ!$A$3:$DE$365,$E8+19,FALSE)</f>
        <v>0</v>
      </c>
      <c r="L8" s="187">
        <f t="shared" si="0"/>
        <v>0</v>
      </c>
    </row>
    <row r="9" spans="1:12" ht="20.100000000000001" customHeight="1">
      <c r="A9" s="27" t="str">
        <f t="shared" si="1"/>
        <v>1715201</v>
      </c>
      <c r="B9" s="28" t="s">
        <v>131</v>
      </c>
      <c r="C9" s="29">
        <v>52</v>
      </c>
      <c r="D9" s="28" t="s">
        <v>761</v>
      </c>
      <c r="E9" s="186">
        <v>7</v>
      </c>
      <c r="F9" s="193"/>
      <c r="G9" s="777"/>
      <c r="H9" s="191" t="s">
        <v>1427</v>
      </c>
      <c r="I9" s="191"/>
      <c r="J9" s="42">
        <f>VLOOKUP($A9&amp;J$48,決統データ!$A$3:$DE$365,$E9+19,FALSE)</f>
        <v>0</v>
      </c>
      <c r="K9" s="42">
        <f>VLOOKUP($A9&amp;K$48,決統データ!$A$3:$DE$365,$E9+19,FALSE)</f>
        <v>0</v>
      </c>
      <c r="L9" s="187">
        <f t="shared" si="0"/>
        <v>0</v>
      </c>
    </row>
    <row r="10" spans="1:12" ht="20.100000000000001" customHeight="1">
      <c r="A10" s="27" t="str">
        <f t="shared" si="1"/>
        <v>1715201</v>
      </c>
      <c r="B10" s="28" t="s">
        <v>131</v>
      </c>
      <c r="C10" s="29">
        <v>52</v>
      </c>
      <c r="D10" s="28" t="s">
        <v>761</v>
      </c>
      <c r="E10" s="186">
        <v>8</v>
      </c>
      <c r="F10" s="193"/>
      <c r="G10" s="777"/>
      <c r="H10" s="189" t="s">
        <v>118</v>
      </c>
      <c r="I10" s="190"/>
      <c r="J10" s="42">
        <f>VLOOKUP($A10&amp;J$48,決統データ!$A$3:$DE$365,$E10+19,FALSE)</f>
        <v>25</v>
      </c>
      <c r="K10" s="42">
        <f>VLOOKUP($A10&amp;K$48,決統データ!$A$3:$DE$365,$E10+19,FALSE)</f>
        <v>343</v>
      </c>
      <c r="L10" s="187">
        <f t="shared" si="0"/>
        <v>368</v>
      </c>
    </row>
    <row r="11" spans="1:12" ht="20.100000000000001" customHeight="1">
      <c r="A11" s="27" t="str">
        <f t="shared" si="1"/>
        <v>1715201</v>
      </c>
      <c r="B11" s="28" t="s">
        <v>131</v>
      </c>
      <c r="C11" s="29">
        <v>52</v>
      </c>
      <c r="D11" s="28" t="s">
        <v>761</v>
      </c>
      <c r="E11" s="186">
        <v>9</v>
      </c>
      <c r="F11" s="193"/>
      <c r="G11" s="777"/>
      <c r="H11" s="189" t="s">
        <v>117</v>
      </c>
      <c r="I11" s="190"/>
      <c r="J11" s="42">
        <f>VLOOKUP($A11&amp;J$48,決統データ!$A$3:$DE$365,$E11+19,FALSE)</f>
        <v>0</v>
      </c>
      <c r="K11" s="42">
        <f>VLOOKUP($A11&amp;K$48,決統データ!$A$3:$DE$365,$E11+19,FALSE)</f>
        <v>0</v>
      </c>
      <c r="L11" s="187">
        <f t="shared" si="0"/>
        <v>0</v>
      </c>
    </row>
    <row r="12" spans="1:12" ht="20.100000000000001" customHeight="1">
      <c r="A12" s="27" t="str">
        <f t="shared" si="1"/>
        <v>1715201</v>
      </c>
      <c r="B12" s="28" t="s">
        <v>131</v>
      </c>
      <c r="C12" s="29">
        <v>52</v>
      </c>
      <c r="D12" s="28" t="s">
        <v>761</v>
      </c>
      <c r="E12" s="186">
        <v>10</v>
      </c>
      <c r="F12" s="192"/>
      <c r="G12" s="777"/>
      <c r="H12" s="189" t="s">
        <v>116</v>
      </c>
      <c r="I12" s="190"/>
      <c r="J12" s="42">
        <f>VLOOKUP($A12&amp;J$48,決統データ!$A$3:$DE$365,$E12+19,FALSE)</f>
        <v>0</v>
      </c>
      <c r="K12" s="42">
        <f>VLOOKUP($A12&amp;K$48,決統データ!$A$3:$DE$365,$E12+19,FALSE)</f>
        <v>100904</v>
      </c>
      <c r="L12" s="187">
        <f t="shared" si="0"/>
        <v>100904</v>
      </c>
    </row>
    <row r="13" spans="1:12" ht="20.100000000000001" customHeight="1">
      <c r="A13" s="27" t="str">
        <f t="shared" si="1"/>
        <v>1715201</v>
      </c>
      <c r="B13" s="28" t="s">
        <v>131</v>
      </c>
      <c r="C13" s="29">
        <v>52</v>
      </c>
      <c r="D13" s="28" t="s">
        <v>761</v>
      </c>
      <c r="E13" s="186">
        <v>11</v>
      </c>
      <c r="F13" s="194"/>
      <c r="G13" s="777"/>
      <c r="H13" s="191" t="s">
        <v>1496</v>
      </c>
      <c r="I13" s="191"/>
      <c r="J13" s="42">
        <f>VLOOKUP($A13&amp;J$48,決統データ!$A$3:$DE$365,$E13+19,FALSE)</f>
        <v>0</v>
      </c>
      <c r="K13" s="42">
        <f>VLOOKUP($A13&amp;K$48,決統データ!$A$3:$DE$365,$E13+19,FALSE)</f>
        <v>0</v>
      </c>
      <c r="L13" s="187">
        <f t="shared" si="0"/>
        <v>0</v>
      </c>
    </row>
    <row r="14" spans="1:12" ht="20.100000000000001" customHeight="1">
      <c r="A14" s="27" t="str">
        <f t="shared" si="1"/>
        <v>1715201</v>
      </c>
      <c r="B14" s="28" t="s">
        <v>131</v>
      </c>
      <c r="C14" s="29">
        <v>52</v>
      </c>
      <c r="D14" s="28" t="s">
        <v>370</v>
      </c>
      <c r="E14" s="186">
        <v>12</v>
      </c>
      <c r="F14" s="194"/>
      <c r="G14" s="777"/>
      <c r="H14" s="195" t="s">
        <v>1497</v>
      </c>
      <c r="I14" s="195"/>
      <c r="J14" s="42">
        <f>VLOOKUP($A14&amp;J$48,決統データ!$A$3:$DE$365,$E14+19,FALSE)</f>
        <v>0</v>
      </c>
      <c r="K14" s="42">
        <f>VLOOKUP($A14&amp;K$48,決統データ!$A$3:$DE$365,$E14+19,FALSE)</f>
        <v>0</v>
      </c>
      <c r="L14" s="187">
        <f t="shared" si="0"/>
        <v>0</v>
      </c>
    </row>
    <row r="15" spans="1:12" ht="20.100000000000001" customHeight="1">
      <c r="A15" s="27" t="str">
        <f t="shared" si="1"/>
        <v>1715201</v>
      </c>
      <c r="B15" s="28" t="s">
        <v>131</v>
      </c>
      <c r="C15" s="29">
        <v>52</v>
      </c>
      <c r="D15" s="28" t="s">
        <v>761</v>
      </c>
      <c r="E15" s="186">
        <v>13</v>
      </c>
      <c r="F15" s="194"/>
      <c r="G15" s="777"/>
      <c r="H15" s="195" t="s">
        <v>80</v>
      </c>
      <c r="I15" s="195"/>
      <c r="J15" s="42">
        <f>VLOOKUP($A15&amp;J$48,決統データ!$A$3:$DE$365,$E15+19,FALSE)</f>
        <v>14109</v>
      </c>
      <c r="K15" s="42">
        <f>VLOOKUP($A15&amp;K$48,決統データ!$A$3:$DE$365,$E15+19,FALSE)</f>
        <v>28720</v>
      </c>
      <c r="L15" s="187">
        <f t="shared" si="0"/>
        <v>42829</v>
      </c>
    </row>
    <row r="16" spans="1:12" ht="20.100000000000001" customHeight="1">
      <c r="A16" s="27" t="str">
        <f t="shared" ref="A16" si="2">+B16&amp;C16&amp;D16</f>
        <v>1715201</v>
      </c>
      <c r="B16" s="28" t="s">
        <v>131</v>
      </c>
      <c r="C16" s="29">
        <v>52</v>
      </c>
      <c r="D16" s="28" t="s">
        <v>370</v>
      </c>
      <c r="E16" s="186">
        <v>14</v>
      </c>
      <c r="F16" s="194"/>
      <c r="G16" s="451"/>
      <c r="H16" s="195" t="s">
        <v>1498</v>
      </c>
      <c r="I16" s="195"/>
      <c r="J16" s="42">
        <f>VLOOKUP($A16&amp;J$48,決統データ!$A$3:$DE$365,$E16+19,FALSE)</f>
        <v>0</v>
      </c>
      <c r="K16" s="42">
        <f>VLOOKUP($A16&amp;K$48,決統データ!$A$3:$DE$365,$E16+19,FALSE)</f>
        <v>0</v>
      </c>
      <c r="L16" s="187">
        <f t="shared" si="0"/>
        <v>0</v>
      </c>
    </row>
    <row r="17" spans="1:12" ht="20.100000000000001" customHeight="1">
      <c r="A17" s="27" t="str">
        <f t="shared" si="1"/>
        <v>1715201</v>
      </c>
      <c r="B17" s="28" t="s">
        <v>131</v>
      </c>
      <c r="C17" s="29">
        <v>52</v>
      </c>
      <c r="D17" s="28" t="s">
        <v>761</v>
      </c>
      <c r="E17" s="186">
        <v>15</v>
      </c>
      <c r="F17" s="196"/>
      <c r="G17" s="197"/>
      <c r="H17" s="191" t="s">
        <v>1354</v>
      </c>
      <c r="I17" s="189"/>
      <c r="J17" s="42">
        <f>VLOOKUP($A17&amp;J$48,決統データ!$A$3:$DE$365,$E17+19,FALSE)</f>
        <v>0</v>
      </c>
      <c r="K17" s="42">
        <f>VLOOKUP($A17&amp;K$48,決統データ!$A$3:$DE$365,$E17+19,FALSE)</f>
        <v>0</v>
      </c>
      <c r="L17" s="187">
        <f t="shared" si="0"/>
        <v>0</v>
      </c>
    </row>
    <row r="18" spans="1:12" ht="20.100000000000001" customHeight="1">
      <c r="A18" s="27" t="str">
        <f t="shared" si="1"/>
        <v>1715201</v>
      </c>
      <c r="B18" s="28" t="s">
        <v>131</v>
      </c>
      <c r="C18" s="29">
        <v>52</v>
      </c>
      <c r="D18" s="28" t="s">
        <v>761</v>
      </c>
      <c r="E18" s="186">
        <v>16</v>
      </c>
      <c r="F18" s="779" t="s">
        <v>125</v>
      </c>
      <c r="G18" s="780"/>
      <c r="H18" s="780"/>
      <c r="I18" s="781"/>
      <c r="J18" s="42">
        <f>VLOOKUP($A18&amp;J$48,決統データ!$A$3:$DE$365,$E18+19,FALSE)</f>
        <v>21210</v>
      </c>
      <c r="K18" s="42">
        <f>VLOOKUP($A18&amp;K$48,決統データ!$A$3:$DE$365,$E18+19,FALSE)</f>
        <v>23590</v>
      </c>
      <c r="L18" s="187">
        <f t="shared" si="0"/>
        <v>44800</v>
      </c>
    </row>
    <row r="19" spans="1:12" ht="20.100000000000001" customHeight="1">
      <c r="A19" s="27" t="str">
        <f t="shared" si="1"/>
        <v>1715201</v>
      </c>
      <c r="B19" s="28" t="s">
        <v>131</v>
      </c>
      <c r="C19" s="29">
        <v>52</v>
      </c>
      <c r="D19" s="28" t="s">
        <v>761</v>
      </c>
      <c r="E19" s="186">
        <v>17</v>
      </c>
      <c r="F19" s="188"/>
      <c r="G19" s="776" t="s">
        <v>124</v>
      </c>
      <c r="H19" s="198" t="s">
        <v>123</v>
      </c>
      <c r="I19" s="190"/>
      <c r="J19" s="42">
        <f>VLOOKUP($A19&amp;J$48,決統データ!$A$3:$DE$365,$E19+19,FALSE)</f>
        <v>0</v>
      </c>
      <c r="K19" s="42">
        <f>VLOOKUP($A19&amp;K$48,決統データ!$A$3:$DE$365,$E19+19,FALSE)</f>
        <v>0</v>
      </c>
      <c r="L19" s="187">
        <f t="shared" si="0"/>
        <v>0</v>
      </c>
    </row>
    <row r="20" spans="1:12" ht="20.100000000000001" customHeight="1">
      <c r="A20" s="27" t="str">
        <f t="shared" si="1"/>
        <v>1715201</v>
      </c>
      <c r="B20" s="28" t="s">
        <v>131</v>
      </c>
      <c r="C20" s="29">
        <v>52</v>
      </c>
      <c r="D20" s="28" t="s">
        <v>761</v>
      </c>
      <c r="E20" s="186">
        <v>18</v>
      </c>
      <c r="F20" s="188"/>
      <c r="G20" s="777"/>
      <c r="H20" s="190" t="s">
        <v>122</v>
      </c>
      <c r="I20" s="191"/>
      <c r="J20" s="42">
        <f>VLOOKUP($A20&amp;J$48,決統データ!$A$3:$DE$365,$E20+19,FALSE)</f>
        <v>0</v>
      </c>
      <c r="K20" s="42">
        <f>VLOOKUP($A20&amp;K$48,決統データ!$A$3:$DE$365,$E20+19,FALSE)</f>
        <v>0</v>
      </c>
      <c r="L20" s="187">
        <f t="shared" si="0"/>
        <v>0</v>
      </c>
    </row>
    <row r="21" spans="1:12" ht="20.100000000000001" customHeight="1">
      <c r="A21" s="27" t="str">
        <f t="shared" si="1"/>
        <v>1715201</v>
      </c>
      <c r="B21" s="28" t="s">
        <v>131</v>
      </c>
      <c r="C21" s="29">
        <v>52</v>
      </c>
      <c r="D21" s="28" t="s">
        <v>761</v>
      </c>
      <c r="E21" s="186">
        <v>19</v>
      </c>
      <c r="F21" s="188"/>
      <c r="G21" s="777"/>
      <c r="H21" s="198" t="s">
        <v>121</v>
      </c>
      <c r="I21" s="190"/>
      <c r="J21" s="42">
        <f>VLOOKUP($A21&amp;J$48,決統データ!$A$3:$DE$365,$E21+19,FALSE)</f>
        <v>11581</v>
      </c>
      <c r="K21" s="42">
        <f>VLOOKUP($A21&amp;K$48,決統データ!$A$3:$DE$365,$E21+19,FALSE)</f>
        <v>1832</v>
      </c>
      <c r="L21" s="187">
        <f t="shared" si="0"/>
        <v>13413</v>
      </c>
    </row>
    <row r="22" spans="1:12" ht="20.100000000000001" customHeight="1">
      <c r="A22" s="27" t="str">
        <f t="shared" si="1"/>
        <v>1715201</v>
      </c>
      <c r="B22" s="28" t="s">
        <v>131</v>
      </c>
      <c r="C22" s="29">
        <v>52</v>
      </c>
      <c r="D22" s="28" t="s">
        <v>761</v>
      </c>
      <c r="E22" s="186">
        <v>20</v>
      </c>
      <c r="F22" s="192"/>
      <c r="G22" s="777"/>
      <c r="H22" s="198" t="s">
        <v>120</v>
      </c>
      <c r="I22" s="190"/>
      <c r="J22" s="42">
        <f>VLOOKUP($A22&amp;J$48,決統データ!$A$3:$DE$365,$E22+19,FALSE)</f>
        <v>430</v>
      </c>
      <c r="K22" s="42">
        <f>VLOOKUP($A22&amp;K$48,決統データ!$A$3:$DE$365,$E22+19,FALSE)</f>
        <v>1069</v>
      </c>
      <c r="L22" s="187">
        <f t="shared" si="0"/>
        <v>1499</v>
      </c>
    </row>
    <row r="23" spans="1:12" ht="20.100000000000001" customHeight="1">
      <c r="A23" s="27" t="str">
        <f t="shared" si="1"/>
        <v>1715201</v>
      </c>
      <c r="B23" s="28" t="s">
        <v>131</v>
      </c>
      <c r="C23" s="29">
        <v>52</v>
      </c>
      <c r="D23" s="28" t="s">
        <v>761</v>
      </c>
      <c r="E23" s="186">
        <v>21</v>
      </c>
      <c r="F23" s="193"/>
      <c r="G23" s="777"/>
      <c r="H23" s="198" t="s">
        <v>119</v>
      </c>
      <c r="I23" s="190"/>
      <c r="J23" s="42">
        <f>VLOOKUP($A23&amp;J$48,決統データ!$A$3:$DE$365,$E23+19,FALSE)</f>
        <v>0</v>
      </c>
      <c r="K23" s="42">
        <f>VLOOKUP($A23&amp;K$48,決統データ!$A$3:$DE$365,$E23+19,FALSE)</f>
        <v>0</v>
      </c>
      <c r="L23" s="187">
        <f t="shared" si="0"/>
        <v>0</v>
      </c>
    </row>
    <row r="24" spans="1:12" ht="20.100000000000001" customHeight="1">
      <c r="A24" s="27" t="str">
        <f t="shared" si="1"/>
        <v>1715201</v>
      </c>
      <c r="B24" s="28" t="s">
        <v>131</v>
      </c>
      <c r="C24" s="29">
        <v>52</v>
      </c>
      <c r="D24" s="28" t="s">
        <v>761</v>
      </c>
      <c r="E24" s="186">
        <v>22</v>
      </c>
      <c r="F24" s="193"/>
      <c r="G24" s="777"/>
      <c r="H24" s="198" t="s">
        <v>118</v>
      </c>
      <c r="I24" s="190"/>
      <c r="J24" s="42">
        <f>VLOOKUP($A24&amp;J$48,決統データ!$A$3:$DE$365,$E24+19,FALSE)</f>
        <v>1</v>
      </c>
      <c r="K24" s="42">
        <f>VLOOKUP($A24&amp;K$48,決統データ!$A$3:$DE$365,$E24+19,FALSE)</f>
        <v>11</v>
      </c>
      <c r="L24" s="187">
        <f t="shared" si="0"/>
        <v>12</v>
      </c>
    </row>
    <row r="25" spans="1:12" ht="20.100000000000001" customHeight="1">
      <c r="A25" s="27" t="str">
        <f t="shared" si="1"/>
        <v>1715201</v>
      </c>
      <c r="B25" s="28" t="s">
        <v>131</v>
      </c>
      <c r="C25" s="29">
        <v>52</v>
      </c>
      <c r="D25" s="28" t="s">
        <v>761</v>
      </c>
      <c r="E25" s="186">
        <v>23</v>
      </c>
      <c r="F25" s="193"/>
      <c r="G25" s="777"/>
      <c r="H25" s="198" t="s">
        <v>117</v>
      </c>
      <c r="I25" s="190"/>
      <c r="J25" s="42">
        <f>VLOOKUP($A25&amp;J$48,決統データ!$A$3:$DE$365,$E25+19,FALSE)</f>
        <v>0</v>
      </c>
      <c r="K25" s="42">
        <f>VLOOKUP($A25&amp;K$48,決統データ!$A$3:$DE$365,$E25+19,FALSE)</f>
        <v>0</v>
      </c>
      <c r="L25" s="187">
        <f t="shared" si="0"/>
        <v>0</v>
      </c>
    </row>
    <row r="26" spans="1:12" ht="20.100000000000001" customHeight="1">
      <c r="A26" s="27" t="str">
        <f t="shared" si="1"/>
        <v>1715201</v>
      </c>
      <c r="B26" s="28" t="s">
        <v>131</v>
      </c>
      <c r="C26" s="29">
        <v>52</v>
      </c>
      <c r="D26" s="28" t="s">
        <v>761</v>
      </c>
      <c r="E26" s="186">
        <v>24</v>
      </c>
      <c r="F26" s="192"/>
      <c r="G26" s="777"/>
      <c r="H26" s="198" t="s">
        <v>116</v>
      </c>
      <c r="I26" s="190"/>
      <c r="J26" s="42">
        <f>VLOOKUP($A26&amp;J$48,決統データ!$A$3:$DE$365,$E26+19,FALSE)</f>
        <v>0</v>
      </c>
      <c r="K26" s="42">
        <f>VLOOKUP($A26&amp;K$48,決統データ!$A$3:$DE$365,$E26+19,FALSE)</f>
        <v>1796</v>
      </c>
      <c r="L26" s="187">
        <f t="shared" si="0"/>
        <v>1796</v>
      </c>
    </row>
    <row r="27" spans="1:12" ht="20.100000000000001" customHeight="1">
      <c r="A27" s="27" t="str">
        <f t="shared" si="1"/>
        <v>1715201</v>
      </c>
      <c r="B27" s="28" t="s">
        <v>131</v>
      </c>
      <c r="C27" s="29">
        <v>52</v>
      </c>
      <c r="D27" s="28" t="s">
        <v>761</v>
      </c>
      <c r="E27" s="186">
        <v>25</v>
      </c>
      <c r="F27" s="193"/>
      <c r="G27" s="777"/>
      <c r="H27" s="190" t="s">
        <v>1496</v>
      </c>
      <c r="I27" s="191"/>
      <c r="J27" s="42">
        <f>VLOOKUP($A27&amp;J$48,決統データ!$A$3:$DE$365,$E27+19,FALSE)</f>
        <v>0</v>
      </c>
      <c r="K27" s="42">
        <f>VLOOKUP($A27&amp;K$48,決統データ!$A$3:$DE$365,$E27+19,FALSE)</f>
        <v>0</v>
      </c>
      <c r="L27" s="187">
        <f t="shared" si="0"/>
        <v>0</v>
      </c>
    </row>
    <row r="28" spans="1:12" ht="20.100000000000001" customHeight="1">
      <c r="A28" s="27" t="str">
        <f t="shared" ref="A28" si="3">+B28&amp;C28&amp;D28</f>
        <v>1715201</v>
      </c>
      <c r="B28" s="28" t="s">
        <v>131</v>
      </c>
      <c r="C28" s="29">
        <v>52</v>
      </c>
      <c r="D28" s="28" t="s">
        <v>370</v>
      </c>
      <c r="E28" s="186">
        <v>26</v>
      </c>
      <c r="F28" s="194"/>
      <c r="G28" s="777"/>
      <c r="H28" s="195" t="s">
        <v>1497</v>
      </c>
      <c r="I28" s="195"/>
      <c r="J28" s="42">
        <f>VLOOKUP($A28&amp;J$48,決統データ!$A$3:$DE$365,$E28+19,FALSE)</f>
        <v>0</v>
      </c>
      <c r="K28" s="42">
        <f>VLOOKUP($A28&amp;K$48,決統データ!$A$3:$DE$365,$E28+19,FALSE)</f>
        <v>0</v>
      </c>
      <c r="L28" s="187">
        <f t="shared" si="0"/>
        <v>0</v>
      </c>
    </row>
    <row r="29" spans="1:12" ht="20.100000000000001" customHeight="1">
      <c r="A29" s="27" t="str">
        <f t="shared" si="1"/>
        <v>1715201</v>
      </c>
      <c r="B29" s="28" t="s">
        <v>131</v>
      </c>
      <c r="C29" s="29">
        <v>52</v>
      </c>
      <c r="D29" s="28" t="s">
        <v>761</v>
      </c>
      <c r="E29" s="186">
        <v>27</v>
      </c>
      <c r="F29" s="194"/>
      <c r="G29" s="778"/>
      <c r="H29" s="195" t="s">
        <v>80</v>
      </c>
      <c r="I29" s="195"/>
      <c r="J29" s="42">
        <f>VLOOKUP($A29&amp;J$48,決統データ!$A$3:$DE$365,$E29+19,FALSE)</f>
        <v>251</v>
      </c>
      <c r="K29" s="42">
        <f>VLOOKUP($A29&amp;K$48,決統データ!$A$3:$DE$365,$E29+19,FALSE)</f>
        <v>0</v>
      </c>
      <c r="L29" s="187">
        <f t="shared" si="0"/>
        <v>251</v>
      </c>
    </row>
    <row r="30" spans="1:12" ht="20.100000000000001" customHeight="1">
      <c r="A30" s="27" t="str">
        <f t="shared" si="1"/>
        <v>1715201</v>
      </c>
      <c r="B30" s="28" t="s">
        <v>131</v>
      </c>
      <c r="C30" s="29">
        <v>52</v>
      </c>
      <c r="D30" s="28" t="s">
        <v>761</v>
      </c>
      <c r="E30" s="186">
        <v>35</v>
      </c>
      <c r="F30" s="772" t="s">
        <v>115</v>
      </c>
      <c r="G30" s="772" t="s">
        <v>114</v>
      </c>
      <c r="H30" s="773" t="s">
        <v>113</v>
      </c>
      <c r="I30" s="774"/>
      <c r="J30" s="42">
        <f>VLOOKUP($A30&amp;J$48,決統データ!$A$3:$DE$365,$E30+19,FALSE)</f>
        <v>122962</v>
      </c>
      <c r="K30" s="42">
        <f>VLOOKUP($A30&amp;K$48,決統データ!$A$3:$DE$365,$E30+19,FALSE)</f>
        <v>262438</v>
      </c>
      <c r="L30" s="187">
        <f t="shared" si="0"/>
        <v>385400</v>
      </c>
    </row>
    <row r="31" spans="1:12" ht="20.100000000000001" customHeight="1">
      <c r="A31" s="27" t="str">
        <f t="shared" si="1"/>
        <v>1715201</v>
      </c>
      <c r="B31" s="28" t="s">
        <v>131</v>
      </c>
      <c r="C31" s="29">
        <v>52</v>
      </c>
      <c r="D31" s="28" t="s">
        <v>761</v>
      </c>
      <c r="E31" s="186">
        <v>36</v>
      </c>
      <c r="F31" s="772"/>
      <c r="G31" s="772"/>
      <c r="H31" s="772" t="s">
        <v>107</v>
      </c>
      <c r="I31" s="190" t="s">
        <v>112</v>
      </c>
      <c r="J31" s="42">
        <f>VLOOKUP($A31&amp;J$48,決統データ!$A$3:$DE$365,$E31+19,FALSE)</f>
        <v>15298</v>
      </c>
      <c r="K31" s="42">
        <f>VLOOKUP($A31&amp;K$48,決統データ!$A$3:$DE$365,$E31+19,FALSE)</f>
        <v>3536</v>
      </c>
      <c r="L31" s="187">
        <f t="shared" si="0"/>
        <v>18834</v>
      </c>
    </row>
    <row r="32" spans="1:12" ht="20.100000000000001" customHeight="1">
      <c r="A32" s="27" t="str">
        <f t="shared" si="1"/>
        <v>1715201</v>
      </c>
      <c r="B32" s="28" t="s">
        <v>131</v>
      </c>
      <c r="C32" s="29">
        <v>52</v>
      </c>
      <c r="D32" s="28" t="s">
        <v>761</v>
      </c>
      <c r="E32" s="186">
        <v>37</v>
      </c>
      <c r="F32" s="772"/>
      <c r="G32" s="772"/>
      <c r="H32" s="772"/>
      <c r="I32" s="190" t="s">
        <v>105</v>
      </c>
      <c r="J32" s="42">
        <f>VLOOKUP($A32&amp;J$48,決統データ!$A$3:$DE$365,$E32+19,FALSE)</f>
        <v>0</v>
      </c>
      <c r="K32" s="42">
        <f>VLOOKUP($A32&amp;K$48,決統データ!$A$3:$DE$365,$E32+19,FALSE)</f>
        <v>47200</v>
      </c>
      <c r="L32" s="187">
        <f t="shared" si="0"/>
        <v>47200</v>
      </c>
    </row>
    <row r="33" spans="1:12" ht="20.100000000000001" customHeight="1">
      <c r="A33" s="27" t="str">
        <f t="shared" ref="A33" si="4">+B33&amp;C33&amp;D33</f>
        <v>1715201</v>
      </c>
      <c r="B33" s="28" t="s">
        <v>131</v>
      </c>
      <c r="C33" s="29">
        <v>52</v>
      </c>
      <c r="D33" s="28" t="s">
        <v>370</v>
      </c>
      <c r="E33" s="186">
        <v>38</v>
      </c>
      <c r="F33" s="772"/>
      <c r="G33" s="772"/>
      <c r="H33" s="772"/>
      <c r="I33" s="190" t="s">
        <v>1499</v>
      </c>
      <c r="J33" s="42">
        <f>VLOOKUP($A33&amp;J$48,決統データ!$A$3:$DE$365,$E33+19,FALSE)</f>
        <v>9100</v>
      </c>
      <c r="K33" s="42">
        <f>VLOOKUP($A33&amp;K$48,決統データ!$A$3:$DE$365,$E33+19,FALSE)</f>
        <v>0</v>
      </c>
      <c r="L33" s="187"/>
    </row>
    <row r="34" spans="1:12" ht="20.100000000000001" customHeight="1">
      <c r="A34" s="27" t="str">
        <f t="shared" si="1"/>
        <v>1715201</v>
      </c>
      <c r="B34" s="28" t="s">
        <v>131</v>
      </c>
      <c r="C34" s="29">
        <v>52</v>
      </c>
      <c r="D34" s="28" t="s">
        <v>761</v>
      </c>
      <c r="E34" s="186">
        <v>39</v>
      </c>
      <c r="F34" s="772"/>
      <c r="G34" s="772"/>
      <c r="H34" s="772"/>
      <c r="I34" s="190" t="s">
        <v>111</v>
      </c>
      <c r="J34" s="42">
        <f>VLOOKUP($A34&amp;J$48,決統データ!$A$3:$DE$365,$E34+19,FALSE)</f>
        <v>0</v>
      </c>
      <c r="K34" s="42">
        <f>VLOOKUP($A34&amp;K$48,決統データ!$A$3:$DE$365,$E34+19,FALSE)</f>
        <v>0</v>
      </c>
      <c r="L34" s="187">
        <f t="shared" ref="L34:L43" si="5">SUM(J34:K34)</f>
        <v>0</v>
      </c>
    </row>
    <row r="35" spans="1:12" ht="20.100000000000001" customHeight="1">
      <c r="A35" s="27" t="str">
        <f t="shared" si="1"/>
        <v>1715201</v>
      </c>
      <c r="B35" s="28" t="s">
        <v>131</v>
      </c>
      <c r="C35" s="29">
        <v>52</v>
      </c>
      <c r="D35" s="28" t="s">
        <v>761</v>
      </c>
      <c r="E35" s="186">
        <v>40</v>
      </c>
      <c r="F35" s="772"/>
      <c r="G35" s="772"/>
      <c r="H35" s="772"/>
      <c r="I35" s="190" t="s">
        <v>110</v>
      </c>
      <c r="J35" s="42">
        <f>VLOOKUP($A35&amp;J$48,決統データ!$A$3:$DE$365,$E35+19,FALSE)</f>
        <v>25</v>
      </c>
      <c r="K35" s="42">
        <f>VLOOKUP($A35&amp;K$48,決統データ!$A$3:$DE$365,$E35+19,FALSE)</f>
        <v>343</v>
      </c>
      <c r="L35" s="187">
        <f t="shared" si="5"/>
        <v>368</v>
      </c>
    </row>
    <row r="36" spans="1:12" ht="20.100000000000001" customHeight="1">
      <c r="A36" s="27" t="str">
        <f t="shared" ref="A36" si="6">+B36&amp;C36&amp;D36</f>
        <v>1715201</v>
      </c>
      <c r="B36" s="28" t="s">
        <v>131</v>
      </c>
      <c r="C36" s="29">
        <v>52</v>
      </c>
      <c r="D36" s="28" t="s">
        <v>370</v>
      </c>
      <c r="E36" s="186">
        <v>41</v>
      </c>
      <c r="F36" s="772"/>
      <c r="G36" s="772"/>
      <c r="H36" s="772"/>
      <c r="I36" s="440" t="s">
        <v>109</v>
      </c>
      <c r="J36" s="42">
        <f>VLOOKUP($A36&amp;J$48,決統データ!$A$3:$DE$365,$E36+19,FALSE)</f>
        <v>0</v>
      </c>
      <c r="K36" s="42">
        <f>VLOOKUP($A36&amp;K$48,決統データ!$A$3:$DE$365,$E36+19,FALSE)</f>
        <v>0</v>
      </c>
      <c r="L36" s="187">
        <f t="shared" si="5"/>
        <v>0</v>
      </c>
    </row>
    <row r="37" spans="1:12" ht="20.100000000000001" customHeight="1">
      <c r="A37" s="27" t="str">
        <f t="shared" si="1"/>
        <v>1715201</v>
      </c>
      <c r="B37" s="28" t="s">
        <v>131</v>
      </c>
      <c r="C37" s="29">
        <v>52</v>
      </c>
      <c r="D37" s="28" t="s">
        <v>761</v>
      </c>
      <c r="E37" s="186">
        <v>42</v>
      </c>
      <c r="F37" s="772"/>
      <c r="G37" s="772"/>
      <c r="H37" s="772"/>
      <c r="I37" s="64" t="s">
        <v>1500</v>
      </c>
      <c r="J37" s="42">
        <f>VLOOKUP($A37&amp;J$48,決統データ!$A$3:$DE$365,$E37+19,FALSE)</f>
        <v>0</v>
      </c>
      <c r="K37" s="42">
        <f>VLOOKUP($A37&amp;K$48,決統データ!$A$3:$DE$365,$E37+19,FALSE)</f>
        <v>0</v>
      </c>
      <c r="L37" s="187">
        <f t="shared" si="5"/>
        <v>0</v>
      </c>
    </row>
    <row r="38" spans="1:12" ht="20.100000000000001" customHeight="1">
      <c r="A38" s="27" t="str">
        <f t="shared" si="1"/>
        <v>1715201</v>
      </c>
      <c r="B38" s="28" t="s">
        <v>131</v>
      </c>
      <c r="C38" s="29">
        <v>52</v>
      </c>
      <c r="D38" s="28" t="s">
        <v>761</v>
      </c>
      <c r="E38" s="186">
        <v>43</v>
      </c>
      <c r="F38" s="772"/>
      <c r="G38" s="772"/>
      <c r="H38" s="645" t="s">
        <v>108</v>
      </c>
      <c r="I38" s="775"/>
      <c r="J38" s="42">
        <f>VLOOKUP($A38&amp;J$48,決統データ!$A$3:$DE$365,$E38+19,FALSE)</f>
        <v>19393</v>
      </c>
      <c r="K38" s="42">
        <f>VLOOKUP($A38&amp;K$48,決統データ!$A$3:$DE$365,$E38+19,FALSE)</f>
        <v>21760</v>
      </c>
      <c r="L38" s="187">
        <f t="shared" si="5"/>
        <v>41153</v>
      </c>
    </row>
    <row r="39" spans="1:12" ht="20.100000000000001" customHeight="1">
      <c r="A39" s="27" t="str">
        <f t="shared" si="1"/>
        <v>1715201</v>
      </c>
      <c r="B39" s="28" t="s">
        <v>131</v>
      </c>
      <c r="C39" s="29">
        <v>52</v>
      </c>
      <c r="D39" s="28" t="s">
        <v>761</v>
      </c>
      <c r="E39" s="186">
        <v>44</v>
      </c>
      <c r="F39" s="772"/>
      <c r="G39" s="772"/>
      <c r="H39" s="584" t="s">
        <v>107</v>
      </c>
      <c r="I39" s="64" t="s">
        <v>106</v>
      </c>
      <c r="J39" s="42">
        <f>VLOOKUP($A39&amp;J$48,決統データ!$A$3:$DE$365,$E39+19,FALSE)</f>
        <v>0</v>
      </c>
      <c r="K39" s="42">
        <f>VLOOKUP($A39&amp;K$48,決統データ!$A$3:$DE$365,$E39+19,FALSE)</f>
        <v>1069</v>
      </c>
      <c r="L39" s="187">
        <f t="shared" si="5"/>
        <v>1069</v>
      </c>
    </row>
    <row r="40" spans="1:12" ht="20.100000000000001" customHeight="1">
      <c r="A40" s="27" t="str">
        <f t="shared" si="1"/>
        <v>1715201</v>
      </c>
      <c r="B40" s="28" t="s">
        <v>131</v>
      </c>
      <c r="C40" s="29">
        <v>52</v>
      </c>
      <c r="D40" s="28" t="s">
        <v>761</v>
      </c>
      <c r="E40" s="186">
        <v>45</v>
      </c>
      <c r="F40" s="772"/>
      <c r="G40" s="772"/>
      <c r="H40" s="585"/>
      <c r="I40" s="64" t="s">
        <v>105</v>
      </c>
      <c r="J40" s="42">
        <f>VLOOKUP($A40&amp;J$48,決統データ!$A$3:$DE$365,$E40+19,FALSE)</f>
        <v>0</v>
      </c>
      <c r="K40" s="42">
        <f>VLOOKUP($A40&amp;K$48,決統データ!$A$3:$DE$365,$E40+19,FALSE)</f>
        <v>8300</v>
      </c>
      <c r="L40" s="187">
        <f t="shared" si="5"/>
        <v>8300</v>
      </c>
    </row>
    <row r="41" spans="1:12" ht="20.100000000000001" customHeight="1">
      <c r="A41" s="27" t="str">
        <f t="shared" ref="A41:A42" si="7">+B41&amp;C41&amp;D41</f>
        <v>1715201</v>
      </c>
      <c r="B41" s="28" t="s">
        <v>131</v>
      </c>
      <c r="C41" s="29">
        <v>52</v>
      </c>
      <c r="D41" s="28" t="s">
        <v>370</v>
      </c>
      <c r="E41" s="186">
        <v>46</v>
      </c>
      <c r="F41" s="772"/>
      <c r="G41" s="772"/>
      <c r="H41" s="585"/>
      <c r="I41" s="440" t="s">
        <v>1499</v>
      </c>
      <c r="J41" s="42">
        <f>VLOOKUP($A41&amp;J$48,決統データ!$A$3:$DE$365,$E41+19,FALSE)</f>
        <v>1200</v>
      </c>
      <c r="K41" s="42">
        <f>VLOOKUP($A41&amp;K$48,決統データ!$A$3:$DE$365,$E41+19,FALSE)</f>
        <v>0</v>
      </c>
      <c r="L41" s="187">
        <f t="shared" si="5"/>
        <v>1200</v>
      </c>
    </row>
    <row r="42" spans="1:12" ht="20.100000000000001" customHeight="1">
      <c r="A42" s="27" t="str">
        <f t="shared" si="7"/>
        <v>1715201</v>
      </c>
      <c r="B42" s="28" t="s">
        <v>131</v>
      </c>
      <c r="C42" s="29">
        <v>52</v>
      </c>
      <c r="D42" s="28" t="s">
        <v>370</v>
      </c>
      <c r="E42" s="186">
        <v>47</v>
      </c>
      <c r="F42" s="772"/>
      <c r="G42" s="772"/>
      <c r="H42" s="585"/>
      <c r="I42" s="440" t="s">
        <v>104</v>
      </c>
      <c r="J42" s="42">
        <f>VLOOKUP($A42&amp;J$48,決統データ!$A$3:$DE$365,$E42+19,FALSE)</f>
        <v>1</v>
      </c>
      <c r="K42" s="42">
        <f>VLOOKUP($A42&amp;K$48,決統データ!$A$3:$DE$365,$E42+19,FALSE)</f>
        <v>11</v>
      </c>
      <c r="L42" s="187">
        <f t="shared" si="5"/>
        <v>12</v>
      </c>
    </row>
    <row r="43" spans="1:12" ht="20.100000000000001" customHeight="1">
      <c r="A43" s="27" t="str">
        <f t="shared" si="1"/>
        <v>1715201</v>
      </c>
      <c r="B43" s="28" t="s">
        <v>131</v>
      </c>
      <c r="C43" s="29">
        <v>52</v>
      </c>
      <c r="D43" s="28" t="s">
        <v>761</v>
      </c>
      <c r="E43" s="186">
        <v>48</v>
      </c>
      <c r="F43" s="772"/>
      <c r="G43" s="772"/>
      <c r="H43" s="586"/>
      <c r="I43" s="440" t="s">
        <v>1500</v>
      </c>
      <c r="J43" s="42">
        <f>VLOOKUP($A43&amp;J$48,決統データ!$A$3:$DE$365,$E43+19,FALSE)</f>
        <v>0</v>
      </c>
      <c r="K43" s="42">
        <f>VLOOKUP($A43&amp;K$48,決統データ!$A$3:$DE$365,$E43+19,FALSE)</f>
        <v>0</v>
      </c>
      <c r="L43" s="187">
        <f t="shared" si="5"/>
        <v>0</v>
      </c>
    </row>
    <row r="48" spans="1:12" hidden="1">
      <c r="J48" s="157" t="str">
        <f t="shared" ref="J48:K48" si="8">+J49&amp;"000"</f>
        <v>263435000</v>
      </c>
      <c r="K48" s="157" t="str">
        <f t="shared" si="8"/>
        <v>264652000</v>
      </c>
    </row>
    <row r="49" spans="10:11" hidden="1">
      <c r="J49" s="157" t="s">
        <v>569</v>
      </c>
      <c r="K49" s="157" t="s">
        <v>576</v>
      </c>
    </row>
    <row r="50" spans="10:11" hidden="1">
      <c r="J50" s="157" t="s">
        <v>458</v>
      </c>
      <c r="K50" s="157" t="s">
        <v>577</v>
      </c>
    </row>
  </sheetData>
  <sheetProtection algorithmName="SHA-512" hashValue="QzDjYN7zS82+baVSYU2dvlWPWLMdOkTVXpbC9+8qv9Egcnj8/cZT/Et4YisJwZbqqYWuFd21o1NJrS0hsOIXFg==" saltValue="7OyCknbsJ7DTlhFcxUoCrw==" spinCount="100000" sheet="1" objects="1" scenarios="1"/>
  <customSheetViews>
    <customSheetView guid="{247A5D4D-80F1-4466-92F7-7A3BC78E450F}" showPageBreaks="1" printArea="1" topLeftCell="A25">
      <selection activeCell="C43" sqref="C43"/>
      <pageMargins left="0.98425196850393704"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11">
    <mergeCell ref="G19:G29"/>
    <mergeCell ref="F2:I2"/>
    <mergeCell ref="F3:I3"/>
    <mergeCell ref="F18:I18"/>
    <mergeCell ref="G4:G15"/>
    <mergeCell ref="H39:H43"/>
    <mergeCell ref="F30:F43"/>
    <mergeCell ref="G30:G43"/>
    <mergeCell ref="H30:I30"/>
    <mergeCell ref="H31:H37"/>
    <mergeCell ref="H38:I38"/>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M95"/>
  <sheetViews>
    <sheetView view="pageBreakPreview" zoomScaleNormal="100" zoomScaleSheetLayoutView="100" workbookViewId="0">
      <pane ySplit="3" topLeftCell="A4" activePane="bottomLeft" state="frozen"/>
      <selection pane="bottomLeft" activeCell="P11" sqref="P11"/>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4.09765625" style="9" customWidth="1"/>
    <col min="7" max="7" width="6.69921875" style="9" customWidth="1"/>
    <col min="8" max="8" width="28" style="9" customWidth="1"/>
    <col min="9" max="11" width="12.59765625" style="9" customWidth="1"/>
    <col min="12" max="12" width="12.59765625" style="207" customWidth="1"/>
    <col min="13" max="13" width="0" style="9" hidden="1" customWidth="1"/>
    <col min="14" max="16384" width="9" style="9"/>
  </cols>
  <sheetData>
    <row r="1" spans="1:13" ht="16.2">
      <c r="F1" s="142" t="s">
        <v>166</v>
      </c>
    </row>
    <row r="2" spans="1:13">
      <c r="F2" s="1" t="s">
        <v>1214</v>
      </c>
      <c r="J2" s="211"/>
      <c r="L2" s="211" t="s">
        <v>513</v>
      </c>
    </row>
    <row r="3" spans="1:13" s="1" customFormat="1" ht="28.5" customHeight="1">
      <c r="A3" s="26"/>
      <c r="B3" s="67" t="s">
        <v>757</v>
      </c>
      <c r="C3" s="26" t="s">
        <v>758</v>
      </c>
      <c r="D3" s="26" t="s">
        <v>759</v>
      </c>
      <c r="E3" s="30" t="s">
        <v>760</v>
      </c>
      <c r="F3" s="598" t="s">
        <v>165</v>
      </c>
      <c r="G3" s="599"/>
      <c r="H3" s="600"/>
      <c r="I3" s="138" t="s">
        <v>460</v>
      </c>
      <c r="J3" s="138" t="s">
        <v>164</v>
      </c>
      <c r="K3" s="138" t="s">
        <v>1234</v>
      </c>
      <c r="L3" s="152" t="s">
        <v>587</v>
      </c>
    </row>
    <row r="4" spans="1:13" s="1" customFormat="1">
      <c r="A4" s="27"/>
      <c r="B4" s="28"/>
      <c r="C4" s="29"/>
      <c r="D4" s="28"/>
      <c r="E4" s="24"/>
      <c r="F4" s="784" t="s">
        <v>1213</v>
      </c>
      <c r="G4" s="785"/>
      <c r="H4" s="786"/>
      <c r="I4" s="313" t="s">
        <v>163</v>
      </c>
      <c r="J4" s="313" t="s">
        <v>163</v>
      </c>
      <c r="K4" s="313" t="s">
        <v>1212</v>
      </c>
      <c r="L4" s="278"/>
      <c r="M4" s="1" t="s">
        <v>1482</v>
      </c>
    </row>
    <row r="5" spans="1:13" s="1" customFormat="1">
      <c r="E5" s="24"/>
      <c r="F5" s="784" t="s">
        <v>162</v>
      </c>
      <c r="G5" s="785"/>
      <c r="H5" s="786"/>
      <c r="I5" s="313" t="s">
        <v>161</v>
      </c>
      <c r="J5" s="313" t="s">
        <v>161</v>
      </c>
      <c r="K5" s="313" t="s">
        <v>161</v>
      </c>
      <c r="L5" s="278"/>
    </row>
    <row r="6" spans="1:13" s="3" customFormat="1">
      <c r="A6" s="27" t="str">
        <f t="shared" ref="A6:A20" si="0">+B6&amp;C6&amp;D6</f>
        <v>1741001</v>
      </c>
      <c r="B6" s="28" t="s">
        <v>196</v>
      </c>
      <c r="C6" s="29">
        <v>10</v>
      </c>
      <c r="D6" s="28" t="s">
        <v>761</v>
      </c>
      <c r="E6" s="180" t="s">
        <v>193</v>
      </c>
      <c r="F6" s="223" t="s">
        <v>1209</v>
      </c>
      <c r="G6" s="223"/>
      <c r="H6" s="224"/>
      <c r="I6" s="35">
        <f>VLOOKUP($A6&amp;I$92,決統データ!$A$3:$DE$365,$E6+19,FALSE)</f>
        <v>4060223</v>
      </c>
      <c r="J6" s="35">
        <f>VLOOKUP($A6&amp;J$92,決統データ!$A$3:$DE$365,$E6+19,FALSE)</f>
        <v>3630301</v>
      </c>
      <c r="K6" s="35">
        <f>VLOOKUP($A6&amp;K$92,決統データ!$A$3:$DE$365,$E6+19,FALSE)</f>
        <v>3600329</v>
      </c>
      <c r="L6" s="259"/>
    </row>
    <row r="7" spans="1:13" s="3" customFormat="1">
      <c r="A7" s="27" t="str">
        <f t="shared" si="0"/>
        <v>1741001</v>
      </c>
      <c r="B7" s="28" t="s">
        <v>196</v>
      </c>
      <c r="C7" s="29">
        <v>10</v>
      </c>
      <c r="D7" s="28" t="s">
        <v>761</v>
      </c>
      <c r="E7" s="180" t="s">
        <v>194</v>
      </c>
      <c r="F7" s="223" t="s">
        <v>1208</v>
      </c>
      <c r="G7" s="223"/>
      <c r="H7" s="224"/>
      <c r="I7" s="35">
        <f>VLOOKUP($A7&amp;I$92,決統データ!$A$3:$DE$365,$E7+19,FALSE)</f>
        <v>4121001</v>
      </c>
      <c r="J7" s="35">
        <f>VLOOKUP($A7&amp;J$92,決統データ!$A$3:$DE$365,$E7+19,FALSE)</f>
        <v>4040701</v>
      </c>
      <c r="K7" s="35">
        <f>VLOOKUP($A7&amp;K$92,決統データ!$A$3:$DE$365,$E7+19,FALSE)</f>
        <v>4080331</v>
      </c>
      <c r="L7" s="259"/>
    </row>
    <row r="8" spans="1:13" s="3" customFormat="1">
      <c r="A8" s="27" t="str">
        <f t="shared" si="0"/>
        <v>1741001</v>
      </c>
      <c r="B8" s="28" t="s">
        <v>196</v>
      </c>
      <c r="C8" s="29">
        <v>10</v>
      </c>
      <c r="D8" s="28" t="s">
        <v>761</v>
      </c>
      <c r="E8" s="180" t="s">
        <v>195</v>
      </c>
      <c r="F8" s="223" t="s">
        <v>1207</v>
      </c>
      <c r="G8" s="160"/>
      <c r="H8" s="161"/>
      <c r="I8" s="35">
        <f>VLOOKUP($A8&amp;I$92,決統データ!$A$3:$DE$365,$E8+19,FALSE)</f>
        <v>4050401</v>
      </c>
      <c r="J8" s="35">
        <f>VLOOKUP($A8&amp;J$92,決統データ!$A$3:$DE$365,$E8+19,FALSE)</f>
        <v>3610401</v>
      </c>
      <c r="K8" s="35">
        <f>VLOOKUP($A8&amp;K$92,決統データ!$A$3:$DE$365,$E8+19,FALSE)</f>
        <v>3600401</v>
      </c>
      <c r="L8" s="259"/>
    </row>
    <row r="9" spans="1:13" s="1" customFormat="1">
      <c r="A9" s="27" t="str">
        <f t="shared" si="0"/>
        <v>1741001</v>
      </c>
      <c r="B9" s="28" t="s">
        <v>196</v>
      </c>
      <c r="C9" s="29">
        <v>10</v>
      </c>
      <c r="D9" s="28" t="s">
        <v>761</v>
      </c>
      <c r="E9" s="24">
        <v>4</v>
      </c>
      <c r="F9" s="162" t="s">
        <v>1206</v>
      </c>
      <c r="G9" s="225"/>
      <c r="H9" s="225"/>
      <c r="I9" s="35">
        <f>VLOOKUP($A9&amp;I$92,決統データ!$A$3:$DE$365,$E9+19,FALSE)</f>
        <v>1</v>
      </c>
      <c r="J9" s="35">
        <f>VLOOKUP($A9&amp;J$92,決統データ!$A$3:$DE$365,$E9+19,FALSE)</f>
        <v>5</v>
      </c>
      <c r="K9" s="35">
        <f>VLOOKUP($A9&amp;K$92,決統データ!$A$3:$DE$365,$E9+19,FALSE)</f>
        <v>3</v>
      </c>
      <c r="L9" s="259">
        <f t="shared" ref="L9:L20" si="1">SUM(I9:K9)</f>
        <v>9</v>
      </c>
    </row>
    <row r="10" spans="1:13" s="1" customFormat="1" ht="14.25" customHeight="1">
      <c r="A10" s="27" t="str">
        <f t="shared" si="0"/>
        <v>1741001</v>
      </c>
      <c r="B10" s="28" t="s">
        <v>196</v>
      </c>
      <c r="C10" s="29">
        <v>10</v>
      </c>
      <c r="D10" s="28" t="s">
        <v>761</v>
      </c>
      <c r="E10" s="24">
        <v>7</v>
      </c>
      <c r="F10" s="601" t="s">
        <v>1205</v>
      </c>
      <c r="G10" s="162" t="s">
        <v>1204</v>
      </c>
      <c r="H10" s="163"/>
      <c r="I10" s="42">
        <f>VLOOKUP($A10&amp;I$92,決統データ!$A$3:$DE$365,$E10+19,FALSE)</f>
        <v>3441</v>
      </c>
      <c r="J10" s="42">
        <f>VLOOKUP($A10&amp;J$92,決統データ!$A$3:$DE$365,$E10+19,FALSE)</f>
        <v>12577</v>
      </c>
      <c r="K10" s="42">
        <f>VLOOKUP($A10&amp;K$92,決統データ!$A$3:$DE$365,$E10+19,FALSE)</f>
        <v>19637</v>
      </c>
      <c r="L10" s="259">
        <f t="shared" si="1"/>
        <v>35655</v>
      </c>
    </row>
    <row r="11" spans="1:13" s="1" customFormat="1">
      <c r="A11" s="27" t="str">
        <f t="shared" si="0"/>
        <v>1741001</v>
      </c>
      <c r="B11" s="28" t="s">
        <v>196</v>
      </c>
      <c r="C11" s="29">
        <v>10</v>
      </c>
      <c r="D11" s="28" t="s">
        <v>761</v>
      </c>
      <c r="E11" s="24">
        <v>8</v>
      </c>
      <c r="F11" s="602"/>
      <c r="G11" s="162" t="s">
        <v>1203</v>
      </c>
      <c r="H11" s="163"/>
      <c r="I11" s="42">
        <f>VLOOKUP($A11&amp;I$92,決統データ!$A$3:$DE$365,$E11+19,FALSE)</f>
        <v>0</v>
      </c>
      <c r="J11" s="42">
        <f>VLOOKUP($A11&amp;J$92,決統データ!$A$3:$DE$365,$E11+19,FALSE)</f>
        <v>0</v>
      </c>
      <c r="K11" s="42">
        <f>VLOOKUP($A11&amp;K$92,決統データ!$A$3:$DE$365,$E11+19,FALSE)</f>
        <v>0</v>
      </c>
      <c r="L11" s="259">
        <f t="shared" si="1"/>
        <v>0</v>
      </c>
    </row>
    <row r="12" spans="1:13" s="1" customFormat="1" ht="14.25" customHeight="1">
      <c r="A12" s="27" t="str">
        <f t="shared" si="0"/>
        <v>1741001</v>
      </c>
      <c r="B12" s="28" t="s">
        <v>196</v>
      </c>
      <c r="C12" s="29">
        <v>10</v>
      </c>
      <c r="D12" s="28" t="s">
        <v>761</v>
      </c>
      <c r="E12" s="24">
        <v>9</v>
      </c>
      <c r="F12" s="602"/>
      <c r="G12" s="162" t="s">
        <v>1202</v>
      </c>
      <c r="H12" s="163"/>
      <c r="I12" s="42">
        <f>VLOOKUP($A12&amp;I$92,決統データ!$A$3:$DE$365,$E12+19,FALSE)</f>
        <v>3020</v>
      </c>
      <c r="J12" s="42">
        <f>VLOOKUP($A12&amp;J$92,決統データ!$A$3:$DE$365,$E12+19,FALSE)</f>
        <v>7189</v>
      </c>
      <c r="K12" s="42">
        <f>VLOOKUP($A12&amp;K$92,決統データ!$A$3:$DE$365,$E12+19,FALSE)</f>
        <v>18300</v>
      </c>
      <c r="L12" s="259">
        <f t="shared" si="1"/>
        <v>28509</v>
      </c>
    </row>
    <row r="13" spans="1:13" s="1" customFormat="1">
      <c r="A13" s="27" t="str">
        <f t="shared" si="0"/>
        <v>1741001</v>
      </c>
      <c r="B13" s="28" t="s">
        <v>196</v>
      </c>
      <c r="C13" s="29">
        <v>10</v>
      </c>
      <c r="D13" s="28" t="s">
        <v>761</v>
      </c>
      <c r="E13" s="24">
        <v>10</v>
      </c>
      <c r="F13" s="602"/>
      <c r="G13" s="162" t="s">
        <v>1201</v>
      </c>
      <c r="H13" s="163"/>
      <c r="I13" s="42">
        <f>VLOOKUP($A13&amp;I$92,決統データ!$A$3:$DE$365,$E13+19,FALSE)</f>
        <v>2203</v>
      </c>
      <c r="J13" s="42">
        <f>VLOOKUP($A13&amp;J$92,決統データ!$A$3:$DE$365,$E13+19,FALSE)</f>
        <v>4017</v>
      </c>
      <c r="K13" s="42">
        <f>VLOOKUP($A13&amp;K$92,決統データ!$A$3:$DE$365,$E13+19,FALSE)</f>
        <v>13581</v>
      </c>
      <c r="L13" s="259">
        <f t="shared" si="1"/>
        <v>19801</v>
      </c>
    </row>
    <row r="14" spans="1:13" s="1" customFormat="1">
      <c r="A14" s="27" t="str">
        <f t="shared" si="0"/>
        <v>1741001</v>
      </c>
      <c r="B14" s="28" t="s">
        <v>196</v>
      </c>
      <c r="C14" s="29">
        <v>10</v>
      </c>
      <c r="D14" s="28" t="s">
        <v>761</v>
      </c>
      <c r="E14" s="24">
        <v>11</v>
      </c>
      <c r="F14" s="602"/>
      <c r="G14" s="162" t="s">
        <v>1200</v>
      </c>
      <c r="H14" s="163"/>
      <c r="I14" s="42">
        <f>VLOOKUP($A14&amp;I$92,決統データ!$A$3:$DE$365,$E14+19,FALSE)</f>
        <v>2100</v>
      </c>
      <c r="J14" s="42">
        <f>VLOOKUP($A14&amp;J$92,決統データ!$A$3:$DE$365,$E14+19,FALSE)</f>
        <v>4017</v>
      </c>
      <c r="K14" s="42">
        <f>VLOOKUP($A14&amp;K$92,決統データ!$A$3:$DE$365,$E14+19,FALSE)</f>
        <v>13581</v>
      </c>
      <c r="L14" s="259">
        <f t="shared" si="1"/>
        <v>19698</v>
      </c>
    </row>
    <row r="15" spans="1:13" s="1" customFormat="1">
      <c r="A15" s="27" t="str">
        <f t="shared" si="0"/>
        <v>1741001</v>
      </c>
      <c r="B15" s="28" t="s">
        <v>196</v>
      </c>
      <c r="C15" s="29">
        <v>10</v>
      </c>
      <c r="D15" s="28" t="s">
        <v>761</v>
      </c>
      <c r="E15" s="24">
        <v>12</v>
      </c>
      <c r="F15" s="602"/>
      <c r="G15" s="162" t="s">
        <v>160</v>
      </c>
      <c r="H15" s="163"/>
      <c r="I15" s="42">
        <f>VLOOKUP($A15&amp;I$92,決統データ!$A$3:$DE$365,$E15+19,FALSE)</f>
        <v>1623</v>
      </c>
      <c r="J15" s="42">
        <f>VLOOKUP($A15&amp;J$92,決統データ!$A$3:$DE$365,$E15+19,FALSE)</f>
        <v>3733</v>
      </c>
      <c r="K15" s="42">
        <f>VLOOKUP($A15&amp;K$92,決統データ!$A$3:$DE$365,$E15+19,FALSE)</f>
        <v>10996</v>
      </c>
      <c r="L15" s="259">
        <f t="shared" si="1"/>
        <v>16352</v>
      </c>
    </row>
    <row r="16" spans="1:13" s="1" customFormat="1" ht="14.25" customHeight="1">
      <c r="A16" s="27" t="str">
        <f t="shared" si="0"/>
        <v>1741001</v>
      </c>
      <c r="B16" s="28" t="s">
        <v>196</v>
      </c>
      <c r="C16" s="29">
        <v>10</v>
      </c>
      <c r="D16" s="28" t="s">
        <v>761</v>
      </c>
      <c r="E16" s="24">
        <v>13</v>
      </c>
      <c r="F16" s="602"/>
      <c r="G16" s="162" t="s">
        <v>1198</v>
      </c>
      <c r="H16" s="163"/>
      <c r="I16" s="42">
        <f>VLOOKUP($A16&amp;I$92,決統データ!$A$3:$DE$365,$E16+19,FALSE)</f>
        <v>6493</v>
      </c>
      <c r="J16" s="42">
        <f>VLOOKUP($A16&amp;J$92,決統データ!$A$3:$DE$365,$E16+19,FALSE)</f>
        <v>30307</v>
      </c>
      <c r="K16" s="42">
        <f>VLOOKUP($A16&amp;K$92,決統データ!$A$3:$DE$365,$E16+19,FALSE)</f>
        <v>10830</v>
      </c>
      <c r="L16" s="259">
        <f t="shared" si="1"/>
        <v>47630</v>
      </c>
    </row>
    <row r="17" spans="1:12" s="1" customFormat="1">
      <c r="A17" s="27" t="str">
        <f t="shared" si="0"/>
        <v>1741001</v>
      </c>
      <c r="B17" s="28" t="s">
        <v>196</v>
      </c>
      <c r="C17" s="29">
        <v>10</v>
      </c>
      <c r="D17" s="28" t="s">
        <v>761</v>
      </c>
      <c r="E17" s="24">
        <v>14</v>
      </c>
      <c r="F17" s="602"/>
      <c r="G17" s="162" t="s">
        <v>1197</v>
      </c>
      <c r="H17" s="163"/>
      <c r="I17" s="42">
        <f>VLOOKUP($A17&amp;I$92,決統データ!$A$3:$DE$365,$E17+19,FALSE)</f>
        <v>0</v>
      </c>
      <c r="J17" s="42">
        <f>VLOOKUP($A17&amp;J$92,決統データ!$A$3:$DE$365,$E17+19,FALSE)</f>
        <v>0</v>
      </c>
      <c r="K17" s="42">
        <f>VLOOKUP($A17&amp;K$92,決統データ!$A$3:$DE$365,$E17+19,FALSE)</f>
        <v>0</v>
      </c>
      <c r="L17" s="259">
        <f t="shared" si="1"/>
        <v>0</v>
      </c>
    </row>
    <row r="18" spans="1:12" s="1" customFormat="1">
      <c r="A18" s="27" t="str">
        <f t="shared" si="0"/>
        <v>1741001</v>
      </c>
      <c r="B18" s="28" t="s">
        <v>196</v>
      </c>
      <c r="C18" s="29">
        <v>10</v>
      </c>
      <c r="D18" s="28" t="s">
        <v>761</v>
      </c>
      <c r="E18" s="24">
        <v>15</v>
      </c>
      <c r="F18" s="602"/>
      <c r="G18" s="162" t="s">
        <v>1196</v>
      </c>
      <c r="H18" s="163"/>
      <c r="I18" s="42">
        <f>VLOOKUP($A18&amp;I$92,決統データ!$A$3:$DE$365,$E18+19,FALSE)</f>
        <v>99</v>
      </c>
      <c r="J18" s="42">
        <f>VLOOKUP($A18&amp;J$92,決統データ!$A$3:$DE$365,$E18+19,FALSE)</f>
        <v>252</v>
      </c>
      <c r="K18" s="42">
        <f>VLOOKUP($A18&amp;K$92,決統データ!$A$3:$DE$365,$E18+19,FALSE)</f>
        <v>636</v>
      </c>
      <c r="L18" s="259">
        <f t="shared" si="1"/>
        <v>987</v>
      </c>
    </row>
    <row r="19" spans="1:12" s="1" customFormat="1">
      <c r="A19" s="27" t="str">
        <f t="shared" si="0"/>
        <v>1741001</v>
      </c>
      <c r="B19" s="28" t="s">
        <v>196</v>
      </c>
      <c r="C19" s="29">
        <v>10</v>
      </c>
      <c r="D19" s="28" t="s">
        <v>761</v>
      </c>
      <c r="E19" s="24">
        <v>16</v>
      </c>
      <c r="F19" s="602"/>
      <c r="G19" s="162" t="s">
        <v>1195</v>
      </c>
      <c r="H19" s="163"/>
      <c r="I19" s="42">
        <f>VLOOKUP($A19&amp;I$92,決統データ!$A$3:$DE$365,$E19+19,FALSE)</f>
        <v>83</v>
      </c>
      <c r="J19" s="42">
        <f>VLOOKUP($A19&amp;J$92,決統データ!$A$3:$DE$365,$E19+19,FALSE)</f>
        <v>244</v>
      </c>
      <c r="K19" s="42">
        <f>VLOOKUP($A19&amp;K$92,決統データ!$A$3:$DE$365,$E19+19,FALSE)</f>
        <v>584</v>
      </c>
      <c r="L19" s="259">
        <f t="shared" si="1"/>
        <v>911</v>
      </c>
    </row>
    <row r="20" spans="1:12" s="1" customFormat="1">
      <c r="A20" s="27" t="str">
        <f t="shared" si="0"/>
        <v>1741001</v>
      </c>
      <c r="B20" s="28" t="s">
        <v>196</v>
      </c>
      <c r="C20" s="29">
        <v>10</v>
      </c>
      <c r="D20" s="28" t="s">
        <v>761</v>
      </c>
      <c r="E20" s="24">
        <v>17</v>
      </c>
      <c r="F20" s="602"/>
      <c r="G20" s="162" t="s">
        <v>1194</v>
      </c>
      <c r="H20" s="163"/>
      <c r="I20" s="42">
        <f>VLOOKUP($A20&amp;I$92,決統データ!$A$3:$DE$365,$E20+19,FALSE)</f>
        <v>83</v>
      </c>
      <c r="J20" s="42">
        <f>VLOOKUP($A20&amp;J$92,決統データ!$A$3:$DE$365,$E20+19,FALSE)</f>
        <v>244</v>
      </c>
      <c r="K20" s="42">
        <f>VLOOKUP($A20&amp;K$92,決統データ!$A$3:$DE$365,$E20+19,FALSE)</f>
        <v>584</v>
      </c>
      <c r="L20" s="259">
        <f t="shared" si="1"/>
        <v>911</v>
      </c>
    </row>
    <row r="21" spans="1:12" s="1" customFormat="1">
      <c r="E21" s="24"/>
      <c r="F21" s="602"/>
      <c r="G21" s="606" t="s">
        <v>484</v>
      </c>
      <c r="H21" s="165" t="s">
        <v>159</v>
      </c>
      <c r="I21" s="153">
        <f>I14/I10*100</f>
        <v>61.028770706190059</v>
      </c>
      <c r="J21" s="153">
        <f t="shared" ref="J21:L21" si="2">J14/J10*100</f>
        <v>31.939254194163951</v>
      </c>
      <c r="K21" s="153">
        <f t="shared" si="2"/>
        <v>69.160258695320053</v>
      </c>
      <c r="L21" s="258">
        <f t="shared" si="2"/>
        <v>55.246108540176699</v>
      </c>
    </row>
    <row r="22" spans="1:12" s="1" customFormat="1">
      <c r="E22" s="24"/>
      <c r="F22" s="602"/>
      <c r="G22" s="607"/>
      <c r="H22" s="165" t="s">
        <v>158</v>
      </c>
      <c r="I22" s="153">
        <f>I14/I12*100</f>
        <v>69.536423841059602</v>
      </c>
      <c r="J22" s="153">
        <f t="shared" ref="J22:L22" si="3">J14/J12*100</f>
        <v>55.87703435804702</v>
      </c>
      <c r="K22" s="153">
        <f t="shared" si="3"/>
        <v>74.21311475409837</v>
      </c>
      <c r="L22" s="258">
        <f t="shared" si="3"/>
        <v>69.093970325160484</v>
      </c>
    </row>
    <row r="23" spans="1:12" s="1" customFormat="1">
      <c r="E23" s="24"/>
      <c r="F23" s="602"/>
      <c r="G23" s="607"/>
      <c r="H23" s="165" t="s">
        <v>157</v>
      </c>
      <c r="I23" s="153">
        <f>I15/I14*100</f>
        <v>77.285714285714292</v>
      </c>
      <c r="J23" s="153">
        <f t="shared" ref="J23:L23" si="4">J15/J14*100</f>
        <v>92.930047298979332</v>
      </c>
      <c r="K23" s="153">
        <f t="shared" si="4"/>
        <v>80.96605551873941</v>
      </c>
      <c r="L23" s="258">
        <f t="shared" si="4"/>
        <v>83.013503909026298</v>
      </c>
    </row>
    <row r="24" spans="1:12" s="1" customFormat="1">
      <c r="E24" s="24"/>
      <c r="F24" s="602"/>
      <c r="G24" s="607"/>
      <c r="H24" s="165" t="s">
        <v>156</v>
      </c>
      <c r="I24" s="153">
        <f>I20/I16*100</f>
        <v>1.2782997073771754</v>
      </c>
      <c r="J24" s="153">
        <f t="shared" ref="J24:L24" si="5">J20/J16*100</f>
        <v>0.80509453261622732</v>
      </c>
      <c r="K24" s="153">
        <f t="shared" si="5"/>
        <v>5.3924284395198523</v>
      </c>
      <c r="L24" s="258">
        <f t="shared" si="5"/>
        <v>1.9126600881797189</v>
      </c>
    </row>
    <row r="25" spans="1:12" s="1" customFormat="1">
      <c r="E25" s="24"/>
      <c r="F25" s="603"/>
      <c r="G25" s="787"/>
      <c r="H25" s="165" t="s">
        <v>155</v>
      </c>
      <c r="I25" s="153">
        <f>I20/I18*100</f>
        <v>83.838383838383834</v>
      </c>
      <c r="J25" s="153">
        <f t="shared" ref="J25:L25" si="6">J20/J18*100</f>
        <v>96.825396825396822</v>
      </c>
      <c r="K25" s="153">
        <f t="shared" si="6"/>
        <v>91.823899371069189</v>
      </c>
      <c r="L25" s="258">
        <f t="shared" si="6"/>
        <v>92.299898682877398</v>
      </c>
    </row>
    <row r="26" spans="1:12" s="1" customFormat="1" ht="14.25" customHeight="1">
      <c r="A26" s="27" t="str">
        <f t="shared" ref="A26:A73" si="7">+B26&amp;C26&amp;D26</f>
        <v>1741001</v>
      </c>
      <c r="B26" s="28" t="s">
        <v>196</v>
      </c>
      <c r="C26" s="29">
        <v>10</v>
      </c>
      <c r="D26" s="28" t="s">
        <v>761</v>
      </c>
      <c r="E26" s="24">
        <v>19</v>
      </c>
      <c r="F26" s="601" t="s">
        <v>1188</v>
      </c>
      <c r="G26" s="162" t="s">
        <v>1187</v>
      </c>
      <c r="H26" s="163"/>
      <c r="I26" s="42">
        <f>VLOOKUP($A26&amp;I$92,決統データ!$A$3:$DE$365,$E26+19,FALSE)</f>
        <v>6306806</v>
      </c>
      <c r="J26" s="42">
        <f>VLOOKUP($A26&amp;J$92,決統データ!$A$3:$DE$365,$E26+19,FALSE)</f>
        <v>11850676</v>
      </c>
      <c r="K26" s="42">
        <f>VLOOKUP($A26&amp;K$92,決統データ!$A$3:$DE$365,$E26+19,FALSE)</f>
        <v>18649557</v>
      </c>
      <c r="L26" s="259">
        <f t="shared" ref="L26:L59" si="8">SUM(I26:K26)</f>
        <v>36807039</v>
      </c>
    </row>
    <row r="27" spans="1:12" s="1" customFormat="1" ht="25.2">
      <c r="A27" s="27" t="str">
        <f t="shared" si="7"/>
        <v>1741001</v>
      </c>
      <c r="B27" s="28" t="s">
        <v>196</v>
      </c>
      <c r="C27" s="29">
        <v>10</v>
      </c>
      <c r="D27" s="28" t="s">
        <v>761</v>
      </c>
      <c r="E27" s="24">
        <v>20</v>
      </c>
      <c r="F27" s="602"/>
      <c r="G27" s="593" t="s">
        <v>1186</v>
      </c>
      <c r="H27" s="166" t="s">
        <v>1185</v>
      </c>
      <c r="I27" s="42">
        <f>VLOOKUP($A27&amp;I$92,決統データ!$A$3:$DE$365,$E27+19,FALSE)</f>
        <v>2669940</v>
      </c>
      <c r="J27" s="42">
        <f>VLOOKUP($A27&amp;J$92,決統データ!$A$3:$DE$365,$E27+19,FALSE)</f>
        <v>4670390</v>
      </c>
      <c r="K27" s="42">
        <f>VLOOKUP($A27&amp;K$92,決統データ!$A$3:$DE$365,$E27+19,FALSE)</f>
        <v>4709949</v>
      </c>
      <c r="L27" s="259">
        <f t="shared" si="8"/>
        <v>12050279</v>
      </c>
    </row>
    <row r="28" spans="1:12" s="1" customFormat="1">
      <c r="A28" s="27" t="str">
        <f t="shared" si="7"/>
        <v>1741001</v>
      </c>
      <c r="B28" s="28" t="s">
        <v>196</v>
      </c>
      <c r="C28" s="29">
        <v>10</v>
      </c>
      <c r="D28" s="28" t="s">
        <v>761</v>
      </c>
      <c r="E28" s="24">
        <v>21</v>
      </c>
      <c r="F28" s="602"/>
      <c r="G28" s="594"/>
      <c r="H28" s="226" t="s">
        <v>1184</v>
      </c>
      <c r="I28" s="42">
        <f>VLOOKUP($A28&amp;I$92,決統データ!$A$3:$DE$365,$E28+19,FALSE)</f>
        <v>2892955</v>
      </c>
      <c r="J28" s="42">
        <f>VLOOKUP($A28&amp;J$92,決統データ!$A$3:$DE$365,$E28+19,FALSE)</f>
        <v>5185100</v>
      </c>
      <c r="K28" s="42">
        <f>VLOOKUP($A28&amp;K$92,決統データ!$A$3:$DE$365,$E28+19,FALSE)</f>
        <v>11545500</v>
      </c>
      <c r="L28" s="259">
        <f t="shared" si="8"/>
        <v>19623555</v>
      </c>
    </row>
    <row r="29" spans="1:12" s="1" customFormat="1">
      <c r="A29" s="27" t="str">
        <f t="shared" si="7"/>
        <v>1741001</v>
      </c>
      <c r="B29" s="28" t="s">
        <v>196</v>
      </c>
      <c r="C29" s="29">
        <v>10</v>
      </c>
      <c r="D29" s="28" t="s">
        <v>761</v>
      </c>
      <c r="E29" s="24">
        <v>22</v>
      </c>
      <c r="F29" s="602"/>
      <c r="G29" s="594"/>
      <c r="H29" s="226" t="s">
        <v>1183</v>
      </c>
      <c r="I29" s="42">
        <f>VLOOKUP($A29&amp;I$92,決統データ!$A$3:$DE$365,$E29+19,FALSE)</f>
        <v>210191</v>
      </c>
      <c r="J29" s="42">
        <f>VLOOKUP($A29&amp;J$92,決統データ!$A$3:$DE$365,$E29+19,FALSE)</f>
        <v>896323</v>
      </c>
      <c r="K29" s="42">
        <f>VLOOKUP($A29&amp;K$92,決統データ!$A$3:$DE$365,$E29+19,FALSE)</f>
        <v>758396</v>
      </c>
      <c r="L29" s="259">
        <f t="shared" si="8"/>
        <v>1864910</v>
      </c>
    </row>
    <row r="30" spans="1:12" s="1" customFormat="1">
      <c r="A30" s="27" t="str">
        <f t="shared" si="7"/>
        <v>1741001</v>
      </c>
      <c r="B30" s="28" t="s">
        <v>196</v>
      </c>
      <c r="C30" s="29">
        <v>10</v>
      </c>
      <c r="D30" s="28" t="s">
        <v>761</v>
      </c>
      <c r="E30" s="24">
        <v>23</v>
      </c>
      <c r="F30" s="602"/>
      <c r="G30" s="594"/>
      <c r="H30" s="226" t="s">
        <v>1178</v>
      </c>
      <c r="I30" s="42">
        <f>VLOOKUP($A30&amp;I$92,決統データ!$A$3:$DE$365,$E30+19,FALSE)</f>
        <v>0</v>
      </c>
      <c r="J30" s="42">
        <f>VLOOKUP($A30&amp;J$92,決統データ!$A$3:$DE$365,$E30+19,FALSE)</f>
        <v>0</v>
      </c>
      <c r="K30" s="42">
        <f>VLOOKUP($A30&amp;K$92,決統データ!$A$3:$DE$365,$E30+19,FALSE)</f>
        <v>0</v>
      </c>
      <c r="L30" s="259">
        <f t="shared" si="8"/>
        <v>0</v>
      </c>
    </row>
    <row r="31" spans="1:12" s="1" customFormat="1" ht="14.25" customHeight="1">
      <c r="A31" s="27" t="str">
        <f t="shared" si="7"/>
        <v>1741001</v>
      </c>
      <c r="B31" s="28" t="s">
        <v>196</v>
      </c>
      <c r="C31" s="29">
        <v>10</v>
      </c>
      <c r="D31" s="28" t="s">
        <v>761</v>
      </c>
      <c r="E31" s="24">
        <v>24</v>
      </c>
      <c r="F31" s="602"/>
      <c r="G31" s="595"/>
      <c r="H31" s="226" t="s">
        <v>1177</v>
      </c>
      <c r="I31" s="42">
        <f>VLOOKUP($A31&amp;I$92,決統データ!$A$3:$DE$365,$E31+19,FALSE)</f>
        <v>533720</v>
      </c>
      <c r="J31" s="42">
        <f>VLOOKUP($A31&amp;J$92,決統データ!$A$3:$DE$365,$E31+19,FALSE)</f>
        <v>1098863</v>
      </c>
      <c r="K31" s="42">
        <f>VLOOKUP($A31&amp;K$92,決統データ!$A$3:$DE$365,$E31+19,FALSE)</f>
        <v>1635712</v>
      </c>
      <c r="L31" s="259">
        <f t="shared" si="8"/>
        <v>3268295</v>
      </c>
    </row>
    <row r="32" spans="1:12" s="1" customFormat="1" ht="14.25" customHeight="1">
      <c r="A32" s="27" t="str">
        <f t="shared" si="7"/>
        <v>1741001</v>
      </c>
      <c r="B32" s="28" t="s">
        <v>196</v>
      </c>
      <c r="C32" s="29">
        <v>10</v>
      </c>
      <c r="D32" s="28" t="s">
        <v>761</v>
      </c>
      <c r="E32" s="24">
        <v>25</v>
      </c>
      <c r="F32" s="602"/>
      <c r="G32" s="593" t="s">
        <v>1182</v>
      </c>
      <c r="H32" s="226" t="s">
        <v>1181</v>
      </c>
      <c r="I32" s="42">
        <f>VLOOKUP($A32&amp;I$92,決統データ!$A$3:$DE$365,$E32+19,FALSE)</f>
        <v>4362286</v>
      </c>
      <c r="J32" s="42">
        <f>VLOOKUP($A32&amp;J$92,決統データ!$A$3:$DE$365,$E32+19,FALSE)</f>
        <v>9077264</v>
      </c>
      <c r="K32" s="42">
        <f>VLOOKUP($A32&amp;K$92,決統データ!$A$3:$DE$365,$E32+19,FALSE)</f>
        <v>15033206</v>
      </c>
      <c r="L32" s="259">
        <f t="shared" si="8"/>
        <v>28472756</v>
      </c>
    </row>
    <row r="33" spans="1:12" s="1" customFormat="1" ht="14.25" customHeight="1">
      <c r="A33" s="27" t="str">
        <f t="shared" si="7"/>
        <v>1741001</v>
      </c>
      <c r="B33" s="28" t="s">
        <v>196</v>
      </c>
      <c r="C33" s="29">
        <v>10</v>
      </c>
      <c r="D33" s="28" t="s">
        <v>761</v>
      </c>
      <c r="E33" s="24">
        <v>26</v>
      </c>
      <c r="F33" s="602"/>
      <c r="G33" s="594"/>
      <c r="H33" s="226" t="s">
        <v>1180</v>
      </c>
      <c r="I33" s="42">
        <f>VLOOKUP($A33&amp;I$92,決統データ!$A$3:$DE$365,$E33+19,FALSE)</f>
        <v>0</v>
      </c>
      <c r="J33" s="42">
        <f>VLOOKUP($A33&amp;J$92,決統データ!$A$3:$DE$365,$E33+19,FALSE)</f>
        <v>0</v>
      </c>
      <c r="K33" s="42">
        <f>VLOOKUP($A33&amp;K$92,決統データ!$A$3:$DE$365,$E33+19,FALSE)</f>
        <v>0</v>
      </c>
      <c r="L33" s="259">
        <f t="shared" si="8"/>
        <v>0</v>
      </c>
    </row>
    <row r="34" spans="1:12" s="1" customFormat="1">
      <c r="A34" s="27" t="str">
        <f t="shared" si="7"/>
        <v>1741001</v>
      </c>
      <c r="B34" s="28" t="s">
        <v>196</v>
      </c>
      <c r="C34" s="29">
        <v>10</v>
      </c>
      <c r="D34" s="28" t="s">
        <v>761</v>
      </c>
      <c r="E34" s="24">
        <v>27</v>
      </c>
      <c r="F34" s="602"/>
      <c r="G34" s="594"/>
      <c r="H34" s="226" t="s">
        <v>1179</v>
      </c>
      <c r="I34" s="42">
        <f>VLOOKUP($A34&amp;I$92,決統データ!$A$3:$DE$365,$E34+19,FALSE)</f>
        <v>1820905</v>
      </c>
      <c r="J34" s="42">
        <f>VLOOKUP($A34&amp;J$92,決統データ!$A$3:$DE$365,$E34+19,FALSE)</f>
        <v>2244516</v>
      </c>
      <c r="K34" s="42">
        <f>VLOOKUP($A34&amp;K$92,決統データ!$A$3:$DE$365,$E34+19,FALSE)</f>
        <v>0</v>
      </c>
      <c r="L34" s="259">
        <f t="shared" si="8"/>
        <v>4065421</v>
      </c>
    </row>
    <row r="35" spans="1:12" s="1" customFormat="1">
      <c r="A35" s="27" t="str">
        <f t="shared" si="7"/>
        <v>1741001</v>
      </c>
      <c r="B35" s="28" t="s">
        <v>196</v>
      </c>
      <c r="C35" s="29">
        <v>10</v>
      </c>
      <c r="D35" s="28" t="s">
        <v>761</v>
      </c>
      <c r="E35" s="24">
        <v>28</v>
      </c>
      <c r="F35" s="602"/>
      <c r="G35" s="594"/>
      <c r="H35" s="226" t="s">
        <v>1178</v>
      </c>
      <c r="I35" s="42">
        <f>VLOOKUP($A35&amp;I$92,決統データ!$A$3:$DE$365,$E35+19,FALSE)</f>
        <v>0</v>
      </c>
      <c r="J35" s="42">
        <f>VLOOKUP($A35&amp;J$92,決統データ!$A$3:$DE$365,$E35+19,FALSE)</f>
        <v>0</v>
      </c>
      <c r="K35" s="42">
        <f>VLOOKUP($A35&amp;K$92,決統データ!$A$3:$DE$365,$E35+19,FALSE)</f>
        <v>3542630</v>
      </c>
      <c r="L35" s="259">
        <f t="shared" si="8"/>
        <v>3542630</v>
      </c>
    </row>
    <row r="36" spans="1:12" s="1" customFormat="1" ht="14.25" customHeight="1">
      <c r="A36" s="27" t="str">
        <f t="shared" si="7"/>
        <v>1741001</v>
      </c>
      <c r="B36" s="28" t="s">
        <v>196</v>
      </c>
      <c r="C36" s="29">
        <v>10</v>
      </c>
      <c r="D36" s="28" t="s">
        <v>761</v>
      </c>
      <c r="E36" s="24">
        <v>29</v>
      </c>
      <c r="F36" s="602"/>
      <c r="G36" s="595"/>
      <c r="H36" s="226" t="s">
        <v>1177</v>
      </c>
      <c r="I36" s="42">
        <f>VLOOKUP($A36&amp;I$92,決統データ!$A$3:$DE$365,$E36+19,FALSE)</f>
        <v>123615</v>
      </c>
      <c r="J36" s="42">
        <f>VLOOKUP($A36&amp;J$92,決統データ!$A$3:$DE$365,$E36+19,FALSE)</f>
        <v>528896</v>
      </c>
      <c r="K36" s="42">
        <f>VLOOKUP($A36&amp;K$92,決統データ!$A$3:$DE$365,$E36+19,FALSE)</f>
        <v>73721</v>
      </c>
      <c r="L36" s="259">
        <f t="shared" si="8"/>
        <v>726232</v>
      </c>
    </row>
    <row r="37" spans="1:12" s="1" customFormat="1" ht="14.25" customHeight="1">
      <c r="A37" s="27" t="str">
        <f t="shared" si="7"/>
        <v>1741001</v>
      </c>
      <c r="B37" s="28" t="s">
        <v>196</v>
      </c>
      <c r="C37" s="29">
        <v>10</v>
      </c>
      <c r="D37" s="28" t="s">
        <v>761</v>
      </c>
      <c r="E37" s="24">
        <v>30</v>
      </c>
      <c r="F37" s="603"/>
      <c r="G37" s="162" t="s">
        <v>1176</v>
      </c>
      <c r="H37" s="163"/>
      <c r="I37" s="42">
        <f>VLOOKUP($A37&amp;I$92,決統データ!$A$3:$DE$365,$E37+19,FALSE)</f>
        <v>4982024</v>
      </c>
      <c r="J37" s="42">
        <f>VLOOKUP($A37&amp;J$92,決統データ!$A$3:$DE$365,$E37+19,FALSE)</f>
        <v>8985227</v>
      </c>
      <c r="K37" s="42">
        <f>VLOOKUP($A37&amp;K$92,決統データ!$A$3:$DE$365,$E37+19,FALSE)</f>
        <v>9187911</v>
      </c>
      <c r="L37" s="259">
        <f t="shared" si="8"/>
        <v>23155162</v>
      </c>
    </row>
    <row r="38" spans="1:12" s="1" customFormat="1">
      <c r="A38" s="27" t="str">
        <f t="shared" si="7"/>
        <v>1741001</v>
      </c>
      <c r="B38" s="28" t="s">
        <v>196</v>
      </c>
      <c r="C38" s="29">
        <v>10</v>
      </c>
      <c r="D38" s="28" t="s">
        <v>761</v>
      </c>
      <c r="E38" s="24">
        <v>31</v>
      </c>
      <c r="F38" s="601" t="s">
        <v>1175</v>
      </c>
      <c r="G38" s="162" t="s">
        <v>1174</v>
      </c>
      <c r="H38" s="163"/>
      <c r="I38" s="42">
        <f>VLOOKUP($A38&amp;I$92,決統データ!$A$3:$DE$365,$E38+19,FALSE)</f>
        <v>35</v>
      </c>
      <c r="J38" s="42">
        <f>VLOOKUP($A38&amp;J$92,決統データ!$A$3:$DE$365,$E38+19,FALSE)</f>
        <v>90</v>
      </c>
      <c r="K38" s="42">
        <f>VLOOKUP($A38&amp;K$92,決統データ!$A$3:$DE$365,$E38+19,FALSE)</f>
        <v>144</v>
      </c>
      <c r="L38" s="259">
        <f t="shared" si="8"/>
        <v>269</v>
      </c>
    </row>
    <row r="39" spans="1:12" s="1" customFormat="1" ht="14.25" customHeight="1">
      <c r="A39" s="27" t="str">
        <f t="shared" si="7"/>
        <v>1741001</v>
      </c>
      <c r="B39" s="28" t="s">
        <v>196</v>
      </c>
      <c r="C39" s="29">
        <v>10</v>
      </c>
      <c r="D39" s="28" t="s">
        <v>761</v>
      </c>
      <c r="E39" s="24">
        <v>32</v>
      </c>
      <c r="F39" s="602"/>
      <c r="G39" s="574" t="s">
        <v>1173</v>
      </c>
      <c r="H39" s="163" t="s">
        <v>1171</v>
      </c>
      <c r="I39" s="42">
        <f>VLOOKUP($A39&amp;I$92,決統データ!$A$3:$DE$365,$E39+19,FALSE)</f>
        <v>35</v>
      </c>
      <c r="J39" s="42">
        <f>VLOOKUP($A39&amp;J$92,決統データ!$A$3:$DE$365,$E39+19,FALSE)</f>
        <v>90</v>
      </c>
      <c r="K39" s="42">
        <f>VLOOKUP($A39&amp;K$92,決統データ!$A$3:$DE$365,$E39+19,FALSE)</f>
        <v>144</v>
      </c>
      <c r="L39" s="259">
        <f t="shared" si="8"/>
        <v>269</v>
      </c>
    </row>
    <row r="40" spans="1:12" s="1" customFormat="1" ht="14.25" customHeight="1">
      <c r="A40" s="27" t="str">
        <f t="shared" si="7"/>
        <v>1741001</v>
      </c>
      <c r="B40" s="28" t="s">
        <v>196</v>
      </c>
      <c r="C40" s="29">
        <v>10</v>
      </c>
      <c r="D40" s="28" t="s">
        <v>761</v>
      </c>
      <c r="E40" s="24">
        <v>33</v>
      </c>
      <c r="F40" s="602"/>
      <c r="G40" s="782"/>
      <c r="H40" s="163" t="s">
        <v>1170</v>
      </c>
      <c r="I40" s="42">
        <f>VLOOKUP($A40&amp;I$92,決統データ!$A$3:$DE$365,$E40+19,FALSE)</f>
        <v>0</v>
      </c>
      <c r="J40" s="42">
        <f>VLOOKUP($A40&amp;J$92,決統データ!$A$3:$DE$365,$E40+19,FALSE)</f>
        <v>0</v>
      </c>
      <c r="K40" s="42">
        <f>VLOOKUP($A40&amp;K$92,決統データ!$A$3:$DE$365,$E40+19,FALSE)</f>
        <v>0</v>
      </c>
      <c r="L40" s="259">
        <f t="shared" si="8"/>
        <v>0</v>
      </c>
    </row>
    <row r="41" spans="1:12" s="1" customFormat="1">
      <c r="A41" s="27" t="str">
        <f t="shared" si="7"/>
        <v>1741001</v>
      </c>
      <c r="B41" s="28" t="s">
        <v>196</v>
      </c>
      <c r="C41" s="29">
        <v>10</v>
      </c>
      <c r="D41" s="28" t="s">
        <v>761</v>
      </c>
      <c r="E41" s="24">
        <v>34</v>
      </c>
      <c r="F41" s="602"/>
      <c r="G41" s="575"/>
      <c r="H41" s="163" t="s">
        <v>1169</v>
      </c>
      <c r="I41" s="42">
        <f>VLOOKUP($A41&amp;I$92,決統データ!$A$3:$DE$365,$E41+19,FALSE)</f>
        <v>0</v>
      </c>
      <c r="J41" s="42">
        <f>VLOOKUP($A41&amp;J$92,決統データ!$A$3:$DE$365,$E41+19,FALSE)</f>
        <v>0</v>
      </c>
      <c r="K41" s="42">
        <f>VLOOKUP($A41&amp;K$92,決統データ!$A$3:$DE$365,$E41+19,FALSE)</f>
        <v>0</v>
      </c>
      <c r="L41" s="259">
        <f t="shared" si="8"/>
        <v>0</v>
      </c>
    </row>
    <row r="42" spans="1:12" s="1" customFormat="1">
      <c r="A42" s="27" t="str">
        <f t="shared" si="7"/>
        <v>1741001</v>
      </c>
      <c r="B42" s="28" t="s">
        <v>196</v>
      </c>
      <c r="C42" s="29">
        <v>10</v>
      </c>
      <c r="D42" s="28" t="s">
        <v>761</v>
      </c>
      <c r="E42" s="24">
        <v>35</v>
      </c>
      <c r="F42" s="602"/>
      <c r="G42" s="574" t="s">
        <v>1172</v>
      </c>
      <c r="H42" s="163" t="s">
        <v>1171</v>
      </c>
      <c r="I42" s="42">
        <f>VLOOKUP($A42&amp;I$92,決統データ!$A$3:$DE$365,$E42+19,FALSE)</f>
        <v>0</v>
      </c>
      <c r="J42" s="42">
        <f>VLOOKUP($A42&amp;J$92,決統データ!$A$3:$DE$365,$E42+19,FALSE)</f>
        <v>0</v>
      </c>
      <c r="K42" s="42">
        <f>VLOOKUP($A42&amp;K$92,決統データ!$A$3:$DE$365,$E42+19,FALSE)</f>
        <v>0</v>
      </c>
      <c r="L42" s="259">
        <f t="shared" si="8"/>
        <v>0</v>
      </c>
    </row>
    <row r="43" spans="1:12" s="1" customFormat="1" ht="14.25" customHeight="1">
      <c r="A43" s="27" t="str">
        <f t="shared" si="7"/>
        <v>1741001</v>
      </c>
      <c r="B43" s="28" t="s">
        <v>196</v>
      </c>
      <c r="C43" s="29">
        <v>10</v>
      </c>
      <c r="D43" s="28" t="s">
        <v>761</v>
      </c>
      <c r="E43" s="24">
        <v>36</v>
      </c>
      <c r="F43" s="602"/>
      <c r="G43" s="782"/>
      <c r="H43" s="163" t="s">
        <v>1170</v>
      </c>
      <c r="I43" s="42">
        <f>VLOOKUP($A43&amp;I$92,決統データ!$A$3:$DE$365,$E43+19,FALSE)</f>
        <v>0</v>
      </c>
      <c r="J43" s="42">
        <f>VLOOKUP($A43&amp;J$92,決統データ!$A$3:$DE$365,$E43+19,FALSE)</f>
        <v>0</v>
      </c>
      <c r="K43" s="42">
        <f>VLOOKUP($A43&amp;K$92,決統データ!$A$3:$DE$365,$E43+19,FALSE)</f>
        <v>0</v>
      </c>
      <c r="L43" s="259">
        <f t="shared" si="8"/>
        <v>0</v>
      </c>
    </row>
    <row r="44" spans="1:12" s="1" customFormat="1" ht="14.25" customHeight="1">
      <c r="A44" s="27" t="str">
        <f t="shared" si="7"/>
        <v>1741001</v>
      </c>
      <c r="B44" s="28" t="s">
        <v>196</v>
      </c>
      <c r="C44" s="29">
        <v>10</v>
      </c>
      <c r="D44" s="28" t="s">
        <v>761</v>
      </c>
      <c r="E44" s="24">
        <v>37</v>
      </c>
      <c r="F44" s="603"/>
      <c r="G44" s="575"/>
      <c r="H44" s="163" t="s">
        <v>1169</v>
      </c>
      <c r="I44" s="42">
        <f>VLOOKUP($A44&amp;I$92,決統データ!$A$3:$DE$365,$E44+19,FALSE)</f>
        <v>0</v>
      </c>
      <c r="J44" s="42">
        <f>VLOOKUP($A44&amp;J$92,決統データ!$A$3:$DE$365,$E44+19,FALSE)</f>
        <v>0</v>
      </c>
      <c r="K44" s="42">
        <f>VLOOKUP($A44&amp;K$92,決統データ!$A$3:$DE$365,$E44+19,FALSE)</f>
        <v>0</v>
      </c>
      <c r="L44" s="259">
        <f t="shared" si="8"/>
        <v>0</v>
      </c>
    </row>
    <row r="45" spans="1:12" s="1" customFormat="1" ht="14.25" customHeight="1">
      <c r="A45" s="27" t="str">
        <f t="shared" si="7"/>
        <v>1741001</v>
      </c>
      <c r="B45" s="28" t="s">
        <v>196</v>
      </c>
      <c r="C45" s="29">
        <v>10</v>
      </c>
      <c r="D45" s="28" t="s">
        <v>761</v>
      </c>
      <c r="E45" s="24">
        <v>38</v>
      </c>
      <c r="F45" s="601" t="s">
        <v>1168</v>
      </c>
      <c r="G45" s="162" t="s">
        <v>1167</v>
      </c>
      <c r="H45" s="163"/>
      <c r="I45" s="42">
        <f>VLOOKUP($A45&amp;I$92,決統データ!$A$3:$DE$365,$E45+19,FALSE)</f>
        <v>1</v>
      </c>
      <c r="J45" s="42">
        <f>VLOOKUP($A45&amp;J$92,決統データ!$A$3:$DE$365,$E45+19,FALSE)</f>
        <v>4</v>
      </c>
      <c r="K45" s="42">
        <f>VLOOKUP($A45&amp;K$92,決統データ!$A$3:$DE$365,$E45+19,FALSE)</f>
        <v>0</v>
      </c>
      <c r="L45" s="259">
        <f t="shared" si="8"/>
        <v>5</v>
      </c>
    </row>
    <row r="46" spans="1:12" s="1" customFormat="1" ht="14.25" customHeight="1">
      <c r="A46" s="27" t="str">
        <f t="shared" si="7"/>
        <v>1741001</v>
      </c>
      <c r="B46" s="28" t="s">
        <v>196</v>
      </c>
      <c r="C46" s="29">
        <v>10</v>
      </c>
      <c r="D46" s="28" t="s">
        <v>761</v>
      </c>
      <c r="E46" s="24">
        <v>39</v>
      </c>
      <c r="F46" s="602"/>
      <c r="G46" s="574" t="s">
        <v>1166</v>
      </c>
      <c r="H46" s="163" t="s">
        <v>1165</v>
      </c>
      <c r="I46" s="42">
        <f>VLOOKUP($A46&amp;I$92,決統データ!$A$3:$DE$365,$E46+19,FALSE)</f>
        <v>1</v>
      </c>
      <c r="J46" s="42">
        <f>VLOOKUP($A46&amp;J$92,決統データ!$A$3:$DE$365,$E46+19,FALSE)</f>
        <v>0</v>
      </c>
      <c r="K46" s="42">
        <f>VLOOKUP($A46&amp;K$92,決統データ!$A$3:$DE$365,$E46+19,FALSE)</f>
        <v>0</v>
      </c>
      <c r="L46" s="259">
        <f t="shared" si="8"/>
        <v>1</v>
      </c>
    </row>
    <row r="47" spans="1:12" s="1" customFormat="1" ht="14.25" customHeight="1">
      <c r="A47" s="27" t="str">
        <f t="shared" si="7"/>
        <v>1741001</v>
      </c>
      <c r="B47" s="28" t="s">
        <v>196</v>
      </c>
      <c r="C47" s="29">
        <v>10</v>
      </c>
      <c r="D47" s="28" t="s">
        <v>761</v>
      </c>
      <c r="E47" s="24">
        <v>40</v>
      </c>
      <c r="F47" s="602"/>
      <c r="G47" s="782"/>
      <c r="H47" s="163" t="s">
        <v>1164</v>
      </c>
      <c r="I47" s="42">
        <f>VLOOKUP($A47&amp;I$92,決統データ!$A$3:$DE$365,$E47+19,FALSE)</f>
        <v>0</v>
      </c>
      <c r="J47" s="42">
        <f>VLOOKUP($A47&amp;J$92,決統データ!$A$3:$DE$365,$E47+19,FALSE)</f>
        <v>4</v>
      </c>
      <c r="K47" s="42">
        <f>VLOOKUP($A47&amp;K$92,決統データ!$A$3:$DE$365,$E47+19,FALSE)</f>
        <v>0</v>
      </c>
      <c r="L47" s="259">
        <f t="shared" si="8"/>
        <v>4</v>
      </c>
    </row>
    <row r="48" spans="1:12" s="1" customFormat="1">
      <c r="A48" s="27" t="str">
        <f t="shared" si="7"/>
        <v>1741001</v>
      </c>
      <c r="B48" s="28" t="s">
        <v>196</v>
      </c>
      <c r="C48" s="29">
        <v>10</v>
      </c>
      <c r="D48" s="28" t="s">
        <v>761</v>
      </c>
      <c r="E48" s="24">
        <v>41</v>
      </c>
      <c r="F48" s="602"/>
      <c r="G48" s="782"/>
      <c r="H48" s="163" t="s">
        <v>1163</v>
      </c>
      <c r="I48" s="42">
        <f>VLOOKUP($A48&amp;I$92,決統データ!$A$3:$DE$365,$E48+19,FALSE)</f>
        <v>0</v>
      </c>
      <c r="J48" s="42">
        <f>VLOOKUP($A48&amp;J$92,決統データ!$A$3:$DE$365,$E48+19,FALSE)</f>
        <v>0</v>
      </c>
      <c r="K48" s="42">
        <f>VLOOKUP($A48&amp;K$92,決統データ!$A$3:$DE$365,$E48+19,FALSE)</f>
        <v>0</v>
      </c>
      <c r="L48" s="259">
        <f t="shared" si="8"/>
        <v>0</v>
      </c>
    </row>
    <row r="49" spans="1:12" s="1" customFormat="1" ht="14.25" customHeight="1">
      <c r="A49" s="27" t="str">
        <f t="shared" si="7"/>
        <v>1741001</v>
      </c>
      <c r="B49" s="28" t="s">
        <v>196</v>
      </c>
      <c r="C49" s="29">
        <v>10</v>
      </c>
      <c r="D49" s="28" t="s">
        <v>761</v>
      </c>
      <c r="E49" s="24">
        <v>42</v>
      </c>
      <c r="F49" s="602"/>
      <c r="G49" s="575"/>
      <c r="H49" s="163" t="s">
        <v>1162</v>
      </c>
      <c r="I49" s="42">
        <f>VLOOKUP($A49&amp;I$92,決統データ!$A$3:$DE$365,$E49+19,FALSE)</f>
        <v>0</v>
      </c>
      <c r="J49" s="42">
        <f>VLOOKUP($A49&amp;J$92,決統データ!$A$3:$DE$365,$E49+19,FALSE)</f>
        <v>0</v>
      </c>
      <c r="K49" s="42">
        <f>VLOOKUP($A49&amp;K$92,決統データ!$A$3:$DE$365,$E49+19,FALSE)</f>
        <v>0</v>
      </c>
      <c r="L49" s="259">
        <f t="shared" si="8"/>
        <v>0</v>
      </c>
    </row>
    <row r="50" spans="1:12" s="1" customFormat="1" ht="14.25" customHeight="1">
      <c r="A50" s="27" t="str">
        <f t="shared" si="7"/>
        <v>1741001</v>
      </c>
      <c r="B50" s="28" t="s">
        <v>196</v>
      </c>
      <c r="C50" s="29">
        <v>10</v>
      </c>
      <c r="D50" s="28" t="s">
        <v>761</v>
      </c>
      <c r="E50" s="24">
        <v>43</v>
      </c>
      <c r="F50" s="602"/>
      <c r="G50" s="162" t="s">
        <v>154</v>
      </c>
      <c r="H50" s="163"/>
      <c r="I50" s="42">
        <f>VLOOKUP($A50&amp;I$92,決統データ!$A$3:$DE$365,$E50+19,FALSE)</f>
        <v>1380</v>
      </c>
      <c r="J50" s="42">
        <f>VLOOKUP($A50&amp;J$92,決統データ!$A$3:$DE$365,$E50+19,FALSE)</f>
        <v>3630</v>
      </c>
      <c r="K50" s="42">
        <f>VLOOKUP($A50&amp;K$92,決統データ!$A$3:$DE$365,$E50+19,FALSE)</f>
        <v>0</v>
      </c>
      <c r="L50" s="259">
        <f t="shared" si="8"/>
        <v>5010</v>
      </c>
    </row>
    <row r="51" spans="1:12" s="1" customFormat="1" ht="14.25" customHeight="1">
      <c r="A51" s="27" t="str">
        <f t="shared" si="7"/>
        <v>1741001</v>
      </c>
      <c r="B51" s="28" t="s">
        <v>196</v>
      </c>
      <c r="C51" s="29">
        <v>10</v>
      </c>
      <c r="D51" s="28" t="s">
        <v>761</v>
      </c>
      <c r="E51" s="24">
        <v>44</v>
      </c>
      <c r="F51" s="602"/>
      <c r="G51" s="593" t="s">
        <v>1160</v>
      </c>
      <c r="H51" s="163" t="s">
        <v>153</v>
      </c>
      <c r="I51" s="42">
        <f>VLOOKUP($A51&amp;I$92,決統データ!$A$3:$DE$365,$E51+19,FALSE)</f>
        <v>1330</v>
      </c>
      <c r="J51" s="42">
        <f>VLOOKUP($A51&amp;J$92,決統データ!$A$3:$DE$365,$E51+19,FALSE)</f>
        <v>3630</v>
      </c>
      <c r="K51" s="42">
        <f>VLOOKUP($A51&amp;K$92,決統データ!$A$3:$DE$365,$E51+19,FALSE)</f>
        <v>0</v>
      </c>
      <c r="L51" s="259">
        <f t="shared" si="8"/>
        <v>4960</v>
      </c>
    </row>
    <row r="52" spans="1:12" s="1" customFormat="1" ht="14.25" customHeight="1">
      <c r="A52" s="27" t="str">
        <f t="shared" si="7"/>
        <v>1741001</v>
      </c>
      <c r="B52" s="28" t="s">
        <v>196</v>
      </c>
      <c r="C52" s="29">
        <v>10</v>
      </c>
      <c r="D52" s="28" t="s">
        <v>761</v>
      </c>
      <c r="E52" s="24">
        <v>45</v>
      </c>
      <c r="F52" s="602"/>
      <c r="G52" s="595"/>
      <c r="H52" s="163" t="s">
        <v>152</v>
      </c>
      <c r="I52" s="42">
        <f>VLOOKUP($A52&amp;I$92,決統データ!$A$3:$DE$365,$E52+19,FALSE)</f>
        <v>0</v>
      </c>
      <c r="J52" s="42">
        <f>VLOOKUP($A52&amp;J$92,決統データ!$A$3:$DE$365,$E52+19,FALSE)</f>
        <v>0</v>
      </c>
      <c r="K52" s="42">
        <f>VLOOKUP($A52&amp;K$92,決統データ!$A$3:$DE$365,$E52+19,FALSE)</f>
        <v>0</v>
      </c>
      <c r="L52" s="259">
        <f t="shared" si="8"/>
        <v>0</v>
      </c>
    </row>
    <row r="53" spans="1:12" s="1" customFormat="1" ht="14.25" customHeight="1">
      <c r="A53" s="27" t="str">
        <f t="shared" si="7"/>
        <v>1741001</v>
      </c>
      <c r="B53" s="28" t="s">
        <v>196</v>
      </c>
      <c r="C53" s="29">
        <v>10</v>
      </c>
      <c r="D53" s="28" t="s">
        <v>761</v>
      </c>
      <c r="E53" s="24">
        <v>46</v>
      </c>
      <c r="F53" s="602"/>
      <c r="G53" s="791" t="s">
        <v>1157</v>
      </c>
      <c r="H53" s="163" t="s">
        <v>151</v>
      </c>
      <c r="I53" s="42">
        <f>VLOOKUP($A53&amp;I$92,決統データ!$A$3:$DE$365,$E53+19,FALSE)</f>
        <v>715</v>
      </c>
      <c r="J53" s="42">
        <f>VLOOKUP($A53&amp;J$92,決統データ!$A$3:$DE$365,$E53+19,FALSE)</f>
        <v>1377</v>
      </c>
      <c r="K53" s="42">
        <f>VLOOKUP($A53&amp;K$92,決統データ!$A$3:$DE$365,$E53+19,FALSE)</f>
        <v>0</v>
      </c>
      <c r="L53" s="259">
        <f t="shared" si="8"/>
        <v>2092</v>
      </c>
    </row>
    <row r="54" spans="1:12" s="1" customFormat="1">
      <c r="A54" s="27" t="str">
        <f t="shared" si="7"/>
        <v>1741001</v>
      </c>
      <c r="B54" s="28" t="s">
        <v>196</v>
      </c>
      <c r="C54" s="29">
        <v>10</v>
      </c>
      <c r="D54" s="28" t="s">
        <v>761</v>
      </c>
      <c r="E54" s="24">
        <v>47</v>
      </c>
      <c r="F54" s="602"/>
      <c r="G54" s="792"/>
      <c r="H54" s="163" t="s">
        <v>150</v>
      </c>
      <c r="I54" s="42">
        <f>VLOOKUP($A54&amp;I$92,決統データ!$A$3:$DE$365,$E54+19,FALSE)</f>
        <v>0</v>
      </c>
      <c r="J54" s="42">
        <f>VLOOKUP($A54&amp;J$92,決統データ!$A$3:$DE$365,$E54+19,FALSE)</f>
        <v>0</v>
      </c>
      <c r="K54" s="42">
        <f>VLOOKUP($A54&amp;K$92,決統データ!$A$3:$DE$365,$E54+19,FALSE)</f>
        <v>0</v>
      </c>
      <c r="L54" s="259">
        <f t="shared" si="8"/>
        <v>0</v>
      </c>
    </row>
    <row r="55" spans="1:12" s="1" customFormat="1" ht="14.25" customHeight="1">
      <c r="A55" s="27" t="str">
        <f t="shared" si="7"/>
        <v>1741001</v>
      </c>
      <c r="B55" s="28" t="s">
        <v>196</v>
      </c>
      <c r="C55" s="29">
        <v>10</v>
      </c>
      <c r="D55" s="28" t="s">
        <v>761</v>
      </c>
      <c r="E55" s="24">
        <v>48</v>
      </c>
      <c r="F55" s="602"/>
      <c r="G55" s="164" t="s">
        <v>149</v>
      </c>
      <c r="H55" s="163"/>
      <c r="I55" s="42">
        <f>VLOOKUP($A55&amp;I$92,決統データ!$A$3:$DE$365,$E55+19,FALSE)</f>
        <v>537</v>
      </c>
      <c r="J55" s="42">
        <f>VLOOKUP($A55&amp;J$92,決統データ!$A$3:$DE$365,$E55+19,FALSE)</f>
        <v>1059</v>
      </c>
      <c r="K55" s="42">
        <f>VLOOKUP($A55&amp;K$92,決統データ!$A$3:$DE$365,$E55+19,FALSE)</f>
        <v>0</v>
      </c>
      <c r="L55" s="259">
        <f t="shared" si="8"/>
        <v>1596</v>
      </c>
    </row>
    <row r="56" spans="1:12" s="1" customFormat="1" ht="14.25" customHeight="1">
      <c r="A56" s="27" t="str">
        <f t="shared" si="7"/>
        <v>1741001</v>
      </c>
      <c r="B56" s="28" t="s">
        <v>196</v>
      </c>
      <c r="C56" s="29">
        <v>10</v>
      </c>
      <c r="D56" s="28" t="s">
        <v>761</v>
      </c>
      <c r="E56" s="24">
        <v>49</v>
      </c>
      <c r="F56" s="602"/>
      <c r="G56" s="162" t="s">
        <v>1153</v>
      </c>
      <c r="H56" s="163"/>
      <c r="I56" s="42">
        <f>VLOOKUP($A56&amp;I$92,決統データ!$A$3:$DE$365,$E56+19,FALSE)</f>
        <v>203749</v>
      </c>
      <c r="J56" s="42">
        <f>VLOOKUP($A56&amp;J$92,決統データ!$A$3:$DE$365,$E56+19,FALSE)</f>
        <v>387423</v>
      </c>
      <c r="K56" s="42">
        <f>VLOOKUP($A56&amp;K$92,決統データ!$A$3:$DE$365,$E56+19,FALSE)</f>
        <v>1250303</v>
      </c>
      <c r="L56" s="259">
        <f t="shared" si="8"/>
        <v>1841475</v>
      </c>
    </row>
    <row r="57" spans="1:12" s="1" customFormat="1">
      <c r="A57" s="27" t="str">
        <f t="shared" si="7"/>
        <v>1741001</v>
      </c>
      <c r="B57" s="28" t="s">
        <v>196</v>
      </c>
      <c r="C57" s="29">
        <v>10</v>
      </c>
      <c r="D57" s="28" t="s">
        <v>761</v>
      </c>
      <c r="E57" s="24">
        <v>50</v>
      </c>
      <c r="F57" s="602"/>
      <c r="G57" s="577" t="s">
        <v>626</v>
      </c>
      <c r="H57" s="163" t="s">
        <v>1152</v>
      </c>
      <c r="I57" s="42">
        <f>VLOOKUP($A57&amp;I$92,決統データ!$A$3:$DE$365,$E57+19,FALSE)</f>
        <v>203749</v>
      </c>
      <c r="J57" s="42">
        <f>VLOOKUP($A57&amp;J$92,決統データ!$A$3:$DE$365,$E57+19,FALSE)</f>
        <v>387423</v>
      </c>
      <c r="K57" s="42">
        <f>VLOOKUP($A57&amp;K$92,決統データ!$A$3:$DE$365,$E57+19,FALSE)</f>
        <v>1250303</v>
      </c>
      <c r="L57" s="259">
        <f t="shared" si="8"/>
        <v>1841475</v>
      </c>
    </row>
    <row r="58" spans="1:12" s="1" customFormat="1" ht="14.25" customHeight="1">
      <c r="A58" s="27" t="str">
        <f t="shared" si="7"/>
        <v>1741001</v>
      </c>
      <c r="B58" s="28" t="s">
        <v>196</v>
      </c>
      <c r="C58" s="29">
        <v>10</v>
      </c>
      <c r="D58" s="28" t="s">
        <v>761</v>
      </c>
      <c r="E58" s="24">
        <v>51</v>
      </c>
      <c r="F58" s="602"/>
      <c r="G58" s="579"/>
      <c r="H58" s="163" t="s">
        <v>1151</v>
      </c>
      <c r="I58" s="42">
        <f>VLOOKUP($A58&amp;I$92,決統データ!$A$3:$DE$365,$E58+19,FALSE)</f>
        <v>0</v>
      </c>
      <c r="J58" s="42">
        <f>VLOOKUP($A58&amp;J$92,決統データ!$A$3:$DE$365,$E58+19,FALSE)</f>
        <v>0</v>
      </c>
      <c r="K58" s="42">
        <f>VLOOKUP($A58&amp;K$92,決統データ!$A$3:$DE$365,$E58+19,FALSE)</f>
        <v>0</v>
      </c>
      <c r="L58" s="259">
        <f t="shared" si="8"/>
        <v>0</v>
      </c>
    </row>
    <row r="59" spans="1:12" s="1" customFormat="1" ht="14.25" customHeight="1">
      <c r="A59" s="27" t="str">
        <f t="shared" si="7"/>
        <v>1741001</v>
      </c>
      <c r="B59" s="28" t="s">
        <v>196</v>
      </c>
      <c r="C59" s="29">
        <v>10</v>
      </c>
      <c r="D59" s="28" t="s">
        <v>761</v>
      </c>
      <c r="E59" s="24">
        <v>52</v>
      </c>
      <c r="F59" s="602"/>
      <c r="G59" s="168" t="s">
        <v>1150</v>
      </c>
      <c r="H59" s="163"/>
      <c r="I59" s="42">
        <f>VLOOKUP($A59&amp;I$92,決統データ!$A$3:$DE$365,$E59+19,FALSE)</f>
        <v>179465</v>
      </c>
      <c r="J59" s="42">
        <f>VLOOKUP($A59&amp;J$92,決統データ!$A$3:$DE$365,$E59+19,FALSE)</f>
        <v>387423</v>
      </c>
      <c r="K59" s="42">
        <f>VLOOKUP($A59&amp;K$92,決統データ!$A$3:$DE$365,$E59+19,FALSE)</f>
        <v>1180690</v>
      </c>
      <c r="L59" s="259">
        <f t="shared" si="8"/>
        <v>1747578</v>
      </c>
    </row>
    <row r="60" spans="1:12" s="149" customFormat="1" ht="14.25" customHeight="1">
      <c r="A60" s="27"/>
      <c r="B60" s="28"/>
      <c r="C60" s="29"/>
      <c r="D60" s="28"/>
      <c r="E60" s="217"/>
      <c r="F60" s="602"/>
      <c r="G60" s="227"/>
      <c r="H60" s="183" t="s">
        <v>1149</v>
      </c>
      <c r="I60" s="218">
        <f>IF(I57=0,"-",I59/I57*100)</f>
        <v>88.081413896509915</v>
      </c>
      <c r="J60" s="218">
        <f t="shared" ref="J60:L60" si="9">IF(J57=0,"-",J59/J57*100)</f>
        <v>100</v>
      </c>
      <c r="K60" s="218">
        <f t="shared" si="9"/>
        <v>94.432309608150987</v>
      </c>
      <c r="L60" s="314">
        <f t="shared" si="9"/>
        <v>94.900989695760202</v>
      </c>
    </row>
    <row r="61" spans="1:12" s="1" customFormat="1" ht="14.25" customHeight="1">
      <c r="A61" s="27" t="str">
        <f t="shared" si="7"/>
        <v>1741001</v>
      </c>
      <c r="B61" s="28" t="s">
        <v>196</v>
      </c>
      <c r="C61" s="29">
        <v>10</v>
      </c>
      <c r="D61" s="28" t="s">
        <v>761</v>
      </c>
      <c r="E61" s="24">
        <v>53</v>
      </c>
      <c r="F61" s="602"/>
      <c r="G61" s="728" t="s">
        <v>1148</v>
      </c>
      <c r="H61" s="163" t="s">
        <v>148</v>
      </c>
      <c r="I61" s="42">
        <f>VLOOKUP($A61&amp;I$92,決統データ!$A$3:$DE$365,$E61+19,FALSE)</f>
        <v>15</v>
      </c>
      <c r="J61" s="42">
        <f>VLOOKUP($A61&amp;J$92,決統データ!$A$3:$DE$365,$E61+19,FALSE)</f>
        <v>0</v>
      </c>
      <c r="K61" s="42">
        <f>VLOOKUP($A61&amp;K$92,決統データ!$A$3:$DE$365,$E61+19,FALSE)</f>
        <v>0</v>
      </c>
      <c r="L61" s="259">
        <f>SUM(I61:K61)</f>
        <v>15</v>
      </c>
    </row>
    <row r="62" spans="1:12" s="1" customFormat="1" ht="14.25" customHeight="1">
      <c r="A62" s="27" t="str">
        <f t="shared" si="7"/>
        <v>1741001</v>
      </c>
      <c r="B62" s="28" t="s">
        <v>196</v>
      </c>
      <c r="C62" s="29">
        <v>10</v>
      </c>
      <c r="D62" s="28" t="s">
        <v>761</v>
      </c>
      <c r="E62" s="24">
        <v>54</v>
      </c>
      <c r="F62" s="602"/>
      <c r="G62" s="729"/>
      <c r="H62" s="163" t="s">
        <v>147</v>
      </c>
      <c r="I62" s="42">
        <f>VLOOKUP($A62&amp;I$92,決統データ!$A$3:$DE$365,$E62+19,FALSE)</f>
        <v>98</v>
      </c>
      <c r="J62" s="42">
        <f>VLOOKUP($A62&amp;J$92,決統データ!$A$3:$DE$365,$E62+19,FALSE)</f>
        <v>0</v>
      </c>
      <c r="K62" s="42">
        <f>VLOOKUP($A62&amp;K$92,決統データ!$A$3:$DE$365,$E62+19,FALSE)</f>
        <v>0</v>
      </c>
      <c r="L62" s="259"/>
    </row>
    <row r="63" spans="1:12" s="1" customFormat="1">
      <c r="A63" s="27" t="str">
        <f t="shared" si="7"/>
        <v>1741001</v>
      </c>
      <c r="B63" s="28" t="s">
        <v>196</v>
      </c>
      <c r="C63" s="29">
        <v>10</v>
      </c>
      <c r="D63" s="28" t="s">
        <v>761</v>
      </c>
      <c r="E63" s="24">
        <v>55</v>
      </c>
      <c r="F63" s="603"/>
      <c r="G63" s="162" t="s">
        <v>1145</v>
      </c>
      <c r="H63" s="163"/>
      <c r="I63" s="42">
        <f>VLOOKUP($A63&amp;I$92,決統データ!$A$3:$DE$365,$E63+19,FALSE)</f>
        <v>97</v>
      </c>
      <c r="J63" s="42">
        <f>VLOOKUP($A63&amp;J$92,決統データ!$A$3:$DE$365,$E63+19,FALSE)</f>
        <v>0</v>
      </c>
      <c r="K63" s="42">
        <f>VLOOKUP($A63&amp;K$92,決統データ!$A$3:$DE$365,$E63+19,FALSE)</f>
        <v>0</v>
      </c>
      <c r="L63" s="259">
        <f t="shared" ref="L63:L73" si="10">SUM(I63:K63)</f>
        <v>97</v>
      </c>
    </row>
    <row r="64" spans="1:12" s="1" customFormat="1">
      <c r="A64" s="27" t="str">
        <f t="shared" si="7"/>
        <v>1741001</v>
      </c>
      <c r="B64" s="28" t="s">
        <v>196</v>
      </c>
      <c r="C64" s="29">
        <v>10</v>
      </c>
      <c r="D64" s="28" t="s">
        <v>761</v>
      </c>
      <c r="E64" s="24">
        <v>56</v>
      </c>
      <c r="F64" s="788" t="s">
        <v>1144</v>
      </c>
      <c r="G64" s="162" t="s">
        <v>1143</v>
      </c>
      <c r="H64" s="163"/>
      <c r="I64" s="42">
        <f>VLOOKUP($A64&amp;I$92,決統データ!$A$3:$DE$365,$E64+19,FALSE)</f>
        <v>0</v>
      </c>
      <c r="J64" s="42">
        <f>VLOOKUP($A64&amp;J$92,決統データ!$A$3:$DE$365,$E64+19,FALSE)</f>
        <v>0</v>
      </c>
      <c r="K64" s="42">
        <f>VLOOKUP($A64&amp;K$92,決統データ!$A$3:$DE$365,$E64+19,FALSE)</f>
        <v>0</v>
      </c>
      <c r="L64" s="259">
        <f t="shared" si="10"/>
        <v>0</v>
      </c>
    </row>
    <row r="65" spans="1:12" s="1" customFormat="1">
      <c r="A65" s="27" t="str">
        <f t="shared" si="7"/>
        <v>1741001</v>
      </c>
      <c r="B65" s="28" t="s">
        <v>196</v>
      </c>
      <c r="C65" s="29">
        <v>10</v>
      </c>
      <c r="D65" s="28" t="s">
        <v>761</v>
      </c>
      <c r="E65" s="24">
        <v>57</v>
      </c>
      <c r="F65" s="789"/>
      <c r="G65" s="574" t="s">
        <v>1142</v>
      </c>
      <c r="H65" s="163" t="s">
        <v>146</v>
      </c>
      <c r="I65" s="42">
        <f>VLOOKUP($A65&amp;I$92,決統データ!$A$3:$DE$365,$E65+19,FALSE)</f>
        <v>0</v>
      </c>
      <c r="J65" s="42">
        <f>VLOOKUP($A65&amp;J$92,決統データ!$A$3:$DE$365,$E65+19,FALSE)</f>
        <v>0</v>
      </c>
      <c r="K65" s="42">
        <f>VLOOKUP($A65&amp;K$92,決統データ!$A$3:$DE$365,$E65+19,FALSE)</f>
        <v>0</v>
      </c>
      <c r="L65" s="259">
        <f t="shared" si="10"/>
        <v>0</v>
      </c>
    </row>
    <row r="66" spans="1:12" s="1" customFormat="1">
      <c r="A66" s="27" t="str">
        <f t="shared" si="7"/>
        <v>1741001</v>
      </c>
      <c r="B66" s="28" t="s">
        <v>196</v>
      </c>
      <c r="C66" s="29">
        <v>10</v>
      </c>
      <c r="D66" s="28" t="s">
        <v>761</v>
      </c>
      <c r="E66" s="24">
        <v>58</v>
      </c>
      <c r="F66" s="790"/>
      <c r="G66" s="575"/>
      <c r="H66" s="163" t="s">
        <v>145</v>
      </c>
      <c r="I66" s="42">
        <f>VLOOKUP($A66&amp;I$92,決統データ!$A$3:$DE$365,$E66+19,FALSE)</f>
        <v>0</v>
      </c>
      <c r="J66" s="42">
        <f>VLOOKUP($A66&amp;J$92,決統データ!$A$3:$DE$365,$E66+19,FALSE)</f>
        <v>0</v>
      </c>
      <c r="K66" s="42">
        <f>VLOOKUP($A66&amp;K$92,決統データ!$A$3:$DE$365,$E66+19,FALSE)</f>
        <v>0</v>
      </c>
      <c r="L66" s="259">
        <f t="shared" si="10"/>
        <v>0</v>
      </c>
    </row>
    <row r="67" spans="1:12" s="1" customFormat="1" ht="14.25" customHeight="1">
      <c r="A67" s="27" t="str">
        <f t="shared" si="7"/>
        <v>1741001</v>
      </c>
      <c r="B67" s="28" t="s">
        <v>196</v>
      </c>
      <c r="C67" s="29">
        <v>10</v>
      </c>
      <c r="D67" s="28" t="s">
        <v>761</v>
      </c>
      <c r="E67" s="24">
        <v>59</v>
      </c>
      <c r="F67" s="601" t="s">
        <v>1030</v>
      </c>
      <c r="G67" s="162" t="s">
        <v>1139</v>
      </c>
      <c r="H67" s="163"/>
      <c r="I67" s="42">
        <f>VLOOKUP($A67&amp;I$92,決統データ!$A$3:$DE$365,$E67+19,FALSE)</f>
        <v>2</v>
      </c>
      <c r="J67" s="42">
        <f>VLOOKUP($A67&amp;J$92,決統データ!$A$3:$DE$365,$E67+19,FALSE)</f>
        <v>1</v>
      </c>
      <c r="K67" s="42">
        <f>VLOOKUP($A67&amp;K$92,決統データ!$A$3:$DE$365,$E67+19,FALSE)</f>
        <v>1</v>
      </c>
      <c r="L67" s="259">
        <f t="shared" si="10"/>
        <v>4</v>
      </c>
    </row>
    <row r="68" spans="1:12" s="1" customFormat="1">
      <c r="A68" s="27" t="str">
        <f t="shared" si="7"/>
        <v>1741001</v>
      </c>
      <c r="B68" s="28" t="s">
        <v>196</v>
      </c>
      <c r="C68" s="29">
        <v>10</v>
      </c>
      <c r="D68" s="28" t="s">
        <v>761</v>
      </c>
      <c r="E68" s="24">
        <v>60</v>
      </c>
      <c r="F68" s="602"/>
      <c r="G68" s="577" t="s">
        <v>626</v>
      </c>
      <c r="H68" s="163" t="s">
        <v>1138</v>
      </c>
      <c r="I68" s="42">
        <f>VLOOKUP($A68&amp;I$92,決統データ!$A$3:$DE$365,$E68+19,FALSE)</f>
        <v>0</v>
      </c>
      <c r="J68" s="42">
        <f>VLOOKUP($A68&amp;J$92,決統データ!$A$3:$DE$365,$E68+19,FALSE)</f>
        <v>0</v>
      </c>
      <c r="K68" s="42">
        <f>VLOOKUP($A68&amp;K$92,決統データ!$A$3:$DE$365,$E68+19,FALSE)</f>
        <v>0</v>
      </c>
      <c r="L68" s="259">
        <f t="shared" si="10"/>
        <v>0</v>
      </c>
    </row>
    <row r="69" spans="1:12" s="1" customFormat="1" ht="14.25" customHeight="1">
      <c r="A69" s="27" t="str">
        <f t="shared" si="7"/>
        <v>1741002</v>
      </c>
      <c r="B69" s="28" t="s">
        <v>196</v>
      </c>
      <c r="C69" s="29">
        <v>10</v>
      </c>
      <c r="D69" s="28" t="s">
        <v>767</v>
      </c>
      <c r="E69" s="24">
        <v>1</v>
      </c>
      <c r="F69" s="602"/>
      <c r="G69" s="578"/>
      <c r="H69" s="163" t="s">
        <v>1137</v>
      </c>
      <c r="I69" s="42">
        <f>VLOOKUP($A69&amp;I$92,決統データ!$A$3:$DE$365,$E69+19,FALSE)</f>
        <v>0</v>
      </c>
      <c r="J69" s="42">
        <f>VLOOKUP($A69&amp;J$92,決統データ!$A$3:$DE$365,$E69+19,FALSE)</f>
        <v>0</v>
      </c>
      <c r="K69" s="42">
        <f>VLOOKUP($A69&amp;K$92,決統データ!$A$3:$DE$365,$E69+19,FALSE)</f>
        <v>0</v>
      </c>
      <c r="L69" s="259">
        <f t="shared" si="10"/>
        <v>0</v>
      </c>
    </row>
    <row r="70" spans="1:12" s="1" customFormat="1" ht="14.25" customHeight="1">
      <c r="A70" s="27" t="str">
        <f t="shared" si="7"/>
        <v>1741002</v>
      </c>
      <c r="B70" s="28" t="s">
        <v>196</v>
      </c>
      <c r="C70" s="29">
        <v>10</v>
      </c>
      <c r="D70" s="28" t="s">
        <v>767</v>
      </c>
      <c r="E70" s="24">
        <v>2</v>
      </c>
      <c r="F70" s="602"/>
      <c r="G70" s="578"/>
      <c r="H70" s="163" t="s">
        <v>1136</v>
      </c>
      <c r="I70" s="42">
        <f>VLOOKUP($A70&amp;I$92,決統データ!$A$3:$DE$365,$E70+19,FALSE)</f>
        <v>0</v>
      </c>
      <c r="J70" s="42">
        <f>VLOOKUP($A70&amp;J$92,決統データ!$A$3:$DE$365,$E70+19,FALSE)</f>
        <v>1</v>
      </c>
      <c r="K70" s="42">
        <f>VLOOKUP($A70&amp;K$92,決統データ!$A$3:$DE$365,$E70+19,FALSE)</f>
        <v>0</v>
      </c>
      <c r="L70" s="259">
        <f t="shared" si="10"/>
        <v>1</v>
      </c>
    </row>
    <row r="71" spans="1:12" s="1" customFormat="1" ht="14.25" customHeight="1">
      <c r="A71" s="27" t="str">
        <f t="shared" si="7"/>
        <v>1741002</v>
      </c>
      <c r="B71" s="28" t="s">
        <v>196</v>
      </c>
      <c r="C71" s="29">
        <v>10</v>
      </c>
      <c r="D71" s="28" t="s">
        <v>767</v>
      </c>
      <c r="E71" s="24">
        <v>3</v>
      </c>
      <c r="F71" s="602"/>
      <c r="G71" s="579"/>
      <c r="H71" s="163" t="s">
        <v>1135</v>
      </c>
      <c r="I71" s="42">
        <f>VLOOKUP($A71&amp;I$92,決統データ!$A$3:$DE$365,$E71+19,FALSE)</f>
        <v>2</v>
      </c>
      <c r="J71" s="42">
        <f>VLOOKUP($A71&amp;J$92,決統データ!$A$3:$DE$365,$E71+19,FALSE)</f>
        <v>0</v>
      </c>
      <c r="K71" s="42">
        <f>VLOOKUP($A71&amp;K$92,決統データ!$A$3:$DE$365,$E71+19,FALSE)</f>
        <v>1</v>
      </c>
      <c r="L71" s="259">
        <f t="shared" si="10"/>
        <v>3</v>
      </c>
    </row>
    <row r="72" spans="1:12" s="1" customFormat="1" ht="14.25" customHeight="1">
      <c r="A72" s="27" t="str">
        <f t="shared" si="7"/>
        <v>1741002</v>
      </c>
      <c r="B72" s="28" t="s">
        <v>196</v>
      </c>
      <c r="C72" s="29">
        <v>10</v>
      </c>
      <c r="D72" s="28" t="s">
        <v>767</v>
      </c>
      <c r="E72" s="24">
        <v>4</v>
      </c>
      <c r="F72" s="602"/>
      <c r="G72" s="162" t="s">
        <v>1134</v>
      </c>
      <c r="H72" s="163"/>
      <c r="I72" s="42">
        <f>VLOOKUP($A72&amp;I$92,決統データ!$A$3:$DE$365,$E72+19,FALSE)</f>
        <v>0</v>
      </c>
      <c r="J72" s="42">
        <f>VLOOKUP($A72&amp;J$92,決統データ!$A$3:$DE$365,$E72+19,FALSE)</f>
        <v>1</v>
      </c>
      <c r="K72" s="42">
        <f>VLOOKUP($A72&amp;K$92,決統データ!$A$3:$DE$365,$E72+19,FALSE)</f>
        <v>3</v>
      </c>
      <c r="L72" s="259">
        <f t="shared" si="10"/>
        <v>4</v>
      </c>
    </row>
    <row r="73" spans="1:12" s="1" customFormat="1" ht="12.75" customHeight="1">
      <c r="A73" s="27" t="str">
        <f t="shared" si="7"/>
        <v>1741002</v>
      </c>
      <c r="B73" s="28" t="s">
        <v>196</v>
      </c>
      <c r="C73" s="29">
        <v>10</v>
      </c>
      <c r="D73" s="28" t="s">
        <v>767</v>
      </c>
      <c r="E73" s="24">
        <v>5</v>
      </c>
      <c r="F73" s="603"/>
      <c r="G73" s="162" t="s">
        <v>1133</v>
      </c>
      <c r="H73" s="163"/>
      <c r="I73" s="42">
        <f>VLOOKUP($A73&amp;I$92,決統データ!$A$3:$DE$365,$E73+19,FALSE)</f>
        <v>2</v>
      </c>
      <c r="J73" s="42">
        <f>VLOOKUP($A73&amp;J$92,決統データ!$A$3:$DE$365,$E73+19,FALSE)</f>
        <v>2</v>
      </c>
      <c r="K73" s="42">
        <f>VLOOKUP($A73&amp;K$92,決統データ!$A$3:$DE$365,$E73+19,FALSE)</f>
        <v>4</v>
      </c>
      <c r="L73" s="259">
        <f t="shared" si="10"/>
        <v>8</v>
      </c>
    </row>
    <row r="74" spans="1:12" s="149" customFormat="1" ht="14.25" customHeight="1">
      <c r="E74" s="217"/>
      <c r="F74" s="584" t="s">
        <v>1132</v>
      </c>
      <c r="G74" s="476" t="s">
        <v>1131</v>
      </c>
      <c r="H74" s="490"/>
      <c r="I74" s="218">
        <f>IF(I51=0,"-",I53/I51*100)</f>
        <v>53.759398496240607</v>
      </c>
      <c r="J74" s="218">
        <f t="shared" ref="J74:L74" si="11">IF(J51=0,"-",J53/J51*100)</f>
        <v>37.933884297520656</v>
      </c>
      <c r="K74" s="218" t="str">
        <f t="shared" si="11"/>
        <v>-</v>
      </c>
      <c r="L74" s="314">
        <f t="shared" si="11"/>
        <v>42.177419354838705</v>
      </c>
    </row>
    <row r="75" spans="1:12" s="149" customFormat="1">
      <c r="E75" s="217"/>
      <c r="F75" s="585"/>
      <c r="G75" s="476" t="s">
        <v>1130</v>
      </c>
      <c r="H75" s="490"/>
      <c r="I75" s="219">
        <f>IF(I52=0,0,I54/I52*100)</f>
        <v>0</v>
      </c>
      <c r="J75" s="219">
        <f t="shared" ref="J75:L75" si="12">IF(J52=0,0,J54/J52*100)</f>
        <v>0</v>
      </c>
      <c r="K75" s="219">
        <f t="shared" si="12"/>
        <v>0</v>
      </c>
      <c r="L75" s="315">
        <f t="shared" si="12"/>
        <v>0</v>
      </c>
    </row>
    <row r="76" spans="1:12" s="1" customFormat="1">
      <c r="E76" s="24"/>
      <c r="F76" s="585"/>
      <c r="G76" s="476" t="s">
        <v>1129</v>
      </c>
      <c r="H76" s="490"/>
      <c r="I76" s="220">
        <f>IF(I51=0,"-",I55/I51*100)</f>
        <v>40.375939849624061</v>
      </c>
      <c r="J76" s="220">
        <f t="shared" ref="J76:L76" si="13">IF(J51=0,"-",J55/J51*100)</f>
        <v>29.173553719008265</v>
      </c>
      <c r="K76" s="220" t="str">
        <f t="shared" si="13"/>
        <v>-</v>
      </c>
      <c r="L76" s="316">
        <f t="shared" si="13"/>
        <v>32.177419354838712</v>
      </c>
    </row>
    <row r="77" spans="1:12" s="149" customFormat="1">
      <c r="E77" s="217"/>
      <c r="F77" s="585"/>
      <c r="G77" s="656" t="s">
        <v>1128</v>
      </c>
      <c r="H77" s="657"/>
      <c r="I77" s="218">
        <f>IF(I67=0,0,I57/I67)</f>
        <v>101874.5</v>
      </c>
      <c r="J77" s="218">
        <f t="shared" ref="J77:L77" si="14">IF(J67=0,0,J57/J67)</f>
        <v>387423</v>
      </c>
      <c r="K77" s="218">
        <f t="shared" si="14"/>
        <v>1250303</v>
      </c>
      <c r="L77" s="314">
        <f t="shared" si="14"/>
        <v>460368.75</v>
      </c>
    </row>
    <row r="78" spans="1:12" s="141" customFormat="1">
      <c r="E78" s="156"/>
      <c r="F78" s="585"/>
      <c r="G78" s="589" t="s">
        <v>1127</v>
      </c>
      <c r="H78" s="590"/>
      <c r="I78" s="221">
        <f>IF(I59=0,"-",環2!K5/環1!I59*1000)</f>
        <v>137.64800936115677</v>
      </c>
      <c r="J78" s="221">
        <f>IF(J59=0,"-",環2!L5/環1!J59*1000)</f>
        <v>221.81698040642914</v>
      </c>
      <c r="K78" s="221">
        <f>IF(K59=0,"-",環2!M5/環1!K59*1000)</f>
        <v>166.85328070873811</v>
      </c>
      <c r="L78" s="317">
        <f>IF(L59=0,"-",環2!N5/環1!L59*1000)</f>
        <v>176.03906663965785</v>
      </c>
    </row>
    <row r="79" spans="1:12" s="141" customFormat="1">
      <c r="E79" s="156"/>
      <c r="F79" s="585"/>
      <c r="G79" s="589" t="s">
        <v>1126</v>
      </c>
      <c r="H79" s="590"/>
      <c r="I79" s="221">
        <f>IF(I59=0,"-",(環4!J76)/環1!I59*1000)</f>
        <v>381.97420109770707</v>
      </c>
      <c r="J79" s="221">
        <f>IF(J59=0,"-",(環4!K76)/環1!J59*1000)</f>
        <v>253.19611897073742</v>
      </c>
      <c r="K79" s="221">
        <f>IF(K59=0,"-",(環4!L76)/環1!K59*1000)</f>
        <v>290.02871202432476</v>
      </c>
      <c r="L79" s="317">
        <f>IF(L59=0,"-",(環4!M76)/環1!L59*1000)</f>
        <v>291.30545246049104</v>
      </c>
    </row>
    <row r="80" spans="1:12" s="1" customFormat="1" ht="14.25" customHeight="1">
      <c r="E80" s="24"/>
      <c r="F80" s="585"/>
      <c r="G80" s="582" t="s">
        <v>144</v>
      </c>
      <c r="H80" s="170" t="s">
        <v>1125</v>
      </c>
      <c r="I80" s="221">
        <f>IF(I59=0,"-",環4!J46/環1!I59*1000)</f>
        <v>381.97420109770707</v>
      </c>
      <c r="J80" s="221">
        <f>IF(J59=0,"-",環4!K46/環1!J59*1000)</f>
        <v>253.19611897073742</v>
      </c>
      <c r="K80" s="221">
        <f>IF(K59=0,"-",環4!L46/環1!K59*1000)</f>
        <v>284.62509210715768</v>
      </c>
      <c r="L80" s="317">
        <f>IF(L59=0,"-",環4!M46/環1!L59*1000)</f>
        <v>287.65468551332185</v>
      </c>
    </row>
    <row r="81" spans="5:12" s="1" customFormat="1">
      <c r="E81" s="24"/>
      <c r="F81" s="585"/>
      <c r="G81" s="583"/>
      <c r="H81" s="170" t="s">
        <v>1124</v>
      </c>
      <c r="I81" s="221">
        <f>IF(I59=0,"-",(環4!J69)/環1!I59*1000)</f>
        <v>0</v>
      </c>
      <c r="J81" s="221">
        <f>IF(J59=0,"-",(環4!K69)/環1!J59*1000)</f>
        <v>0</v>
      </c>
      <c r="K81" s="221">
        <f>IF(K59=0,"-",(環4!L69)/環1!K59*1000)</f>
        <v>5.40361991716708</v>
      </c>
      <c r="L81" s="317">
        <f>IF(L59=0,"-",(環4!M69)/環1!L59*1000)</f>
        <v>3.6507669471691679</v>
      </c>
    </row>
    <row r="82" spans="5:12" s="1" customFormat="1">
      <c r="E82" s="24"/>
      <c r="F82" s="585"/>
      <c r="G82" s="580" t="s">
        <v>1123</v>
      </c>
      <c r="H82" s="581"/>
      <c r="I82" s="218">
        <f>IF(環4!J76=0,"-",環2!K5/(環4!J76)*100)</f>
        <v>36.035944041662411</v>
      </c>
      <c r="J82" s="218">
        <f>IF(環4!K76=0,"-",環2!L5/(環4!K76)*100)</f>
        <v>87.606785328358512</v>
      </c>
      <c r="K82" s="218">
        <f>IF(環4!L76=0,"-",環2!M5/(環4!L76)*100)</f>
        <v>57.529918174013098</v>
      </c>
      <c r="L82" s="314">
        <f>IF(環4!M76=0,"-",環2!N5/(環4!M76)*100)</f>
        <v>60.431092227336038</v>
      </c>
    </row>
    <row r="83" spans="5:12" s="1" customFormat="1">
      <c r="E83" s="24"/>
      <c r="F83" s="586"/>
      <c r="G83" s="60" t="s">
        <v>144</v>
      </c>
      <c r="H83" s="60" t="s">
        <v>1121</v>
      </c>
      <c r="I83" s="222">
        <f>IF(環4!J76=0,"-",I82*環4!J46/(環4!J76))</f>
        <v>36.035944041662411</v>
      </c>
      <c r="J83" s="222">
        <f>IF(環4!K76=0,"-",J82*環4!K46/(環4!K76))</f>
        <v>87.606785328358512</v>
      </c>
      <c r="K83" s="222">
        <f>IF(環4!L76=0,"-",K82*環4!L46/(環4!L76))</f>
        <v>56.458059427655542</v>
      </c>
      <c r="L83" s="318">
        <f>IF(環4!M76=0,"-",L82*環4!M46/(環4!M76))</f>
        <v>59.673743429977662</v>
      </c>
    </row>
    <row r="84" spans="5:12">
      <c r="F84" s="210"/>
      <c r="G84" s="209"/>
      <c r="H84" s="209"/>
      <c r="I84" s="783"/>
      <c r="J84" s="783"/>
      <c r="K84" s="208"/>
      <c r="L84" s="208"/>
    </row>
    <row r="85" spans="5:12">
      <c r="F85" s="1"/>
      <c r="G85" s="140" t="s">
        <v>1120</v>
      </c>
      <c r="H85" s="1"/>
    </row>
    <row r="86" spans="5:12">
      <c r="F86" s="1"/>
      <c r="G86" s="140" t="s">
        <v>1119</v>
      </c>
      <c r="H86" s="1"/>
    </row>
    <row r="87" spans="5:12">
      <c r="F87" s="1"/>
      <c r="G87" s="100" t="s">
        <v>1118</v>
      </c>
      <c r="H87" s="1"/>
    </row>
    <row r="88" spans="5:12">
      <c r="F88" s="1"/>
      <c r="G88" s="100" t="s">
        <v>1117</v>
      </c>
      <c r="H88" s="1"/>
    </row>
    <row r="89" spans="5:12">
      <c r="G89" s="422" t="s">
        <v>1116</v>
      </c>
    </row>
    <row r="90" spans="5:12" hidden="1">
      <c r="I90" s="9" t="s">
        <v>1485</v>
      </c>
      <c r="J90" s="9" t="s">
        <v>1485</v>
      </c>
      <c r="K90" s="9" t="s">
        <v>1485</v>
      </c>
    </row>
    <row r="91" spans="5:12" hidden="1"/>
    <row r="92" spans="5:12" hidden="1">
      <c r="I92" s="216" t="str">
        <f t="shared" ref="I92:K92" si="15">+I93&amp;I95</f>
        <v>263656000</v>
      </c>
      <c r="J92" s="216" t="str">
        <f t="shared" si="15"/>
        <v>264075000</v>
      </c>
      <c r="K92" s="216" t="str">
        <f t="shared" si="15"/>
        <v>264652000</v>
      </c>
    </row>
    <row r="93" spans="5:12" hidden="1">
      <c r="I93" s="216" t="s">
        <v>571</v>
      </c>
      <c r="J93" s="216" t="s">
        <v>573</v>
      </c>
      <c r="K93" s="216" t="s">
        <v>576</v>
      </c>
    </row>
    <row r="94" spans="5:12" hidden="1">
      <c r="I94" s="216" t="s">
        <v>460</v>
      </c>
      <c r="J94" s="216" t="s">
        <v>574</v>
      </c>
      <c r="K94" s="216" t="s">
        <v>577</v>
      </c>
    </row>
    <row r="95" spans="5:12" hidden="1">
      <c r="I95" s="216" t="s">
        <v>546</v>
      </c>
      <c r="J95" s="216" t="s">
        <v>546</v>
      </c>
      <c r="K95" s="216" t="s">
        <v>546</v>
      </c>
    </row>
  </sheetData>
  <sheetProtection algorithmName="SHA-512" hashValue="hxS5p9v79yGPKgb44nAIhQLk0tSVDJLPjpPwwRjQ6jZSU4b5dakr3SxYRDWA/YeckwUZwTd+hZ9K6B9iKW2pzA==" saltValue="VZYYAnz1qcD0RIofZ73CIA==" spinCount="100000" sheet="1" objects="1" scenarios="1"/>
  <customSheetViews>
    <customSheetView guid="{247A5D4D-80F1-4466-92F7-7A3BC78E450F}" showPageBreaks="1" printArea="1">
      <selection activeCell="C43" sqref="C43"/>
      <pageMargins left="0.78740157480314965" right="0.78740157480314965" top="0.78740157480314965" bottom="0.59055118110236227" header="0.51181102362204722" footer="0.51181102362204722"/>
      <pageSetup paperSize="9" scale="64" orientation="portrait" blackAndWhite="1" horizontalDpi="300" verticalDpi="300"/>
      <headerFooter alignWithMargins="0"/>
    </customSheetView>
  </customSheetViews>
  <mergeCells count="31">
    <mergeCell ref="F67:F73"/>
    <mergeCell ref="G39:G41"/>
    <mergeCell ref="F3:H3"/>
    <mergeCell ref="G27:G31"/>
    <mergeCell ref="F26:F37"/>
    <mergeCell ref="G32:G36"/>
    <mergeCell ref="F4:H4"/>
    <mergeCell ref="F5:H5"/>
    <mergeCell ref="F10:F25"/>
    <mergeCell ref="G21:G25"/>
    <mergeCell ref="F45:F63"/>
    <mergeCell ref="F64:F66"/>
    <mergeCell ref="F38:F44"/>
    <mergeCell ref="G53:G54"/>
    <mergeCell ref="G57:G58"/>
    <mergeCell ref="G61:G62"/>
    <mergeCell ref="I84:J84"/>
    <mergeCell ref="F74:F83"/>
    <mergeCell ref="G77:H77"/>
    <mergeCell ref="G78:H78"/>
    <mergeCell ref="G79:H79"/>
    <mergeCell ref="G82:H82"/>
    <mergeCell ref="G80:G81"/>
    <mergeCell ref="G74:H74"/>
    <mergeCell ref="G75:H75"/>
    <mergeCell ref="G76:H76"/>
    <mergeCell ref="G68:G71"/>
    <mergeCell ref="G65:G66"/>
    <mergeCell ref="G42:G44"/>
    <mergeCell ref="G46:G49"/>
    <mergeCell ref="G51:G52"/>
  </mergeCells>
  <phoneticPr fontId="3"/>
  <pageMargins left="0.78740157480314965" right="0.78740157480314965" top="0.78740157480314965" bottom="0.59055118110236227" header="0.51181102362204722" footer="0.51181102362204722"/>
  <pageSetup paperSize="9" scale="5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N110"/>
  <sheetViews>
    <sheetView view="pageBreakPreview" zoomScale="85" zoomScaleNormal="100" zoomScaleSheetLayoutView="85" workbookViewId="0">
      <pane ySplit="2" topLeftCell="A3" activePane="bottomLeft" state="frozen"/>
      <selection pane="bottomLeft" activeCell="P12" sqref="P12"/>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4.19921875" style="9" customWidth="1"/>
    <col min="7" max="7" width="6.19921875" style="9" customWidth="1"/>
    <col min="8" max="8" width="5" style="9" customWidth="1"/>
    <col min="9" max="9" width="5.796875" style="9" customWidth="1"/>
    <col min="10" max="10" width="27.5" style="9" customWidth="1"/>
    <col min="11" max="13" width="10.796875" style="212" customWidth="1"/>
    <col min="14" max="14" width="13.19921875" style="212" customWidth="1"/>
    <col min="15" max="16384" width="9" style="9"/>
  </cols>
  <sheetData>
    <row r="1" spans="1:14">
      <c r="F1" s="9" t="s">
        <v>867</v>
      </c>
      <c r="M1" s="213"/>
      <c r="N1" s="213" t="s">
        <v>513</v>
      </c>
    </row>
    <row r="2" spans="1:14" s="1" customFormat="1" ht="29.25" customHeight="1">
      <c r="A2" s="26"/>
      <c r="B2" s="67" t="s">
        <v>757</v>
      </c>
      <c r="C2" s="26" t="s">
        <v>758</v>
      </c>
      <c r="D2" s="26" t="s">
        <v>759</v>
      </c>
      <c r="E2" s="30" t="s">
        <v>760</v>
      </c>
      <c r="F2" s="807"/>
      <c r="G2" s="807"/>
      <c r="H2" s="807"/>
      <c r="I2" s="807"/>
      <c r="J2" s="807"/>
      <c r="K2" s="228" t="s">
        <v>460</v>
      </c>
      <c r="L2" s="228" t="s">
        <v>176</v>
      </c>
      <c r="M2" s="228" t="s">
        <v>1234</v>
      </c>
      <c r="N2" s="228" t="s">
        <v>587</v>
      </c>
    </row>
    <row r="3" spans="1:14" s="144" customFormat="1">
      <c r="A3" s="27" t="str">
        <f>+B3&amp;C3&amp;D3</f>
        <v>1742601</v>
      </c>
      <c r="B3" s="28" t="s">
        <v>196</v>
      </c>
      <c r="C3" s="29">
        <v>26</v>
      </c>
      <c r="D3" s="28" t="s">
        <v>761</v>
      </c>
      <c r="E3" s="24">
        <v>1</v>
      </c>
      <c r="F3" s="822" t="s">
        <v>866</v>
      </c>
      <c r="G3" s="231" t="s">
        <v>865</v>
      </c>
      <c r="H3" s="231"/>
      <c r="I3" s="231"/>
      <c r="J3" s="231"/>
      <c r="K3" s="43">
        <f>VLOOKUP($A3&amp;K$107,決統データ!$A$3:$DE$365,$E3+19,FALSE)</f>
        <v>135161</v>
      </c>
      <c r="L3" s="43">
        <f>VLOOKUP($A3&amp;L$107,決統データ!$A$3:$DE$365,$E3+19,FALSE)</f>
        <v>311940</v>
      </c>
      <c r="M3" s="43">
        <f>VLOOKUP($A3&amp;M$107,決統データ!$A$3:$DE$365,$E3+19,FALSE)</f>
        <v>705356</v>
      </c>
      <c r="N3" s="173">
        <f t="shared" ref="N3:N34" si="0">SUM(K3:M3)</f>
        <v>1152457</v>
      </c>
    </row>
    <row r="4" spans="1:14" s="144" customFormat="1" ht="14.25" customHeight="1">
      <c r="A4" s="27" t="str">
        <f>+B4&amp;C4&amp;D4</f>
        <v>1742601</v>
      </c>
      <c r="B4" s="28" t="s">
        <v>196</v>
      </c>
      <c r="C4" s="29">
        <v>26</v>
      </c>
      <c r="D4" s="28" t="s">
        <v>761</v>
      </c>
      <c r="E4" s="24">
        <v>2</v>
      </c>
      <c r="F4" s="823"/>
      <c r="G4" s="175" t="s">
        <v>864</v>
      </c>
      <c r="H4" s="232"/>
      <c r="I4" s="233"/>
      <c r="J4" s="175"/>
      <c r="K4" s="43">
        <f>VLOOKUP($A4&amp;K$107,決統データ!$A$3:$DE$365,$E4+19,FALSE)</f>
        <v>27144</v>
      </c>
      <c r="L4" s="43">
        <f>VLOOKUP($A4&amp;L$107,決統データ!$A$3:$DE$365,$E4+19,FALSE)</f>
        <v>85937</v>
      </c>
      <c r="M4" s="43">
        <f>VLOOKUP($A4&amp;M$107,決統データ!$A$3:$DE$365,$E4+19,FALSE)</f>
        <v>197190</v>
      </c>
      <c r="N4" s="173">
        <f t="shared" si="0"/>
        <v>310271</v>
      </c>
    </row>
    <row r="5" spans="1:14" s="144" customFormat="1">
      <c r="A5" s="27" t="str">
        <f>+B5&amp;C5&amp;D5</f>
        <v>1742601</v>
      </c>
      <c r="B5" s="28" t="s">
        <v>196</v>
      </c>
      <c r="C5" s="29">
        <v>26</v>
      </c>
      <c r="D5" s="28" t="s">
        <v>761</v>
      </c>
      <c r="E5" s="180" t="s">
        <v>197</v>
      </c>
      <c r="F5" s="823"/>
      <c r="G5" s="175" t="s">
        <v>863</v>
      </c>
      <c r="H5" s="232"/>
      <c r="I5" s="234"/>
      <c r="J5" s="233"/>
      <c r="K5" s="43">
        <f>VLOOKUP($A5&amp;K$107,決統データ!$A$3:$DE$365,$E5+19,FALSE)</f>
        <v>24703</v>
      </c>
      <c r="L5" s="43">
        <f>VLOOKUP($A5&amp;L$107,決統データ!$A$3:$DE$365,$E5+19,FALSE)</f>
        <v>85937</v>
      </c>
      <c r="M5" s="43">
        <f>VLOOKUP($A5&amp;M$107,決統データ!$A$3:$DE$365,$E5+19,FALSE)</f>
        <v>197002</v>
      </c>
      <c r="N5" s="173">
        <f t="shared" si="0"/>
        <v>307642</v>
      </c>
    </row>
    <row r="6" spans="1:14" s="144" customFormat="1">
      <c r="A6" s="27" t="str">
        <f t="shared" ref="A6:A69" si="1">+B6&amp;C6&amp;D6</f>
        <v>1742601</v>
      </c>
      <c r="B6" s="28" t="s">
        <v>196</v>
      </c>
      <c r="C6" s="29">
        <v>26</v>
      </c>
      <c r="D6" s="28" t="s">
        <v>761</v>
      </c>
      <c r="E6" s="229">
        <v>4</v>
      </c>
      <c r="F6" s="823"/>
      <c r="G6" s="175" t="s">
        <v>1226</v>
      </c>
      <c r="H6" s="232"/>
      <c r="I6" s="234"/>
      <c r="J6" s="233"/>
      <c r="K6" s="43">
        <f>VLOOKUP($A6&amp;K$107,決統データ!$A$3:$DE$365,$E6+19,FALSE)</f>
        <v>0</v>
      </c>
      <c r="L6" s="43">
        <f>VLOOKUP($A6&amp;L$107,決統データ!$A$3:$DE$365,$E6+19,FALSE)</f>
        <v>0</v>
      </c>
      <c r="M6" s="43">
        <f>VLOOKUP($A6&amp;M$107,決統データ!$A$3:$DE$365,$E6+19,FALSE)</f>
        <v>0</v>
      </c>
      <c r="N6" s="173">
        <f t="shared" si="0"/>
        <v>0</v>
      </c>
    </row>
    <row r="7" spans="1:14" s="144" customFormat="1">
      <c r="A7" s="27" t="str">
        <f t="shared" si="1"/>
        <v>1742601</v>
      </c>
      <c r="B7" s="28" t="s">
        <v>196</v>
      </c>
      <c r="C7" s="29">
        <v>26</v>
      </c>
      <c r="D7" s="28" t="s">
        <v>761</v>
      </c>
      <c r="E7" s="229">
        <v>5</v>
      </c>
      <c r="F7" s="823"/>
      <c r="G7" s="175" t="s">
        <v>1225</v>
      </c>
      <c r="H7" s="232"/>
      <c r="I7" s="234"/>
      <c r="J7" s="233"/>
      <c r="K7" s="43">
        <f>VLOOKUP($A7&amp;K$107,決統データ!$A$3:$DE$365,$E7+19,FALSE)</f>
        <v>0</v>
      </c>
      <c r="L7" s="43">
        <f>VLOOKUP($A7&amp;L$107,決統データ!$A$3:$DE$365,$E7+19,FALSE)</f>
        <v>0</v>
      </c>
      <c r="M7" s="43">
        <f>VLOOKUP($A7&amp;M$107,決統データ!$A$3:$DE$365,$E7+19,FALSE)</f>
        <v>0</v>
      </c>
      <c r="N7" s="173">
        <f t="shared" si="0"/>
        <v>0</v>
      </c>
    </row>
    <row r="8" spans="1:14" s="144" customFormat="1">
      <c r="A8" s="27" t="str">
        <f t="shared" si="1"/>
        <v>1742601</v>
      </c>
      <c r="B8" s="28" t="s">
        <v>196</v>
      </c>
      <c r="C8" s="29">
        <v>26</v>
      </c>
      <c r="D8" s="28" t="s">
        <v>761</v>
      </c>
      <c r="E8" s="229">
        <v>6</v>
      </c>
      <c r="F8" s="823"/>
      <c r="G8" s="175" t="s">
        <v>893</v>
      </c>
      <c r="H8" s="232"/>
      <c r="I8" s="234"/>
      <c r="J8" s="233"/>
      <c r="K8" s="43">
        <f>VLOOKUP($A8&amp;K$107,決統データ!$A$3:$DE$365,$E8+19,FALSE)</f>
        <v>2441</v>
      </c>
      <c r="L8" s="43">
        <f>VLOOKUP($A8&amp;L$107,決統データ!$A$3:$DE$365,$E8+19,FALSE)</f>
        <v>0</v>
      </c>
      <c r="M8" s="43">
        <f>VLOOKUP($A8&amp;M$107,決統データ!$A$3:$DE$365,$E8+19,FALSE)</f>
        <v>188</v>
      </c>
      <c r="N8" s="173">
        <f t="shared" si="0"/>
        <v>2629</v>
      </c>
    </row>
    <row r="9" spans="1:14" s="144" customFormat="1">
      <c r="A9" s="27" t="str">
        <f t="shared" si="1"/>
        <v>1742601</v>
      </c>
      <c r="B9" s="28" t="s">
        <v>196</v>
      </c>
      <c r="C9" s="29">
        <v>26</v>
      </c>
      <c r="D9" s="28" t="s">
        <v>761</v>
      </c>
      <c r="E9" s="229">
        <v>7</v>
      </c>
      <c r="F9" s="823"/>
      <c r="G9" s="175" t="s">
        <v>861</v>
      </c>
      <c r="H9" s="232"/>
      <c r="I9" s="234"/>
      <c r="J9" s="233"/>
      <c r="K9" s="43">
        <f>VLOOKUP($A9&amp;K$107,決統データ!$A$3:$DE$365,$E9+19,FALSE)</f>
        <v>108017</v>
      </c>
      <c r="L9" s="43">
        <f>VLOOKUP($A9&amp;L$107,決統データ!$A$3:$DE$365,$E9+19,FALSE)</f>
        <v>226003</v>
      </c>
      <c r="M9" s="43">
        <f>VLOOKUP($A9&amp;M$107,決統データ!$A$3:$DE$365,$E9+19,FALSE)</f>
        <v>508166</v>
      </c>
      <c r="N9" s="173">
        <f t="shared" si="0"/>
        <v>842186</v>
      </c>
    </row>
    <row r="10" spans="1:14" s="144" customFormat="1">
      <c r="A10" s="27" t="str">
        <f t="shared" si="1"/>
        <v>1742601</v>
      </c>
      <c r="B10" s="28" t="s">
        <v>196</v>
      </c>
      <c r="C10" s="29">
        <v>26</v>
      </c>
      <c r="D10" s="28" t="s">
        <v>761</v>
      </c>
      <c r="E10" s="229">
        <v>8</v>
      </c>
      <c r="F10" s="823"/>
      <c r="G10" s="175" t="s">
        <v>860</v>
      </c>
      <c r="H10" s="232"/>
      <c r="I10" s="234"/>
      <c r="J10" s="233"/>
      <c r="K10" s="43">
        <f>VLOOKUP($A10&amp;K$107,決統データ!$A$3:$DE$365,$E10+19,FALSE)</f>
        <v>7500</v>
      </c>
      <c r="L10" s="43">
        <f>VLOOKUP($A10&amp;L$107,決統データ!$A$3:$DE$365,$E10+19,FALSE)</f>
        <v>0</v>
      </c>
      <c r="M10" s="43">
        <f>VLOOKUP($A10&amp;M$107,決統データ!$A$3:$DE$365,$E10+19,FALSE)</f>
        <v>0</v>
      </c>
      <c r="N10" s="173">
        <f t="shared" si="0"/>
        <v>7500</v>
      </c>
    </row>
    <row r="11" spans="1:14" s="144" customFormat="1">
      <c r="A11" s="27" t="str">
        <f t="shared" si="1"/>
        <v>1742601</v>
      </c>
      <c r="B11" s="28" t="s">
        <v>196</v>
      </c>
      <c r="C11" s="29">
        <v>26</v>
      </c>
      <c r="D11" s="28" t="s">
        <v>761</v>
      </c>
      <c r="E11" s="229">
        <v>9</v>
      </c>
      <c r="F11" s="823"/>
      <c r="G11" s="175" t="s">
        <v>895</v>
      </c>
      <c r="H11" s="232"/>
      <c r="I11" s="234"/>
      <c r="J11" s="233"/>
      <c r="K11" s="43">
        <f>VLOOKUP($A11&amp;K$107,決統データ!$A$3:$DE$365,$E11+19,FALSE)</f>
        <v>0</v>
      </c>
      <c r="L11" s="43">
        <f>VLOOKUP($A11&amp;L$107,決統データ!$A$3:$DE$365,$E11+19,FALSE)</f>
        <v>0</v>
      </c>
      <c r="M11" s="43">
        <f>VLOOKUP($A11&amp;M$107,決統データ!$A$3:$DE$365,$E11+19,FALSE)</f>
        <v>0</v>
      </c>
      <c r="N11" s="173">
        <f t="shared" si="0"/>
        <v>0</v>
      </c>
    </row>
    <row r="12" spans="1:14" s="144" customFormat="1">
      <c r="A12" s="27" t="str">
        <f t="shared" si="1"/>
        <v>1742601</v>
      </c>
      <c r="B12" s="28" t="s">
        <v>196</v>
      </c>
      <c r="C12" s="29">
        <v>26</v>
      </c>
      <c r="D12" s="28" t="s">
        <v>761</v>
      </c>
      <c r="E12" s="229">
        <v>10</v>
      </c>
      <c r="F12" s="823"/>
      <c r="G12" s="175" t="s">
        <v>894</v>
      </c>
      <c r="H12" s="232"/>
      <c r="I12" s="234"/>
      <c r="J12" s="233"/>
      <c r="K12" s="43">
        <f>VLOOKUP($A12&amp;K$107,決統データ!$A$3:$DE$365,$E12+19,FALSE)</f>
        <v>100517</v>
      </c>
      <c r="L12" s="43">
        <f>VLOOKUP($A12&amp;L$107,決統データ!$A$3:$DE$365,$E12+19,FALSE)</f>
        <v>222372</v>
      </c>
      <c r="M12" s="43">
        <f>VLOOKUP($A12&amp;M$107,決統データ!$A$3:$DE$365,$E12+19,FALSE)</f>
        <v>499152</v>
      </c>
      <c r="N12" s="173">
        <f t="shared" si="0"/>
        <v>822041</v>
      </c>
    </row>
    <row r="13" spans="1:14" s="144" customFormat="1">
      <c r="A13" s="27" t="str">
        <f t="shared" si="1"/>
        <v>1742601</v>
      </c>
      <c r="B13" s="28" t="s">
        <v>196</v>
      </c>
      <c r="C13" s="29">
        <v>26</v>
      </c>
      <c r="D13" s="28" t="s">
        <v>761</v>
      </c>
      <c r="E13" s="229">
        <v>11</v>
      </c>
      <c r="F13" s="823"/>
      <c r="G13" s="175" t="s">
        <v>893</v>
      </c>
      <c r="H13" s="232"/>
      <c r="I13" s="234"/>
      <c r="J13" s="233"/>
      <c r="K13" s="43">
        <f>VLOOKUP($A13&amp;K$107,決統データ!$A$3:$DE$365,$E13+19,FALSE)</f>
        <v>0</v>
      </c>
      <c r="L13" s="43">
        <f>VLOOKUP($A13&amp;L$107,決統データ!$A$3:$DE$365,$E13+19,FALSE)</f>
        <v>3631</v>
      </c>
      <c r="M13" s="43">
        <f>VLOOKUP($A13&amp;M$107,決統データ!$A$3:$DE$365,$E13+19,FALSE)</f>
        <v>9014</v>
      </c>
      <c r="N13" s="173">
        <f t="shared" si="0"/>
        <v>12645</v>
      </c>
    </row>
    <row r="14" spans="1:14" s="144" customFormat="1">
      <c r="A14" s="27" t="str">
        <f t="shared" si="1"/>
        <v>1742601</v>
      </c>
      <c r="B14" s="28" t="s">
        <v>196</v>
      </c>
      <c r="C14" s="29">
        <v>26</v>
      </c>
      <c r="D14" s="28" t="s">
        <v>761</v>
      </c>
      <c r="E14" s="229">
        <v>12</v>
      </c>
      <c r="F14" s="823"/>
      <c r="G14" s="175" t="s">
        <v>857</v>
      </c>
      <c r="H14" s="232"/>
      <c r="I14" s="234"/>
      <c r="J14" s="233"/>
      <c r="K14" s="43">
        <f>VLOOKUP($A14&amp;K$107,決統データ!$A$3:$DE$365,$E14+19,FALSE)</f>
        <v>89373</v>
      </c>
      <c r="L14" s="43">
        <f>VLOOKUP($A14&amp;L$107,決統データ!$A$3:$DE$365,$E14+19,FALSE)</f>
        <v>122675</v>
      </c>
      <c r="M14" s="43">
        <f>VLOOKUP($A14&amp;M$107,決統データ!$A$3:$DE$365,$E14+19,FALSE)</f>
        <v>406904</v>
      </c>
      <c r="N14" s="173">
        <f t="shared" si="0"/>
        <v>618952</v>
      </c>
    </row>
    <row r="15" spans="1:14" s="144" customFormat="1">
      <c r="A15" s="27" t="str">
        <f t="shared" si="1"/>
        <v>1742601</v>
      </c>
      <c r="B15" s="28" t="s">
        <v>196</v>
      </c>
      <c r="C15" s="29">
        <v>26</v>
      </c>
      <c r="D15" s="28" t="s">
        <v>761</v>
      </c>
      <c r="E15" s="229">
        <v>13</v>
      </c>
      <c r="F15" s="823"/>
      <c r="G15" s="175" t="s">
        <v>175</v>
      </c>
      <c r="H15" s="232"/>
      <c r="I15" s="234"/>
      <c r="J15" s="233"/>
      <c r="K15" s="43">
        <f>VLOOKUP($A15&amp;K$107,決統データ!$A$3:$DE$365,$E15+19,FALSE)</f>
        <v>68551</v>
      </c>
      <c r="L15" s="43">
        <f>VLOOKUP($A15&amp;L$107,決統データ!$A$3:$DE$365,$E15+19,FALSE)</f>
        <v>94429</v>
      </c>
      <c r="M15" s="43">
        <f>VLOOKUP($A15&amp;M$107,決統データ!$A$3:$DE$365,$E15+19,FALSE)</f>
        <v>327054</v>
      </c>
      <c r="N15" s="173">
        <f t="shared" si="0"/>
        <v>490034</v>
      </c>
    </row>
    <row r="16" spans="1:14" s="144" customFormat="1">
      <c r="A16" s="27" t="str">
        <f t="shared" si="1"/>
        <v>1742601</v>
      </c>
      <c r="B16" s="28" t="s">
        <v>196</v>
      </c>
      <c r="C16" s="29">
        <v>26</v>
      </c>
      <c r="D16" s="28" t="s">
        <v>761</v>
      </c>
      <c r="E16" s="229">
        <v>14</v>
      </c>
      <c r="F16" s="823"/>
      <c r="G16" s="175" t="s">
        <v>855</v>
      </c>
      <c r="H16" s="232"/>
      <c r="I16" s="234"/>
      <c r="J16" s="233"/>
      <c r="K16" s="43">
        <f>VLOOKUP($A16&amp;K$107,決統データ!$A$3:$DE$365,$E16+19,FALSE)</f>
        <v>9808</v>
      </c>
      <c r="L16" s="43">
        <f>VLOOKUP($A16&amp;L$107,決統データ!$A$3:$DE$365,$E16+19,FALSE)</f>
        <v>9107</v>
      </c>
      <c r="M16" s="43">
        <f>VLOOKUP($A16&amp;M$107,決統データ!$A$3:$DE$365,$E16+19,FALSE)</f>
        <v>4336</v>
      </c>
      <c r="N16" s="173">
        <f t="shared" si="0"/>
        <v>23251</v>
      </c>
    </row>
    <row r="17" spans="1:14" s="144" customFormat="1" ht="14.25" customHeight="1">
      <c r="A17" s="27" t="str">
        <f t="shared" si="1"/>
        <v>1742601</v>
      </c>
      <c r="B17" s="28" t="s">
        <v>196</v>
      </c>
      <c r="C17" s="29">
        <v>26</v>
      </c>
      <c r="D17" s="28" t="s">
        <v>761</v>
      </c>
      <c r="E17" s="229">
        <v>15</v>
      </c>
      <c r="F17" s="823"/>
      <c r="G17" s="175" t="s">
        <v>854</v>
      </c>
      <c r="H17" s="232"/>
      <c r="I17" s="234"/>
      <c r="J17" s="233"/>
      <c r="K17" s="43">
        <f>VLOOKUP($A17&amp;K$107,決統データ!$A$3:$DE$365,$E17+19,FALSE)</f>
        <v>0</v>
      </c>
      <c r="L17" s="43">
        <f>VLOOKUP($A17&amp;L$107,決統データ!$A$3:$DE$365,$E17+19,FALSE)</f>
        <v>0</v>
      </c>
      <c r="M17" s="43">
        <f>VLOOKUP($A17&amp;M$107,決統データ!$A$3:$DE$365,$E17+19,FALSE)</f>
        <v>0</v>
      </c>
      <c r="N17" s="173">
        <f t="shared" si="0"/>
        <v>0</v>
      </c>
    </row>
    <row r="18" spans="1:14" s="144" customFormat="1">
      <c r="A18" s="27" t="str">
        <f t="shared" si="1"/>
        <v>1742601</v>
      </c>
      <c r="B18" s="28" t="s">
        <v>196</v>
      </c>
      <c r="C18" s="29">
        <v>26</v>
      </c>
      <c r="D18" s="28" t="s">
        <v>761</v>
      </c>
      <c r="E18" s="229">
        <v>16</v>
      </c>
      <c r="F18" s="823"/>
      <c r="G18" s="175" t="s">
        <v>853</v>
      </c>
      <c r="H18" s="232"/>
      <c r="I18" s="234"/>
      <c r="J18" s="233"/>
      <c r="K18" s="43">
        <f>VLOOKUP($A18&amp;K$107,決統データ!$A$3:$DE$365,$E18+19,FALSE)</f>
        <v>58743</v>
      </c>
      <c r="L18" s="43">
        <f>VLOOKUP($A18&amp;L$107,決統データ!$A$3:$DE$365,$E18+19,FALSE)</f>
        <v>85322</v>
      </c>
      <c r="M18" s="43">
        <f>VLOOKUP($A18&amp;M$107,決統データ!$A$3:$DE$365,$E18+19,FALSE)</f>
        <v>322718</v>
      </c>
      <c r="N18" s="173">
        <f t="shared" si="0"/>
        <v>466783</v>
      </c>
    </row>
    <row r="19" spans="1:14" s="144" customFormat="1">
      <c r="A19" s="27" t="str">
        <f t="shared" si="1"/>
        <v>1742601</v>
      </c>
      <c r="B19" s="28" t="s">
        <v>196</v>
      </c>
      <c r="C19" s="29">
        <v>26</v>
      </c>
      <c r="D19" s="28" t="s">
        <v>761</v>
      </c>
      <c r="E19" s="229">
        <v>17</v>
      </c>
      <c r="F19" s="823"/>
      <c r="G19" s="175" t="s">
        <v>852</v>
      </c>
      <c r="H19" s="232"/>
      <c r="I19" s="234"/>
      <c r="J19" s="233"/>
      <c r="K19" s="43">
        <f>VLOOKUP($A19&amp;K$107,決統データ!$A$3:$DE$365,$E19+19,FALSE)</f>
        <v>20822</v>
      </c>
      <c r="L19" s="43">
        <f>VLOOKUP($A19&amp;L$107,決統データ!$A$3:$DE$365,$E19+19,FALSE)</f>
        <v>28246</v>
      </c>
      <c r="M19" s="43">
        <f>VLOOKUP($A19&amp;M$107,決統データ!$A$3:$DE$365,$E19+19,FALSE)</f>
        <v>79850</v>
      </c>
      <c r="N19" s="173">
        <f t="shared" si="0"/>
        <v>128918</v>
      </c>
    </row>
    <row r="20" spans="1:14" s="144" customFormat="1">
      <c r="A20" s="27" t="str">
        <f t="shared" si="1"/>
        <v>1742601</v>
      </c>
      <c r="B20" s="28" t="s">
        <v>196</v>
      </c>
      <c r="C20" s="29">
        <v>26</v>
      </c>
      <c r="D20" s="28" t="s">
        <v>761</v>
      </c>
      <c r="E20" s="229">
        <v>18</v>
      </c>
      <c r="F20" s="823"/>
      <c r="G20" s="175" t="s">
        <v>851</v>
      </c>
      <c r="H20" s="232"/>
      <c r="I20" s="234"/>
      <c r="J20" s="233"/>
      <c r="K20" s="43">
        <f>VLOOKUP($A20&amp;K$107,決統データ!$A$3:$DE$365,$E20+19,FALSE)</f>
        <v>20822</v>
      </c>
      <c r="L20" s="43">
        <f>VLOOKUP($A20&amp;L$107,決統データ!$A$3:$DE$365,$E20+19,FALSE)</f>
        <v>24581</v>
      </c>
      <c r="M20" s="43">
        <f>VLOOKUP($A20&amp;M$107,決統データ!$A$3:$DE$365,$E20+19,FALSE)</f>
        <v>70850</v>
      </c>
      <c r="N20" s="173">
        <f t="shared" si="0"/>
        <v>116253</v>
      </c>
    </row>
    <row r="21" spans="1:14" s="144" customFormat="1">
      <c r="A21" s="27" t="str">
        <f t="shared" si="1"/>
        <v>1742601</v>
      </c>
      <c r="B21" s="28" t="s">
        <v>196</v>
      </c>
      <c r="C21" s="29">
        <v>26</v>
      </c>
      <c r="D21" s="28" t="s">
        <v>761</v>
      </c>
      <c r="E21" s="229">
        <v>19</v>
      </c>
      <c r="F21" s="823"/>
      <c r="G21" s="175" t="s">
        <v>850</v>
      </c>
      <c r="H21" s="232"/>
      <c r="I21" s="234"/>
      <c r="J21" s="233"/>
      <c r="K21" s="43">
        <f>VLOOKUP($A21&amp;K$107,決統データ!$A$3:$DE$365,$E21+19,FALSE)</f>
        <v>20822</v>
      </c>
      <c r="L21" s="43">
        <f>VLOOKUP($A21&amp;L$107,決統データ!$A$3:$DE$365,$E21+19,FALSE)</f>
        <v>24581</v>
      </c>
      <c r="M21" s="43">
        <f>VLOOKUP($A21&amp;M$107,決統データ!$A$3:$DE$365,$E21+19,FALSE)</f>
        <v>70850</v>
      </c>
      <c r="N21" s="173">
        <f t="shared" si="0"/>
        <v>116253</v>
      </c>
    </row>
    <row r="22" spans="1:14" s="144" customFormat="1">
      <c r="A22" s="27" t="str">
        <f t="shared" si="1"/>
        <v>1742601</v>
      </c>
      <c r="B22" s="28" t="s">
        <v>196</v>
      </c>
      <c r="C22" s="29">
        <v>26</v>
      </c>
      <c r="D22" s="28" t="s">
        <v>761</v>
      </c>
      <c r="E22" s="229">
        <v>20</v>
      </c>
      <c r="F22" s="823"/>
      <c r="G22" s="175" t="s">
        <v>1426</v>
      </c>
      <c r="H22" s="232"/>
      <c r="I22" s="234"/>
      <c r="J22" s="233"/>
      <c r="K22" s="43">
        <f>VLOOKUP($A22&amp;K$107,決統データ!$A$3:$DE$365,$E22+19,FALSE)</f>
        <v>0</v>
      </c>
      <c r="L22" s="43">
        <f>VLOOKUP($A22&amp;L$107,決統データ!$A$3:$DE$365,$E22+19,FALSE)</f>
        <v>0</v>
      </c>
      <c r="M22" s="43">
        <f>VLOOKUP($A22&amp;M$107,決統データ!$A$3:$DE$365,$E22+19,FALSE)</f>
        <v>0</v>
      </c>
      <c r="N22" s="173">
        <f t="shared" si="0"/>
        <v>0</v>
      </c>
    </row>
    <row r="23" spans="1:14" s="144" customFormat="1">
      <c r="A23" s="27" t="str">
        <f t="shared" si="1"/>
        <v>1742601</v>
      </c>
      <c r="B23" s="28" t="s">
        <v>196</v>
      </c>
      <c r="C23" s="29">
        <v>26</v>
      </c>
      <c r="D23" s="28" t="s">
        <v>761</v>
      </c>
      <c r="E23" s="229">
        <v>21</v>
      </c>
      <c r="F23" s="823"/>
      <c r="G23" s="175" t="s">
        <v>848</v>
      </c>
      <c r="H23" s="232"/>
      <c r="I23" s="234"/>
      <c r="J23" s="233"/>
      <c r="K23" s="43">
        <f>VLOOKUP($A23&amp;K$107,決統データ!$A$3:$DE$365,$E23+19,FALSE)</f>
        <v>0</v>
      </c>
      <c r="L23" s="43">
        <f>VLOOKUP($A23&amp;L$107,決統データ!$A$3:$DE$365,$E23+19,FALSE)</f>
        <v>3665</v>
      </c>
      <c r="M23" s="43">
        <f>VLOOKUP($A23&amp;M$107,決統データ!$A$3:$DE$365,$E23+19,FALSE)</f>
        <v>9000</v>
      </c>
      <c r="N23" s="173">
        <f t="shared" si="0"/>
        <v>12665</v>
      </c>
    </row>
    <row r="24" spans="1:14" s="144" customFormat="1">
      <c r="A24" s="27" t="str">
        <f t="shared" si="1"/>
        <v>1742601</v>
      </c>
      <c r="B24" s="28" t="s">
        <v>196</v>
      </c>
      <c r="C24" s="29">
        <v>26</v>
      </c>
      <c r="D24" s="28" t="s">
        <v>761</v>
      </c>
      <c r="E24" s="229">
        <v>22</v>
      </c>
      <c r="F24" s="824"/>
      <c r="G24" s="175" t="s">
        <v>174</v>
      </c>
      <c r="H24" s="175"/>
      <c r="I24" s="232"/>
      <c r="J24" s="233"/>
      <c r="K24" s="43">
        <f>VLOOKUP($A24&amp;K$107,決統データ!$A$3:$DE$365,$E24+19,FALSE)</f>
        <v>45788</v>
      </c>
      <c r="L24" s="43">
        <f>VLOOKUP($A24&amp;L$107,決統データ!$A$3:$DE$365,$E24+19,FALSE)</f>
        <v>189265</v>
      </c>
      <c r="M24" s="43">
        <f>VLOOKUP($A24&amp;M$107,決統データ!$A$3:$DE$365,$E24+19,FALSE)</f>
        <v>298452</v>
      </c>
      <c r="N24" s="173">
        <f t="shared" si="0"/>
        <v>533505</v>
      </c>
    </row>
    <row r="25" spans="1:14" s="144" customFormat="1">
      <c r="A25" s="27" t="str">
        <f t="shared" si="1"/>
        <v>1742601</v>
      </c>
      <c r="B25" s="28" t="s">
        <v>196</v>
      </c>
      <c r="C25" s="29">
        <v>26</v>
      </c>
      <c r="D25" s="28" t="s">
        <v>761</v>
      </c>
      <c r="E25" s="229">
        <v>23</v>
      </c>
      <c r="F25" s="822" t="s">
        <v>846</v>
      </c>
      <c r="G25" s="175" t="s">
        <v>845</v>
      </c>
      <c r="H25" s="175"/>
      <c r="I25" s="175"/>
      <c r="J25" s="175"/>
      <c r="K25" s="43">
        <f>VLOOKUP($A25&amp;K$107,決統データ!$A$3:$DE$365,$E25+19,FALSE)</f>
        <v>83620</v>
      </c>
      <c r="L25" s="43">
        <f>VLOOKUP($A25&amp;L$107,決統データ!$A$3:$DE$365,$E25+19,FALSE)</f>
        <v>67457</v>
      </c>
      <c r="M25" s="43">
        <f>VLOOKUP($A25&amp;M$107,決統データ!$A$3:$DE$365,$E25+19,FALSE)</f>
        <v>299744</v>
      </c>
      <c r="N25" s="173">
        <f t="shared" si="0"/>
        <v>450821</v>
      </c>
    </row>
    <row r="26" spans="1:14" s="144" customFormat="1" ht="14.25" customHeight="1">
      <c r="A26" s="27" t="str">
        <f t="shared" si="1"/>
        <v>1742601</v>
      </c>
      <c r="B26" s="28" t="s">
        <v>196</v>
      </c>
      <c r="C26" s="29">
        <v>26</v>
      </c>
      <c r="D26" s="28" t="s">
        <v>761</v>
      </c>
      <c r="E26" s="229">
        <v>24</v>
      </c>
      <c r="F26" s="823"/>
      <c r="G26" s="175" t="s">
        <v>844</v>
      </c>
      <c r="H26" s="232"/>
      <c r="I26" s="234"/>
      <c r="J26" s="233"/>
      <c r="K26" s="43">
        <f>VLOOKUP($A26&amp;K$107,決統データ!$A$3:$DE$365,$E26+19,FALSE)</f>
        <v>51500</v>
      </c>
      <c r="L26" s="43">
        <f>VLOOKUP($A26&amp;L$107,決統データ!$A$3:$DE$365,$E26+19,FALSE)</f>
        <v>48200</v>
      </c>
      <c r="M26" s="43">
        <f>VLOOKUP($A26&amp;M$107,決統データ!$A$3:$DE$365,$E26+19,FALSE)</f>
        <v>158200</v>
      </c>
      <c r="N26" s="173">
        <f t="shared" si="0"/>
        <v>257900</v>
      </c>
    </row>
    <row r="27" spans="1:14" s="144" customFormat="1">
      <c r="A27" s="27" t="str">
        <f t="shared" si="1"/>
        <v>1742601</v>
      </c>
      <c r="B27" s="28" t="s">
        <v>196</v>
      </c>
      <c r="C27" s="29">
        <v>26</v>
      </c>
      <c r="D27" s="28" t="s">
        <v>761</v>
      </c>
      <c r="E27" s="229">
        <v>25</v>
      </c>
      <c r="F27" s="823"/>
      <c r="G27" s="175" t="s">
        <v>843</v>
      </c>
      <c r="H27" s="232"/>
      <c r="I27" s="234"/>
      <c r="J27" s="233"/>
      <c r="K27" s="43">
        <f>VLOOKUP($A27&amp;K$107,決統データ!$A$3:$DE$365,$E27+19,FALSE)</f>
        <v>0</v>
      </c>
      <c r="L27" s="43">
        <f>VLOOKUP($A27&amp;L$107,決統データ!$A$3:$DE$365,$E27+19,FALSE)</f>
        <v>0</v>
      </c>
      <c r="M27" s="43">
        <f>VLOOKUP($A27&amp;M$107,決統データ!$A$3:$DE$365,$E27+19,FALSE)</f>
        <v>0</v>
      </c>
      <c r="N27" s="173">
        <f t="shared" si="0"/>
        <v>0</v>
      </c>
    </row>
    <row r="28" spans="1:14" s="144" customFormat="1">
      <c r="A28" s="27" t="str">
        <f t="shared" si="1"/>
        <v>1742601</v>
      </c>
      <c r="B28" s="28" t="s">
        <v>196</v>
      </c>
      <c r="C28" s="29">
        <v>26</v>
      </c>
      <c r="D28" s="28" t="s">
        <v>761</v>
      </c>
      <c r="E28" s="229">
        <v>26</v>
      </c>
      <c r="F28" s="823"/>
      <c r="G28" s="175" t="s">
        <v>842</v>
      </c>
      <c r="H28" s="232"/>
      <c r="I28" s="234"/>
      <c r="J28" s="233"/>
      <c r="K28" s="43">
        <f>VLOOKUP($A28&amp;K$107,決統データ!$A$3:$DE$365,$E28+19,FALSE)</f>
        <v>20783</v>
      </c>
      <c r="L28" s="43">
        <f>VLOOKUP($A28&amp;L$107,決統データ!$A$3:$DE$365,$E28+19,FALSE)</f>
        <v>17485</v>
      </c>
      <c r="M28" s="43">
        <f>VLOOKUP($A28&amp;M$107,決統データ!$A$3:$DE$365,$E28+19,FALSE)</f>
        <v>135148</v>
      </c>
      <c r="N28" s="173">
        <f t="shared" si="0"/>
        <v>173416</v>
      </c>
    </row>
    <row r="29" spans="1:14" s="144" customFormat="1">
      <c r="A29" s="27" t="str">
        <f t="shared" si="1"/>
        <v>1742601</v>
      </c>
      <c r="B29" s="28" t="s">
        <v>196</v>
      </c>
      <c r="C29" s="29">
        <v>26</v>
      </c>
      <c r="D29" s="28" t="s">
        <v>761</v>
      </c>
      <c r="E29" s="229">
        <v>27</v>
      </c>
      <c r="F29" s="823"/>
      <c r="G29" s="175" t="s">
        <v>841</v>
      </c>
      <c r="H29" s="232"/>
      <c r="I29" s="234"/>
      <c r="J29" s="233"/>
      <c r="K29" s="43">
        <f>VLOOKUP($A29&amp;K$107,決統データ!$A$3:$DE$365,$E29+19,FALSE)</f>
        <v>0</v>
      </c>
      <c r="L29" s="43">
        <f>VLOOKUP($A29&amp;L$107,決統データ!$A$3:$DE$365,$E29+19,FALSE)</f>
        <v>0</v>
      </c>
      <c r="M29" s="43">
        <f>VLOOKUP($A29&amp;M$107,決統データ!$A$3:$DE$365,$E29+19,FALSE)</f>
        <v>0</v>
      </c>
      <c r="N29" s="173">
        <f t="shared" si="0"/>
        <v>0</v>
      </c>
    </row>
    <row r="30" spans="1:14" s="144" customFormat="1">
      <c r="A30" s="27" t="str">
        <f t="shared" si="1"/>
        <v>1742601</v>
      </c>
      <c r="B30" s="28" t="s">
        <v>196</v>
      </c>
      <c r="C30" s="29">
        <v>26</v>
      </c>
      <c r="D30" s="28" t="s">
        <v>761</v>
      </c>
      <c r="E30" s="229">
        <v>28</v>
      </c>
      <c r="F30" s="823"/>
      <c r="G30" s="175" t="s">
        <v>840</v>
      </c>
      <c r="H30" s="232"/>
      <c r="I30" s="234"/>
      <c r="J30" s="233"/>
      <c r="K30" s="43">
        <f>VLOOKUP($A30&amp;K$107,決統データ!$A$3:$DE$365,$E30+19,FALSE)</f>
        <v>0</v>
      </c>
      <c r="L30" s="43">
        <f>VLOOKUP($A30&amp;L$107,決統データ!$A$3:$DE$365,$E30+19,FALSE)</f>
        <v>0</v>
      </c>
      <c r="M30" s="43">
        <f>VLOOKUP($A30&amp;M$107,決統データ!$A$3:$DE$365,$E30+19,FALSE)</f>
        <v>0</v>
      </c>
      <c r="N30" s="173">
        <f t="shared" si="0"/>
        <v>0</v>
      </c>
    </row>
    <row r="31" spans="1:14" s="144" customFormat="1">
      <c r="A31" s="27" t="str">
        <f t="shared" si="1"/>
        <v>1742601</v>
      </c>
      <c r="B31" s="28" t="s">
        <v>196</v>
      </c>
      <c r="C31" s="29">
        <v>26</v>
      </c>
      <c r="D31" s="28" t="s">
        <v>761</v>
      </c>
      <c r="E31" s="229">
        <v>29</v>
      </c>
      <c r="F31" s="823"/>
      <c r="G31" s="175" t="s">
        <v>839</v>
      </c>
      <c r="H31" s="232"/>
      <c r="I31" s="234"/>
      <c r="J31" s="233"/>
      <c r="K31" s="43">
        <f>VLOOKUP($A31&amp;K$107,決統データ!$A$3:$DE$365,$E31+19,FALSE)</f>
        <v>0</v>
      </c>
      <c r="L31" s="43">
        <f>VLOOKUP($A31&amp;L$107,決統データ!$A$3:$DE$365,$E31+19,FALSE)</f>
        <v>0</v>
      </c>
      <c r="M31" s="43">
        <f>VLOOKUP($A31&amp;M$107,決統データ!$A$3:$DE$365,$E31+19,FALSE)</f>
        <v>0</v>
      </c>
      <c r="N31" s="173">
        <f t="shared" si="0"/>
        <v>0</v>
      </c>
    </row>
    <row r="32" spans="1:14" s="144" customFormat="1">
      <c r="A32" s="27" t="str">
        <f t="shared" si="1"/>
        <v>1742601</v>
      </c>
      <c r="B32" s="28" t="s">
        <v>196</v>
      </c>
      <c r="C32" s="29">
        <v>26</v>
      </c>
      <c r="D32" s="28" t="s">
        <v>761</v>
      </c>
      <c r="E32" s="229">
        <v>30</v>
      </c>
      <c r="F32" s="823"/>
      <c r="G32" s="175" t="s">
        <v>892</v>
      </c>
      <c r="H32" s="232"/>
      <c r="I32" s="234"/>
      <c r="J32" s="233"/>
      <c r="K32" s="43">
        <f>VLOOKUP($A32&amp;K$107,決統データ!$A$3:$DE$365,$E32+19,FALSE)</f>
        <v>0</v>
      </c>
      <c r="L32" s="43">
        <f>VLOOKUP($A32&amp;L$107,決統データ!$A$3:$DE$365,$E32+19,FALSE)</f>
        <v>0</v>
      </c>
      <c r="M32" s="43">
        <f>VLOOKUP($A32&amp;M$107,決統データ!$A$3:$DE$365,$E32+19,FALSE)</f>
        <v>0</v>
      </c>
      <c r="N32" s="173">
        <f t="shared" si="0"/>
        <v>0</v>
      </c>
    </row>
    <row r="33" spans="1:14" s="144" customFormat="1">
      <c r="A33" s="27" t="str">
        <f t="shared" si="1"/>
        <v>1742601</v>
      </c>
      <c r="B33" s="28" t="s">
        <v>196</v>
      </c>
      <c r="C33" s="29">
        <v>26</v>
      </c>
      <c r="D33" s="28" t="s">
        <v>761</v>
      </c>
      <c r="E33" s="229">
        <v>31</v>
      </c>
      <c r="F33" s="823"/>
      <c r="G33" s="175" t="s">
        <v>837</v>
      </c>
      <c r="H33" s="232"/>
      <c r="I33" s="234"/>
      <c r="J33" s="233"/>
      <c r="K33" s="43">
        <f>VLOOKUP($A33&amp;K$107,決統データ!$A$3:$DE$365,$E33+19,FALSE)</f>
        <v>11337</v>
      </c>
      <c r="L33" s="43">
        <f>VLOOKUP($A33&amp;L$107,決統データ!$A$3:$DE$365,$E33+19,FALSE)</f>
        <v>0</v>
      </c>
      <c r="M33" s="43">
        <f>VLOOKUP($A33&amp;M$107,決統データ!$A$3:$DE$365,$E33+19,FALSE)</f>
        <v>6380</v>
      </c>
      <c r="N33" s="173">
        <f t="shared" si="0"/>
        <v>17717</v>
      </c>
    </row>
    <row r="34" spans="1:14" s="144" customFormat="1">
      <c r="A34" s="27" t="str">
        <f t="shared" si="1"/>
        <v>1742601</v>
      </c>
      <c r="B34" s="28" t="s">
        <v>196</v>
      </c>
      <c r="C34" s="29">
        <v>26</v>
      </c>
      <c r="D34" s="28" t="s">
        <v>761</v>
      </c>
      <c r="E34" s="229">
        <v>32</v>
      </c>
      <c r="F34" s="823"/>
      <c r="G34" s="175" t="s">
        <v>836</v>
      </c>
      <c r="H34" s="232"/>
      <c r="I34" s="234"/>
      <c r="J34" s="233"/>
      <c r="K34" s="43">
        <f>VLOOKUP($A34&amp;K$107,決統データ!$A$3:$DE$365,$E34+19,FALSE)</f>
        <v>0</v>
      </c>
      <c r="L34" s="43">
        <f>VLOOKUP($A34&amp;L$107,決統データ!$A$3:$DE$365,$E34+19,FALSE)</f>
        <v>1772</v>
      </c>
      <c r="M34" s="43">
        <f>VLOOKUP($A34&amp;M$107,決統データ!$A$3:$DE$365,$E34+19,FALSE)</f>
        <v>16</v>
      </c>
      <c r="N34" s="173">
        <f t="shared" si="0"/>
        <v>1788</v>
      </c>
    </row>
    <row r="35" spans="1:14" s="144" customFormat="1">
      <c r="A35" s="27" t="str">
        <f t="shared" si="1"/>
        <v>1742601</v>
      </c>
      <c r="B35" s="28" t="s">
        <v>196</v>
      </c>
      <c r="C35" s="29">
        <v>26</v>
      </c>
      <c r="D35" s="28" t="s">
        <v>761</v>
      </c>
      <c r="E35" s="229">
        <v>33</v>
      </c>
      <c r="F35" s="823"/>
      <c r="G35" s="175" t="s">
        <v>173</v>
      </c>
      <c r="H35" s="232"/>
      <c r="I35" s="234"/>
      <c r="J35" s="233"/>
      <c r="K35" s="43">
        <f>VLOOKUP($A35&amp;K$107,決統データ!$A$3:$DE$365,$E35+19,FALSE)</f>
        <v>144509</v>
      </c>
      <c r="L35" s="43">
        <f>VLOOKUP($A35&amp;L$107,決統データ!$A$3:$DE$365,$E35+19,FALSE)</f>
        <v>236672</v>
      </c>
      <c r="M35" s="43">
        <f>VLOOKUP($A35&amp;M$107,決統データ!$A$3:$DE$365,$E35+19,FALSE)</f>
        <v>594576</v>
      </c>
      <c r="N35" s="173">
        <f t="shared" ref="N35:N66" si="2">SUM(K35:M35)</f>
        <v>975757</v>
      </c>
    </row>
    <row r="36" spans="1:14" s="144" customFormat="1">
      <c r="A36" s="27" t="str">
        <f t="shared" si="1"/>
        <v>1742601</v>
      </c>
      <c r="B36" s="28" t="s">
        <v>196</v>
      </c>
      <c r="C36" s="29">
        <v>26</v>
      </c>
      <c r="D36" s="28" t="s">
        <v>761</v>
      </c>
      <c r="E36" s="229">
        <v>34</v>
      </c>
      <c r="F36" s="823"/>
      <c r="G36" s="235" t="s">
        <v>834</v>
      </c>
      <c r="H36" s="236"/>
      <c r="I36" s="234"/>
      <c r="J36" s="233"/>
      <c r="K36" s="43">
        <f>VLOOKUP($A36&amp;K$107,決統データ!$A$3:$DE$365,$E36+19,FALSE)</f>
        <v>10737</v>
      </c>
      <c r="L36" s="43">
        <f>VLOOKUP($A36&amp;L$107,決統データ!$A$3:$DE$365,$E36+19,FALSE)</f>
        <v>5941</v>
      </c>
      <c r="M36" s="43">
        <f>VLOOKUP($A36&amp;M$107,決統データ!$A$3:$DE$365,$E36+19,FALSE)</f>
        <v>51688</v>
      </c>
      <c r="N36" s="173">
        <f t="shared" si="2"/>
        <v>68366</v>
      </c>
    </row>
    <row r="37" spans="1:14" s="144" customFormat="1">
      <c r="A37" s="27" t="str">
        <f t="shared" si="1"/>
        <v>1742601</v>
      </c>
      <c r="B37" s="28" t="s">
        <v>196</v>
      </c>
      <c r="C37" s="29">
        <v>26</v>
      </c>
      <c r="D37" s="28" t="s">
        <v>761</v>
      </c>
      <c r="E37" s="229">
        <v>35</v>
      </c>
      <c r="F37" s="823"/>
      <c r="G37" s="825" t="s">
        <v>172</v>
      </c>
      <c r="H37" s="826"/>
      <c r="I37" s="234" t="s">
        <v>833</v>
      </c>
      <c r="J37" s="233"/>
      <c r="K37" s="43">
        <f>VLOOKUP($A37&amp;K$107,決統データ!$A$3:$DE$365,$E37+19,FALSE)</f>
        <v>0</v>
      </c>
      <c r="L37" s="43">
        <f>VLOOKUP($A37&amp;L$107,決統データ!$A$3:$DE$365,$E37+19,FALSE)</f>
        <v>1302</v>
      </c>
      <c r="M37" s="43">
        <f>VLOOKUP($A37&amp;M$107,決統データ!$A$3:$DE$365,$E37+19,FALSE)</f>
        <v>15703</v>
      </c>
      <c r="N37" s="173">
        <f t="shared" si="2"/>
        <v>17005</v>
      </c>
    </row>
    <row r="38" spans="1:14" s="144" customFormat="1" ht="14.25" customHeight="1">
      <c r="A38" s="27" t="str">
        <f t="shared" si="1"/>
        <v>1742601</v>
      </c>
      <c r="B38" s="28" t="s">
        <v>196</v>
      </c>
      <c r="C38" s="29">
        <v>26</v>
      </c>
      <c r="D38" s="28" t="s">
        <v>761</v>
      </c>
      <c r="E38" s="229">
        <v>36</v>
      </c>
      <c r="F38" s="823"/>
      <c r="G38" s="827"/>
      <c r="H38" s="828"/>
      <c r="I38" s="234" t="s">
        <v>832</v>
      </c>
      <c r="J38" s="233"/>
      <c r="K38" s="43">
        <f>VLOOKUP($A38&amp;K$107,決統データ!$A$3:$DE$365,$E38+19,FALSE)</f>
        <v>0</v>
      </c>
      <c r="L38" s="43">
        <f>VLOOKUP($A38&amp;L$107,決統データ!$A$3:$DE$365,$E38+19,FALSE)</f>
        <v>0</v>
      </c>
      <c r="M38" s="43">
        <f>VLOOKUP($A38&amp;M$107,決統データ!$A$3:$DE$365,$E38+19,FALSE)</f>
        <v>0</v>
      </c>
      <c r="N38" s="173">
        <f t="shared" si="2"/>
        <v>0</v>
      </c>
    </row>
    <row r="39" spans="1:14" s="144" customFormat="1" ht="14.25" customHeight="1">
      <c r="A39" s="27" t="str">
        <f t="shared" si="1"/>
        <v>1742601</v>
      </c>
      <c r="B39" s="28" t="s">
        <v>196</v>
      </c>
      <c r="C39" s="29">
        <v>26</v>
      </c>
      <c r="D39" s="28" t="s">
        <v>761</v>
      </c>
      <c r="E39" s="229">
        <v>37</v>
      </c>
      <c r="F39" s="823"/>
      <c r="G39" s="829" t="s">
        <v>499</v>
      </c>
      <c r="H39" s="231" t="s">
        <v>831</v>
      </c>
      <c r="I39" s="175"/>
      <c r="J39" s="175"/>
      <c r="K39" s="43">
        <f>VLOOKUP($A39&amp;K$107,決統データ!$A$3:$DE$365,$E39+19,FALSE)</f>
        <v>0</v>
      </c>
      <c r="L39" s="43">
        <f>VLOOKUP($A39&amp;L$107,決統データ!$A$3:$DE$365,$E39+19,FALSE)</f>
        <v>0</v>
      </c>
      <c r="M39" s="43">
        <f>VLOOKUP($A39&amp;M$107,決統データ!$A$3:$DE$365,$E39+19,FALSE)</f>
        <v>0</v>
      </c>
      <c r="N39" s="173">
        <f t="shared" si="2"/>
        <v>0</v>
      </c>
    </row>
    <row r="40" spans="1:14" s="144" customFormat="1" ht="14.25" customHeight="1">
      <c r="A40" s="27" t="str">
        <f t="shared" si="1"/>
        <v>1742601</v>
      </c>
      <c r="B40" s="28" t="s">
        <v>196</v>
      </c>
      <c r="C40" s="29">
        <v>26</v>
      </c>
      <c r="D40" s="28" t="s">
        <v>761</v>
      </c>
      <c r="E40" s="229">
        <v>38</v>
      </c>
      <c r="F40" s="823"/>
      <c r="G40" s="830"/>
      <c r="H40" s="175" t="s">
        <v>829</v>
      </c>
      <c r="I40" s="175"/>
      <c r="J40" s="175"/>
      <c r="K40" s="43">
        <f>VLOOKUP($A40&amp;K$107,決統データ!$A$3:$DE$365,$E40+19,FALSE)</f>
        <v>0</v>
      </c>
      <c r="L40" s="43">
        <f>VLOOKUP($A40&amp;L$107,決統データ!$A$3:$DE$365,$E40+19,FALSE)</f>
        <v>0</v>
      </c>
      <c r="M40" s="43">
        <f>VLOOKUP($A40&amp;M$107,決統データ!$A$3:$DE$365,$E40+19,FALSE)</f>
        <v>0</v>
      </c>
      <c r="N40" s="173">
        <f t="shared" si="2"/>
        <v>0</v>
      </c>
    </row>
    <row r="41" spans="1:14" s="144" customFormat="1">
      <c r="A41" s="27" t="str">
        <f t="shared" si="1"/>
        <v>1742601</v>
      </c>
      <c r="B41" s="28" t="s">
        <v>196</v>
      </c>
      <c r="C41" s="29">
        <v>26</v>
      </c>
      <c r="D41" s="28" t="s">
        <v>761</v>
      </c>
      <c r="E41" s="229">
        <v>39</v>
      </c>
      <c r="F41" s="823"/>
      <c r="G41" s="830"/>
      <c r="H41" s="175" t="s">
        <v>830</v>
      </c>
      <c r="I41" s="175"/>
      <c r="J41" s="175"/>
      <c r="K41" s="43">
        <f>VLOOKUP($A41&amp;K$107,決統データ!$A$3:$DE$365,$E41+19,FALSE)</f>
        <v>10737</v>
      </c>
      <c r="L41" s="43">
        <f>VLOOKUP($A41&amp;L$107,決統データ!$A$3:$DE$365,$E41+19,FALSE)</f>
        <v>5941</v>
      </c>
      <c r="M41" s="43">
        <f>VLOOKUP($A41&amp;M$107,決統データ!$A$3:$DE$365,$E41+19,FALSE)</f>
        <v>51688</v>
      </c>
      <c r="N41" s="173">
        <f t="shared" si="2"/>
        <v>68366</v>
      </c>
    </row>
    <row r="42" spans="1:14" s="144" customFormat="1">
      <c r="A42" s="27" t="str">
        <f t="shared" si="1"/>
        <v>1742601</v>
      </c>
      <c r="B42" s="28" t="s">
        <v>196</v>
      </c>
      <c r="C42" s="29">
        <v>26</v>
      </c>
      <c r="D42" s="28" t="s">
        <v>761</v>
      </c>
      <c r="E42" s="229">
        <v>40</v>
      </c>
      <c r="F42" s="823"/>
      <c r="G42" s="831"/>
      <c r="H42" s="175" t="s">
        <v>829</v>
      </c>
      <c r="I42" s="175"/>
      <c r="J42" s="175"/>
      <c r="K42" s="43">
        <f>VLOOKUP($A42&amp;K$107,決統データ!$A$3:$DE$365,$E42+19,FALSE)</f>
        <v>0</v>
      </c>
      <c r="L42" s="43">
        <f>VLOOKUP($A42&amp;L$107,決統データ!$A$3:$DE$365,$E42+19,FALSE)</f>
        <v>0</v>
      </c>
      <c r="M42" s="43">
        <f>VLOOKUP($A42&amp;M$107,決統データ!$A$3:$DE$365,$E42+19,FALSE)</f>
        <v>34700</v>
      </c>
      <c r="N42" s="173">
        <f t="shared" si="2"/>
        <v>34700</v>
      </c>
    </row>
    <row r="43" spans="1:14" s="144" customFormat="1">
      <c r="A43" s="27" t="str">
        <f t="shared" si="1"/>
        <v>1742601</v>
      </c>
      <c r="B43" s="28" t="s">
        <v>196</v>
      </c>
      <c r="C43" s="29">
        <v>26</v>
      </c>
      <c r="D43" s="28" t="s">
        <v>761</v>
      </c>
      <c r="E43" s="229">
        <v>41</v>
      </c>
      <c r="F43" s="823"/>
      <c r="G43" s="829" t="s">
        <v>828</v>
      </c>
      <c r="H43" s="832" t="s">
        <v>807</v>
      </c>
      <c r="I43" s="819" t="s">
        <v>626</v>
      </c>
      <c r="J43" s="434" t="s">
        <v>1476</v>
      </c>
      <c r="K43" s="43">
        <f>VLOOKUP($A43&amp;K$107,決統データ!$A$3:$DE$365,$E43+19,FALSE)</f>
        <v>0</v>
      </c>
      <c r="L43" s="43">
        <f>VLOOKUP($A43&amp;L$107,決統データ!$A$3:$DE$365,$E43+19,FALSE)</f>
        <v>0</v>
      </c>
      <c r="M43" s="43">
        <f>VLOOKUP($A43&amp;M$107,決統データ!$A$3:$DE$365,$E43+19,FALSE)</f>
        <v>34700</v>
      </c>
      <c r="N43" s="173">
        <f t="shared" si="2"/>
        <v>34700</v>
      </c>
    </row>
    <row r="44" spans="1:14" s="144" customFormat="1" ht="14.25" customHeight="1">
      <c r="A44" s="27" t="str">
        <f t="shared" si="1"/>
        <v>1742601</v>
      </c>
      <c r="B44" s="28" t="s">
        <v>196</v>
      </c>
      <c r="C44" s="29">
        <v>26</v>
      </c>
      <c r="D44" s="28" t="s">
        <v>761</v>
      </c>
      <c r="E44" s="229">
        <v>42</v>
      </c>
      <c r="F44" s="823"/>
      <c r="G44" s="830"/>
      <c r="H44" s="833"/>
      <c r="I44" s="820"/>
      <c r="J44" s="175" t="s">
        <v>353</v>
      </c>
      <c r="K44" s="43">
        <f>VLOOKUP($A44&amp;K$107,決統データ!$A$3:$DE$365,$E44+19,FALSE)</f>
        <v>0</v>
      </c>
      <c r="L44" s="43">
        <f>VLOOKUP($A44&amp;L$107,決統データ!$A$3:$DE$365,$E44+19,FALSE)</f>
        <v>0</v>
      </c>
      <c r="M44" s="43">
        <f>VLOOKUP($A44&amp;M$107,決統データ!$A$3:$DE$365,$E44+19,FALSE)</f>
        <v>0</v>
      </c>
      <c r="N44" s="173">
        <f t="shared" si="2"/>
        <v>0</v>
      </c>
    </row>
    <row r="45" spans="1:14" s="144" customFormat="1">
      <c r="A45" s="27" t="str">
        <f t="shared" si="1"/>
        <v>1742601</v>
      </c>
      <c r="B45" s="28" t="s">
        <v>196</v>
      </c>
      <c r="C45" s="29">
        <v>26</v>
      </c>
      <c r="D45" s="28" t="s">
        <v>761</v>
      </c>
      <c r="E45" s="229">
        <v>43</v>
      </c>
      <c r="F45" s="823"/>
      <c r="G45" s="830"/>
      <c r="H45" s="834"/>
      <c r="I45" s="821"/>
      <c r="J45" s="175" t="s">
        <v>713</v>
      </c>
      <c r="K45" s="43">
        <f>VLOOKUP($A45&amp;K$107,決統データ!$A$3:$DE$365,$E45+19,FALSE)</f>
        <v>0</v>
      </c>
      <c r="L45" s="43">
        <f>VLOOKUP($A45&amp;L$107,決統データ!$A$3:$DE$365,$E45+19,FALSE)</f>
        <v>0</v>
      </c>
      <c r="M45" s="43">
        <f>VLOOKUP($A45&amp;M$107,決統データ!$A$3:$DE$365,$E45+19,FALSE)</f>
        <v>0</v>
      </c>
      <c r="N45" s="173">
        <f t="shared" si="2"/>
        <v>0</v>
      </c>
    </row>
    <row r="46" spans="1:14" s="144" customFormat="1">
      <c r="A46" s="27" t="str">
        <f t="shared" si="1"/>
        <v>1742601</v>
      </c>
      <c r="B46" s="28" t="s">
        <v>196</v>
      </c>
      <c r="C46" s="29">
        <v>26</v>
      </c>
      <c r="D46" s="28" t="s">
        <v>761</v>
      </c>
      <c r="E46" s="229">
        <v>44</v>
      </c>
      <c r="F46" s="823"/>
      <c r="G46" s="830"/>
      <c r="H46" s="175" t="s">
        <v>827</v>
      </c>
      <c r="I46" s="232"/>
      <c r="J46" s="233"/>
      <c r="K46" s="43">
        <f>VLOOKUP($A46&amp;K$107,決統データ!$A$3:$DE$365,$E46+19,FALSE)</f>
        <v>0</v>
      </c>
      <c r="L46" s="43">
        <f>VLOOKUP($A46&amp;L$107,決統データ!$A$3:$DE$365,$E46+19,FALSE)</f>
        <v>0</v>
      </c>
      <c r="M46" s="43">
        <f>VLOOKUP($A46&amp;M$107,決統データ!$A$3:$DE$365,$E46+19,FALSE)</f>
        <v>0</v>
      </c>
      <c r="N46" s="173">
        <f t="shared" si="2"/>
        <v>0</v>
      </c>
    </row>
    <row r="47" spans="1:14" s="144" customFormat="1">
      <c r="A47" s="27" t="str">
        <f t="shared" si="1"/>
        <v>1742601</v>
      </c>
      <c r="B47" s="28" t="s">
        <v>196</v>
      </c>
      <c r="C47" s="29">
        <v>26</v>
      </c>
      <c r="D47" s="28" t="s">
        <v>761</v>
      </c>
      <c r="E47" s="229">
        <v>45</v>
      </c>
      <c r="F47" s="823"/>
      <c r="G47" s="830"/>
      <c r="H47" s="175" t="s">
        <v>890</v>
      </c>
      <c r="I47" s="232"/>
      <c r="J47" s="233"/>
      <c r="K47" s="43">
        <f>VLOOKUP($A47&amp;K$107,決統データ!$A$3:$DE$365,$E47+19,FALSE)</f>
        <v>0</v>
      </c>
      <c r="L47" s="43">
        <f>VLOOKUP($A47&amp;L$107,決統データ!$A$3:$DE$365,$E47+19,FALSE)</f>
        <v>0</v>
      </c>
      <c r="M47" s="43">
        <f>VLOOKUP($A47&amp;M$107,決統データ!$A$3:$DE$365,$E47+19,FALSE)</f>
        <v>0</v>
      </c>
      <c r="N47" s="173">
        <f t="shared" si="2"/>
        <v>0</v>
      </c>
    </row>
    <row r="48" spans="1:14" s="144" customFormat="1">
      <c r="A48" s="27" t="str">
        <f t="shared" si="1"/>
        <v>1742601</v>
      </c>
      <c r="B48" s="28" t="s">
        <v>196</v>
      </c>
      <c r="C48" s="29">
        <v>26</v>
      </c>
      <c r="D48" s="28" t="s">
        <v>761</v>
      </c>
      <c r="E48" s="229">
        <v>46</v>
      </c>
      <c r="F48" s="823"/>
      <c r="G48" s="830"/>
      <c r="H48" s="175" t="s">
        <v>825</v>
      </c>
      <c r="I48" s="232"/>
      <c r="J48" s="233"/>
      <c r="K48" s="43">
        <f>VLOOKUP($A48&amp;K$107,決統データ!$A$3:$DE$365,$E48+19,FALSE)</f>
        <v>10737</v>
      </c>
      <c r="L48" s="43">
        <f>VLOOKUP($A48&amp;L$107,決統データ!$A$3:$DE$365,$E48+19,FALSE)</f>
        <v>0</v>
      </c>
      <c r="M48" s="43">
        <f>VLOOKUP($A48&amp;M$107,決統データ!$A$3:$DE$365,$E48+19,FALSE)</f>
        <v>6380</v>
      </c>
      <c r="N48" s="173">
        <f t="shared" si="2"/>
        <v>17117</v>
      </c>
    </row>
    <row r="49" spans="1:14" s="144" customFormat="1">
      <c r="A49" s="27" t="str">
        <f t="shared" si="1"/>
        <v>1742601</v>
      </c>
      <c r="B49" s="28" t="s">
        <v>196</v>
      </c>
      <c r="C49" s="29">
        <v>26</v>
      </c>
      <c r="D49" s="28" t="s">
        <v>761</v>
      </c>
      <c r="E49" s="229">
        <v>47</v>
      </c>
      <c r="F49" s="823"/>
      <c r="G49" s="830"/>
      <c r="H49" s="175" t="s">
        <v>824</v>
      </c>
      <c r="I49" s="232"/>
      <c r="J49" s="233"/>
      <c r="K49" s="43">
        <f>VLOOKUP($A49&amp;K$107,決統データ!$A$3:$DE$365,$E49+19,FALSE)</f>
        <v>0</v>
      </c>
      <c r="L49" s="43">
        <f>VLOOKUP($A49&amp;L$107,決統データ!$A$3:$DE$365,$E49+19,FALSE)</f>
        <v>4169</v>
      </c>
      <c r="M49" s="43">
        <f>VLOOKUP($A49&amp;M$107,決統データ!$A$3:$DE$365,$E49+19,FALSE)</f>
        <v>10592</v>
      </c>
      <c r="N49" s="173">
        <f t="shared" si="2"/>
        <v>14761</v>
      </c>
    </row>
    <row r="50" spans="1:14" s="144" customFormat="1">
      <c r="A50" s="27" t="str">
        <f t="shared" si="1"/>
        <v>1742601</v>
      </c>
      <c r="B50" s="28" t="s">
        <v>196</v>
      </c>
      <c r="C50" s="29">
        <v>26</v>
      </c>
      <c r="D50" s="28" t="s">
        <v>761</v>
      </c>
      <c r="E50" s="229">
        <v>48</v>
      </c>
      <c r="F50" s="823"/>
      <c r="G50" s="831"/>
      <c r="H50" s="175" t="s">
        <v>713</v>
      </c>
      <c r="I50" s="232"/>
      <c r="J50" s="233"/>
      <c r="K50" s="43">
        <f>VLOOKUP($A50&amp;K$107,決統データ!$A$3:$DE$365,$E50+19,FALSE)</f>
        <v>0</v>
      </c>
      <c r="L50" s="43">
        <f>VLOOKUP($A50&amp;L$107,決統データ!$A$3:$DE$365,$E50+19,FALSE)</f>
        <v>1772</v>
      </c>
      <c r="M50" s="43">
        <f>VLOOKUP($A50&amp;M$107,決統データ!$A$3:$DE$365,$E50+19,FALSE)</f>
        <v>16</v>
      </c>
      <c r="N50" s="173">
        <f t="shared" si="2"/>
        <v>1788</v>
      </c>
    </row>
    <row r="51" spans="1:14" s="144" customFormat="1" ht="14.25" customHeight="1">
      <c r="A51" s="27" t="str">
        <f t="shared" si="1"/>
        <v>1742601</v>
      </c>
      <c r="B51" s="28" t="s">
        <v>196</v>
      </c>
      <c r="C51" s="29">
        <v>26</v>
      </c>
      <c r="D51" s="28" t="s">
        <v>761</v>
      </c>
      <c r="E51" s="229">
        <v>49</v>
      </c>
      <c r="F51" s="823"/>
      <c r="G51" s="175" t="s">
        <v>823</v>
      </c>
      <c r="H51" s="175"/>
      <c r="I51" s="175"/>
      <c r="J51" s="175"/>
      <c r="K51" s="43">
        <f>VLOOKUP($A51&amp;K$107,決統データ!$A$3:$DE$365,$E51+19,FALSE)</f>
        <v>133772</v>
      </c>
      <c r="L51" s="43">
        <f>VLOOKUP($A51&amp;L$107,決統データ!$A$3:$DE$365,$E51+19,FALSE)</f>
        <v>230731</v>
      </c>
      <c r="M51" s="43">
        <f>VLOOKUP($A51&amp;M$107,決統データ!$A$3:$DE$365,$E51+19,FALSE)</f>
        <v>542819</v>
      </c>
      <c r="N51" s="173">
        <f t="shared" si="2"/>
        <v>907322</v>
      </c>
    </row>
    <row r="52" spans="1:14" s="144" customFormat="1">
      <c r="A52" s="27" t="str">
        <f t="shared" si="1"/>
        <v>1742601</v>
      </c>
      <c r="B52" s="28" t="s">
        <v>196</v>
      </c>
      <c r="C52" s="29">
        <v>26</v>
      </c>
      <c r="D52" s="28" t="s">
        <v>761</v>
      </c>
      <c r="E52" s="229">
        <v>50</v>
      </c>
      <c r="F52" s="823"/>
      <c r="G52" s="819" t="s">
        <v>172</v>
      </c>
      <c r="H52" s="175" t="s">
        <v>821</v>
      </c>
      <c r="I52" s="175"/>
      <c r="J52" s="175"/>
      <c r="K52" s="43">
        <f>VLOOKUP($A52&amp;K$107,決統データ!$A$3:$DE$365,$E52+19,FALSE)</f>
        <v>0</v>
      </c>
      <c r="L52" s="43">
        <f>VLOOKUP($A52&amp;L$107,決統データ!$A$3:$DE$365,$E52+19,FALSE)</f>
        <v>0</v>
      </c>
      <c r="M52" s="43">
        <f>VLOOKUP($A52&amp;M$107,決統データ!$A$3:$DE$365,$E52+19,FALSE)</f>
        <v>0</v>
      </c>
      <c r="N52" s="173">
        <f t="shared" si="2"/>
        <v>0</v>
      </c>
    </row>
    <row r="53" spans="1:14" s="144" customFormat="1" ht="14.25" customHeight="1">
      <c r="A53" s="27" t="str">
        <f t="shared" si="1"/>
        <v>1742601</v>
      </c>
      <c r="B53" s="28" t="s">
        <v>196</v>
      </c>
      <c r="C53" s="29">
        <v>26</v>
      </c>
      <c r="D53" s="28" t="s">
        <v>761</v>
      </c>
      <c r="E53" s="229">
        <v>51</v>
      </c>
      <c r="F53" s="823"/>
      <c r="G53" s="820"/>
      <c r="H53" s="175" t="s">
        <v>373</v>
      </c>
      <c r="I53" s="175"/>
      <c r="J53" s="175"/>
      <c r="K53" s="43">
        <f>VLOOKUP($A53&amp;K$107,決統データ!$A$3:$DE$365,$E53+19,FALSE)</f>
        <v>0</v>
      </c>
      <c r="L53" s="43">
        <f>VLOOKUP($A53&amp;L$107,決統データ!$A$3:$DE$365,$E53+19,FALSE)</f>
        <v>0</v>
      </c>
      <c r="M53" s="43">
        <f>VLOOKUP($A53&amp;M$107,決統データ!$A$3:$DE$365,$E53+19,FALSE)</f>
        <v>0</v>
      </c>
      <c r="N53" s="173">
        <f t="shared" si="2"/>
        <v>0</v>
      </c>
    </row>
    <row r="54" spans="1:14" s="144" customFormat="1">
      <c r="A54" s="27" t="str">
        <f t="shared" si="1"/>
        <v>1742601</v>
      </c>
      <c r="B54" s="28" t="s">
        <v>196</v>
      </c>
      <c r="C54" s="29">
        <v>26</v>
      </c>
      <c r="D54" s="28" t="s">
        <v>761</v>
      </c>
      <c r="E54" s="229">
        <v>52</v>
      </c>
      <c r="F54" s="823"/>
      <c r="G54" s="821"/>
      <c r="H54" s="175" t="s">
        <v>820</v>
      </c>
      <c r="I54" s="175"/>
      <c r="J54" s="175"/>
      <c r="K54" s="43">
        <f>VLOOKUP($A54&amp;K$107,決統データ!$A$3:$DE$365,$E54+19,FALSE)</f>
        <v>0</v>
      </c>
      <c r="L54" s="43">
        <f>VLOOKUP($A54&amp;L$107,決統データ!$A$3:$DE$365,$E54+19,FALSE)</f>
        <v>0</v>
      </c>
      <c r="M54" s="43">
        <f>VLOOKUP($A54&amp;M$107,決統データ!$A$3:$DE$365,$E54+19,FALSE)</f>
        <v>0</v>
      </c>
      <c r="N54" s="173">
        <f t="shared" si="2"/>
        <v>0</v>
      </c>
    </row>
    <row r="55" spans="1:14" s="144" customFormat="1">
      <c r="A55" s="27" t="str">
        <f t="shared" si="1"/>
        <v>1742601</v>
      </c>
      <c r="B55" s="28" t="s">
        <v>196</v>
      </c>
      <c r="C55" s="29">
        <v>26</v>
      </c>
      <c r="D55" s="28" t="s">
        <v>761</v>
      </c>
      <c r="E55" s="229">
        <v>53</v>
      </c>
      <c r="F55" s="823"/>
      <c r="G55" s="175" t="s">
        <v>819</v>
      </c>
      <c r="H55" s="175"/>
      <c r="I55" s="175"/>
      <c r="J55" s="175"/>
      <c r="K55" s="43">
        <f>VLOOKUP($A55&amp;K$107,決統データ!$A$3:$DE$365,$E55+19,FALSE)</f>
        <v>0</v>
      </c>
      <c r="L55" s="43">
        <f>VLOOKUP($A55&amp;L$107,決統データ!$A$3:$DE$365,$E55+19,FALSE)</f>
        <v>0</v>
      </c>
      <c r="M55" s="43">
        <f>VLOOKUP($A55&amp;M$107,決統データ!$A$3:$DE$365,$E55+19,FALSE)</f>
        <v>0</v>
      </c>
      <c r="N55" s="173">
        <f t="shared" si="2"/>
        <v>0</v>
      </c>
    </row>
    <row r="56" spans="1:14" s="144" customFormat="1">
      <c r="A56" s="27" t="str">
        <f t="shared" si="1"/>
        <v>1742601</v>
      </c>
      <c r="B56" s="28" t="s">
        <v>196</v>
      </c>
      <c r="C56" s="29">
        <v>26</v>
      </c>
      <c r="D56" s="28" t="s">
        <v>761</v>
      </c>
      <c r="E56" s="229">
        <v>54</v>
      </c>
      <c r="F56" s="823"/>
      <c r="G56" s="175" t="s">
        <v>818</v>
      </c>
      <c r="H56" s="175"/>
      <c r="I56" s="175"/>
      <c r="J56" s="175"/>
      <c r="K56" s="43">
        <f>VLOOKUP($A56&amp;K$107,決統データ!$A$3:$DE$365,$E56+19,FALSE)</f>
        <v>0</v>
      </c>
      <c r="L56" s="43">
        <f>VLOOKUP($A56&amp;L$107,決統データ!$A$3:$DE$365,$E56+19,FALSE)</f>
        <v>0</v>
      </c>
      <c r="M56" s="43">
        <f>VLOOKUP($A56&amp;M$107,決統データ!$A$3:$DE$365,$E56+19,FALSE)</f>
        <v>0</v>
      </c>
      <c r="N56" s="173">
        <f t="shared" si="2"/>
        <v>0</v>
      </c>
    </row>
    <row r="57" spans="1:14" s="144" customFormat="1" ht="14.25" customHeight="1">
      <c r="A57" s="27" t="str">
        <f t="shared" si="1"/>
        <v>1742601</v>
      </c>
      <c r="B57" s="28" t="s">
        <v>196</v>
      </c>
      <c r="C57" s="29">
        <v>26</v>
      </c>
      <c r="D57" s="28" t="s">
        <v>761</v>
      </c>
      <c r="E57" s="229">
        <v>55</v>
      </c>
      <c r="F57" s="823"/>
      <c r="G57" s="232" t="s">
        <v>817</v>
      </c>
      <c r="H57" s="234"/>
      <c r="I57" s="234"/>
      <c r="J57" s="233"/>
      <c r="K57" s="43">
        <f>VLOOKUP($A57&amp;K$107,決統データ!$A$3:$DE$365,$E57+19,FALSE)</f>
        <v>0</v>
      </c>
      <c r="L57" s="43">
        <f>VLOOKUP($A57&amp;L$107,決統データ!$A$3:$DE$365,$E57+19,FALSE)</f>
        <v>0</v>
      </c>
      <c r="M57" s="43">
        <f>VLOOKUP($A57&amp;M$107,決統データ!$A$3:$DE$365,$E57+19,FALSE)</f>
        <v>69</v>
      </c>
      <c r="N57" s="173">
        <f t="shared" si="2"/>
        <v>69</v>
      </c>
    </row>
    <row r="58" spans="1:14" s="144" customFormat="1">
      <c r="A58" s="27" t="str">
        <f t="shared" si="1"/>
        <v>1742601</v>
      </c>
      <c r="B58" s="28" t="s">
        <v>196</v>
      </c>
      <c r="C58" s="29">
        <v>26</v>
      </c>
      <c r="D58" s="28" t="s">
        <v>761</v>
      </c>
      <c r="E58" s="229">
        <v>56</v>
      </c>
      <c r="F58" s="824"/>
      <c r="G58" s="175" t="s">
        <v>1022</v>
      </c>
      <c r="H58" s="175"/>
      <c r="I58" s="175"/>
      <c r="J58" s="175"/>
      <c r="K58" s="43">
        <f>VLOOKUP($A58&amp;K$107,決統データ!$A$3:$DE$365,$E58+19,FALSE)</f>
        <v>-60889</v>
      </c>
      <c r="L58" s="43">
        <f>VLOOKUP($A58&amp;L$107,決統データ!$A$3:$DE$365,$E58+19,FALSE)</f>
        <v>-169215</v>
      </c>
      <c r="M58" s="43">
        <f>VLOOKUP($A58&amp;M$107,決統データ!$A$3:$DE$365,$E58+19,FALSE)</f>
        <v>-294832</v>
      </c>
      <c r="N58" s="173">
        <f t="shared" si="2"/>
        <v>-524936</v>
      </c>
    </row>
    <row r="59" spans="1:14" s="144" customFormat="1">
      <c r="A59" s="27" t="str">
        <f t="shared" si="1"/>
        <v>1742601</v>
      </c>
      <c r="B59" s="28" t="s">
        <v>196</v>
      </c>
      <c r="C59" s="29">
        <v>26</v>
      </c>
      <c r="D59" s="28" t="s">
        <v>761</v>
      </c>
      <c r="E59" s="229">
        <v>57</v>
      </c>
      <c r="F59" s="175" t="s">
        <v>815</v>
      </c>
      <c r="G59" s="175"/>
      <c r="H59" s="175"/>
      <c r="I59" s="175"/>
      <c r="J59" s="175"/>
      <c r="K59" s="43">
        <f>VLOOKUP($A59&amp;K$107,決統データ!$A$3:$DE$365,$E59+19,FALSE)</f>
        <v>-15101</v>
      </c>
      <c r="L59" s="43">
        <f>VLOOKUP($A59&amp;L$107,決統データ!$A$3:$DE$365,$E59+19,FALSE)</f>
        <v>20050</v>
      </c>
      <c r="M59" s="43">
        <f>VLOOKUP($A59&amp;M$107,決統データ!$A$3:$DE$365,$E59+19,FALSE)</f>
        <v>3620</v>
      </c>
      <c r="N59" s="173">
        <f t="shared" si="2"/>
        <v>8569</v>
      </c>
    </row>
    <row r="60" spans="1:14" s="144" customFormat="1">
      <c r="A60" s="27" t="str">
        <f t="shared" si="1"/>
        <v>1742601</v>
      </c>
      <c r="B60" s="28" t="s">
        <v>196</v>
      </c>
      <c r="C60" s="29">
        <v>26</v>
      </c>
      <c r="D60" s="28" t="s">
        <v>761</v>
      </c>
      <c r="E60" s="229">
        <v>58</v>
      </c>
      <c r="F60" s="175" t="s">
        <v>814</v>
      </c>
      <c r="G60" s="175"/>
      <c r="H60" s="232"/>
      <c r="I60" s="234"/>
      <c r="J60" s="233"/>
      <c r="K60" s="43">
        <f>VLOOKUP($A60&amp;K$107,決統データ!$A$3:$DE$365,$E60+19,FALSE)</f>
        <v>0</v>
      </c>
      <c r="L60" s="43">
        <f>VLOOKUP($A60&amp;L$107,決統データ!$A$3:$DE$365,$E60+19,FALSE)</f>
        <v>1</v>
      </c>
      <c r="M60" s="43">
        <f>VLOOKUP($A60&amp;M$107,決統データ!$A$3:$DE$365,$E60+19,FALSE)</f>
        <v>16</v>
      </c>
      <c r="N60" s="173">
        <f t="shared" si="2"/>
        <v>17</v>
      </c>
    </row>
    <row r="61" spans="1:14" s="144" customFormat="1">
      <c r="A61" s="27" t="str">
        <f t="shared" si="1"/>
        <v>1742601</v>
      </c>
      <c r="B61" s="28" t="s">
        <v>196</v>
      </c>
      <c r="C61" s="29">
        <v>26</v>
      </c>
      <c r="D61" s="28" t="s">
        <v>761</v>
      </c>
      <c r="E61" s="229">
        <v>59</v>
      </c>
      <c r="F61" s="818" t="s">
        <v>1224</v>
      </c>
      <c r="G61" s="797"/>
      <c r="H61" s="797"/>
      <c r="I61" s="797"/>
      <c r="J61" s="798"/>
      <c r="K61" s="43">
        <f>VLOOKUP($A61&amp;K$107,決統データ!$A$3:$DE$365,$E61+19,FALSE)</f>
        <v>11845</v>
      </c>
      <c r="L61" s="43">
        <f>VLOOKUP($A61&amp;L$107,決統データ!$A$3:$DE$365,$E61+19,FALSE)</f>
        <v>231</v>
      </c>
      <c r="M61" s="43">
        <f>VLOOKUP($A61&amp;M$107,決統データ!$A$3:$DE$365,$E61+19,FALSE)</f>
        <v>642</v>
      </c>
      <c r="N61" s="173">
        <f t="shared" si="2"/>
        <v>12718</v>
      </c>
    </row>
    <row r="62" spans="1:14" s="144" customFormat="1">
      <c r="A62" s="27" t="str">
        <f t="shared" si="1"/>
        <v>1742601</v>
      </c>
      <c r="B62" s="28" t="s">
        <v>196</v>
      </c>
      <c r="C62" s="29">
        <v>26</v>
      </c>
      <c r="D62" s="28" t="s">
        <v>761</v>
      </c>
      <c r="E62" s="229">
        <v>60</v>
      </c>
      <c r="F62" s="231"/>
      <c r="G62" s="232" t="s">
        <v>812</v>
      </c>
      <c r="H62" s="234"/>
      <c r="I62" s="234"/>
      <c r="J62" s="233"/>
      <c r="K62" s="43">
        <f>VLOOKUP($A62&amp;K$107,決統データ!$A$3:$DE$365,$E62+19,FALSE)</f>
        <v>0</v>
      </c>
      <c r="L62" s="43">
        <f>VLOOKUP($A62&amp;L$107,決統データ!$A$3:$DE$365,$E62+19,FALSE)</f>
        <v>0</v>
      </c>
      <c r="M62" s="43">
        <f>VLOOKUP($A62&amp;M$107,決統データ!$A$3:$DE$365,$E62+19,FALSE)</f>
        <v>0</v>
      </c>
      <c r="N62" s="173">
        <f t="shared" si="2"/>
        <v>0</v>
      </c>
    </row>
    <row r="63" spans="1:14" s="144" customFormat="1">
      <c r="A63" s="27" t="str">
        <f t="shared" si="1"/>
        <v>1742602</v>
      </c>
      <c r="B63" s="28" t="s">
        <v>196</v>
      </c>
      <c r="C63" s="29">
        <v>26</v>
      </c>
      <c r="D63" s="28" t="s">
        <v>198</v>
      </c>
      <c r="E63" s="229">
        <v>1</v>
      </c>
      <c r="F63" s="175" t="s">
        <v>811</v>
      </c>
      <c r="G63" s="232"/>
      <c r="H63" s="234"/>
      <c r="I63" s="234"/>
      <c r="J63" s="233"/>
      <c r="K63" s="43">
        <f>VLOOKUP($A63&amp;K$107,決統データ!$A$3:$DE$365,$E63+19,FALSE)</f>
        <v>0</v>
      </c>
      <c r="L63" s="43">
        <f>VLOOKUP($A63&amp;L$107,決統データ!$A$3:$DE$365,$E63+19,FALSE)</f>
        <v>0</v>
      </c>
      <c r="M63" s="43">
        <f>VLOOKUP($A63&amp;M$107,決統データ!$A$3:$DE$365,$E63+19,FALSE)</f>
        <v>0</v>
      </c>
      <c r="N63" s="173">
        <f t="shared" si="2"/>
        <v>0</v>
      </c>
    </row>
    <row r="64" spans="1:14" s="144" customFormat="1">
      <c r="A64" s="27" t="str">
        <f t="shared" si="1"/>
        <v>1742602</v>
      </c>
      <c r="B64" s="28" t="s">
        <v>196</v>
      </c>
      <c r="C64" s="29">
        <v>26</v>
      </c>
      <c r="D64" s="28" t="s">
        <v>198</v>
      </c>
      <c r="E64" s="229">
        <v>2</v>
      </c>
      <c r="F64" s="175" t="s">
        <v>810</v>
      </c>
      <c r="G64" s="232"/>
      <c r="H64" s="234"/>
      <c r="I64" s="234"/>
      <c r="J64" s="233"/>
      <c r="K64" s="43">
        <f>VLOOKUP($A64&amp;K$107,決統データ!$A$3:$DE$365,$E64+19,FALSE)</f>
        <v>3244</v>
      </c>
      <c r="L64" s="43">
        <f>VLOOKUP($A64&amp;L$107,決統データ!$A$3:$DE$365,$E64+19,FALSE)</f>
        <v>20280</v>
      </c>
      <c r="M64" s="43">
        <f>VLOOKUP($A64&amp;M$107,決統データ!$A$3:$DE$365,$E64+19,FALSE)</f>
        <v>30146</v>
      </c>
      <c r="N64" s="173">
        <f t="shared" si="2"/>
        <v>53670</v>
      </c>
    </row>
    <row r="65" spans="1:14" s="144" customFormat="1">
      <c r="A65" s="27" t="str">
        <f t="shared" si="1"/>
        <v>1742602</v>
      </c>
      <c r="B65" s="28" t="s">
        <v>196</v>
      </c>
      <c r="C65" s="29">
        <v>26</v>
      </c>
      <c r="D65" s="28" t="s">
        <v>198</v>
      </c>
      <c r="E65" s="229">
        <v>3</v>
      </c>
      <c r="F65" s="175" t="s">
        <v>809</v>
      </c>
      <c r="G65" s="232"/>
      <c r="H65" s="234"/>
      <c r="I65" s="234"/>
      <c r="J65" s="233"/>
      <c r="K65" s="43">
        <f>VLOOKUP($A65&amp;K$107,決統データ!$A$3:$DE$365,$E65+19,FALSE)</f>
        <v>0</v>
      </c>
      <c r="L65" s="43">
        <f>VLOOKUP($A65&amp;L$107,決統データ!$A$3:$DE$365,$E65+19,FALSE)</f>
        <v>2300</v>
      </c>
      <c r="M65" s="43">
        <f>VLOOKUP($A65&amp;M$107,決統データ!$A$3:$DE$365,$E65+19,FALSE)</f>
        <v>0</v>
      </c>
      <c r="N65" s="173">
        <f t="shared" si="2"/>
        <v>2300</v>
      </c>
    </row>
    <row r="66" spans="1:14" s="144" customFormat="1" ht="14.25" customHeight="1">
      <c r="A66" s="27" t="str">
        <f t="shared" si="1"/>
        <v>1742602</v>
      </c>
      <c r="B66" s="28" t="s">
        <v>196</v>
      </c>
      <c r="C66" s="29">
        <v>26</v>
      </c>
      <c r="D66" s="28" t="s">
        <v>198</v>
      </c>
      <c r="E66" s="229">
        <v>4</v>
      </c>
      <c r="F66" s="819" t="s">
        <v>626</v>
      </c>
      <c r="G66" s="232" t="s">
        <v>808</v>
      </c>
      <c r="H66" s="234"/>
      <c r="I66" s="234"/>
      <c r="J66" s="233"/>
      <c r="K66" s="43">
        <f>VLOOKUP($A66&amp;K$107,決統データ!$A$3:$DE$365,$E66+19,FALSE)</f>
        <v>0</v>
      </c>
      <c r="L66" s="43">
        <f>VLOOKUP($A66&amp;L$107,決統データ!$A$3:$DE$365,$E66+19,FALSE)</f>
        <v>0</v>
      </c>
      <c r="M66" s="43">
        <f>VLOOKUP($A66&amp;M$107,決統データ!$A$3:$DE$365,$E66+19,FALSE)</f>
        <v>0</v>
      </c>
      <c r="N66" s="173">
        <f t="shared" si="2"/>
        <v>0</v>
      </c>
    </row>
    <row r="67" spans="1:14" s="144" customFormat="1" ht="13.5" customHeight="1">
      <c r="A67" s="27" t="str">
        <f t="shared" si="1"/>
        <v>1742602</v>
      </c>
      <c r="B67" s="28" t="s">
        <v>196</v>
      </c>
      <c r="C67" s="29">
        <v>26</v>
      </c>
      <c r="D67" s="28" t="s">
        <v>198</v>
      </c>
      <c r="E67" s="229">
        <v>5</v>
      </c>
      <c r="F67" s="820"/>
      <c r="G67" s="232" t="s">
        <v>807</v>
      </c>
      <c r="H67" s="234"/>
      <c r="I67" s="234"/>
      <c r="J67" s="233"/>
      <c r="K67" s="43">
        <f>VLOOKUP($A67&amp;K$107,決統データ!$A$3:$DE$365,$E67+19,FALSE)</f>
        <v>0</v>
      </c>
      <c r="L67" s="43">
        <f>VLOOKUP($A67&amp;L$107,決統データ!$A$3:$DE$365,$E67+19,FALSE)</f>
        <v>2300</v>
      </c>
      <c r="M67" s="43">
        <f>VLOOKUP($A67&amp;M$107,決統データ!$A$3:$DE$365,$E67+19,FALSE)</f>
        <v>0</v>
      </c>
      <c r="N67" s="173">
        <f t="shared" ref="N67:N78" si="3">SUM(K67:M67)</f>
        <v>2300</v>
      </c>
    </row>
    <row r="68" spans="1:14" s="144" customFormat="1" ht="13.5" customHeight="1">
      <c r="A68" s="27" t="str">
        <f t="shared" si="1"/>
        <v>1742602</v>
      </c>
      <c r="B68" s="28" t="s">
        <v>196</v>
      </c>
      <c r="C68" s="29">
        <v>26</v>
      </c>
      <c r="D68" s="28" t="s">
        <v>198</v>
      </c>
      <c r="E68" s="229">
        <v>6</v>
      </c>
      <c r="F68" s="821"/>
      <c r="G68" s="232" t="s">
        <v>713</v>
      </c>
      <c r="H68" s="234"/>
      <c r="I68" s="234"/>
      <c r="J68" s="233"/>
      <c r="K68" s="43">
        <f>VLOOKUP($A68&amp;K$107,決統データ!$A$3:$DE$365,$E68+19,FALSE)</f>
        <v>0</v>
      </c>
      <c r="L68" s="43">
        <f>VLOOKUP($A68&amp;L$107,決統データ!$A$3:$DE$365,$E68+19,FALSE)</f>
        <v>0</v>
      </c>
      <c r="M68" s="43">
        <f>VLOOKUP($A68&amp;M$107,決統データ!$A$3:$DE$365,$E68+19,FALSE)</f>
        <v>0</v>
      </c>
      <c r="N68" s="173">
        <f t="shared" si="3"/>
        <v>0</v>
      </c>
    </row>
    <row r="69" spans="1:14" s="144" customFormat="1" ht="13.5" customHeight="1">
      <c r="A69" s="27" t="str">
        <f t="shared" si="1"/>
        <v>1742602</v>
      </c>
      <c r="B69" s="28" t="s">
        <v>196</v>
      </c>
      <c r="C69" s="29">
        <v>26</v>
      </c>
      <c r="D69" s="28" t="s">
        <v>198</v>
      </c>
      <c r="E69" s="229">
        <v>7</v>
      </c>
      <c r="F69" s="175" t="s">
        <v>806</v>
      </c>
      <c r="G69" s="175"/>
      <c r="H69" s="232"/>
      <c r="I69" s="234"/>
      <c r="J69" s="233"/>
      <c r="K69" s="43">
        <f>VLOOKUP($A69&amp;K$107,決統データ!$A$3:$DE$365,$E69+19,FALSE)</f>
        <v>0</v>
      </c>
      <c r="L69" s="43">
        <f>VLOOKUP($A69&amp;L$107,決統データ!$A$3:$DE$365,$E69+19,FALSE)</f>
        <v>700</v>
      </c>
      <c r="M69" s="43">
        <f>VLOOKUP($A69&amp;M$107,決統データ!$A$3:$DE$365,$E69+19,FALSE)</f>
        <v>0</v>
      </c>
      <c r="N69" s="173">
        <f t="shared" si="3"/>
        <v>700</v>
      </c>
    </row>
    <row r="70" spans="1:14" s="144" customFormat="1" ht="13.5" customHeight="1">
      <c r="A70" s="27" t="str">
        <f t="shared" ref="A70:A97" si="4">+B70&amp;C70&amp;D70</f>
        <v>1742602</v>
      </c>
      <c r="B70" s="28" t="s">
        <v>196</v>
      </c>
      <c r="C70" s="29">
        <v>26</v>
      </c>
      <c r="D70" s="28" t="s">
        <v>198</v>
      </c>
      <c r="E70" s="229">
        <v>8</v>
      </c>
      <c r="F70" s="812" t="s">
        <v>805</v>
      </c>
      <c r="G70" s="813"/>
      <c r="H70" s="813"/>
      <c r="I70" s="814"/>
      <c r="J70" s="175" t="s">
        <v>804</v>
      </c>
      <c r="K70" s="43">
        <f>VLOOKUP($A70&amp;K$107,決統データ!$A$3:$DE$365,$E70+19,FALSE)</f>
        <v>3244</v>
      </c>
      <c r="L70" s="43">
        <f>VLOOKUP($A70&amp;L$107,決統データ!$A$3:$DE$365,$E70+19,FALSE)</f>
        <v>19580</v>
      </c>
      <c r="M70" s="43">
        <f>VLOOKUP($A70&amp;M$107,決統データ!$A$3:$DE$365,$E70+19,FALSE)</f>
        <v>30146</v>
      </c>
      <c r="N70" s="173">
        <f t="shared" si="3"/>
        <v>52970</v>
      </c>
    </row>
    <row r="71" spans="1:14" s="144" customFormat="1" ht="13.5" customHeight="1">
      <c r="A71" s="27" t="str">
        <f t="shared" si="4"/>
        <v>1742602</v>
      </c>
      <c r="B71" s="28" t="s">
        <v>196</v>
      </c>
      <c r="C71" s="29">
        <v>26</v>
      </c>
      <c r="D71" s="28" t="s">
        <v>198</v>
      </c>
      <c r="E71" s="229">
        <v>9</v>
      </c>
      <c r="F71" s="815"/>
      <c r="G71" s="816"/>
      <c r="H71" s="816"/>
      <c r="I71" s="817"/>
      <c r="J71" s="175" t="s">
        <v>803</v>
      </c>
      <c r="K71" s="43">
        <f>VLOOKUP($A71&amp;K$107,決統データ!$A$3:$DE$365,$E71+19,FALSE)</f>
        <v>0</v>
      </c>
      <c r="L71" s="43">
        <f>VLOOKUP($A71&amp;L$107,決統データ!$A$3:$DE$365,$E71+19,FALSE)</f>
        <v>0</v>
      </c>
      <c r="M71" s="43">
        <f>VLOOKUP($A71&amp;M$107,決統データ!$A$3:$DE$365,$E71+19,FALSE)</f>
        <v>0</v>
      </c>
      <c r="N71" s="173">
        <f t="shared" si="3"/>
        <v>0</v>
      </c>
    </row>
    <row r="72" spans="1:14" s="144" customFormat="1" ht="13.5" customHeight="1">
      <c r="A72" s="27" t="str">
        <f t="shared" si="4"/>
        <v>1742602</v>
      </c>
      <c r="B72" s="28" t="s">
        <v>196</v>
      </c>
      <c r="C72" s="29">
        <v>26</v>
      </c>
      <c r="D72" s="28" t="s">
        <v>198</v>
      </c>
      <c r="E72" s="229">
        <v>21</v>
      </c>
      <c r="F72" s="175" t="s">
        <v>802</v>
      </c>
      <c r="G72" s="175"/>
      <c r="H72" s="175"/>
      <c r="I72" s="175"/>
      <c r="J72" s="175"/>
      <c r="K72" s="43">
        <f>VLOOKUP($A72&amp;K$107,決統データ!$A$3:$DE$365,$E72+19,FALSE)</f>
        <v>6500</v>
      </c>
      <c r="L72" s="43">
        <f>VLOOKUP($A72&amp;L$107,決統データ!$A$3:$DE$365,$E72+19,FALSE)</f>
        <v>0</v>
      </c>
      <c r="M72" s="43">
        <f>VLOOKUP($A72&amp;M$107,決統データ!$A$3:$DE$365,$E72+19,FALSE)</f>
        <v>25900</v>
      </c>
      <c r="N72" s="173">
        <f t="shared" si="3"/>
        <v>32400</v>
      </c>
    </row>
    <row r="73" spans="1:14" s="144" customFormat="1" ht="13.5" customHeight="1">
      <c r="A73" s="27" t="str">
        <f t="shared" si="4"/>
        <v>1742602</v>
      </c>
      <c r="B73" s="28" t="s">
        <v>196</v>
      </c>
      <c r="C73" s="29">
        <v>26</v>
      </c>
      <c r="D73" s="28" t="s">
        <v>198</v>
      </c>
      <c r="E73" s="229">
        <v>22</v>
      </c>
      <c r="F73" s="175" t="s">
        <v>801</v>
      </c>
      <c r="G73" s="175"/>
      <c r="H73" s="175"/>
      <c r="I73" s="175"/>
      <c r="J73" s="175"/>
      <c r="K73" s="43">
        <f>VLOOKUP($A73&amp;K$107,決統データ!$A$3:$DE$365,$E73+19,FALSE)</f>
        <v>0</v>
      </c>
      <c r="L73" s="43">
        <f>VLOOKUP($A73&amp;L$107,決統データ!$A$3:$DE$365,$E73+19,FALSE)</f>
        <v>0</v>
      </c>
      <c r="M73" s="43">
        <f>VLOOKUP($A73&amp;M$107,決統データ!$A$3:$DE$365,$E73+19,FALSE)</f>
        <v>0</v>
      </c>
      <c r="N73" s="173">
        <f t="shared" si="3"/>
        <v>0</v>
      </c>
    </row>
    <row r="74" spans="1:14" s="144" customFormat="1" ht="13.5" customHeight="1">
      <c r="A74" s="27" t="str">
        <f t="shared" si="4"/>
        <v>1742602</v>
      </c>
      <c r="B74" s="28" t="s">
        <v>196</v>
      </c>
      <c r="C74" s="29">
        <v>26</v>
      </c>
      <c r="D74" s="28" t="s">
        <v>198</v>
      </c>
      <c r="E74" s="229">
        <v>49</v>
      </c>
      <c r="F74" s="808" t="s">
        <v>171</v>
      </c>
      <c r="G74" s="809"/>
      <c r="H74" s="231" t="s">
        <v>170</v>
      </c>
      <c r="I74" s="231"/>
      <c r="J74" s="231"/>
      <c r="K74" s="43">
        <f>VLOOKUP($A74&amp;K$107,決統データ!$A$3:$DE$365,$E74+19,FALSE)</f>
        <v>0</v>
      </c>
      <c r="L74" s="43">
        <f>VLOOKUP($A74&amp;L$107,決統データ!$A$3:$DE$365,$E74+19,FALSE)</f>
        <v>0</v>
      </c>
      <c r="M74" s="43">
        <f>VLOOKUP($A74&amp;M$107,決統データ!$A$3:$DE$365,$E74+19,FALSE)</f>
        <v>51688</v>
      </c>
      <c r="N74" s="173">
        <f t="shared" si="3"/>
        <v>51688</v>
      </c>
    </row>
    <row r="75" spans="1:14" s="144" customFormat="1" ht="13.5" customHeight="1">
      <c r="A75" s="27" t="str">
        <f t="shared" si="4"/>
        <v>1742602</v>
      </c>
      <c r="B75" s="28" t="s">
        <v>196</v>
      </c>
      <c r="C75" s="29">
        <v>26</v>
      </c>
      <c r="D75" s="28" t="s">
        <v>198</v>
      </c>
      <c r="E75" s="229">
        <v>50</v>
      </c>
      <c r="F75" s="810"/>
      <c r="G75" s="811"/>
      <c r="H75" s="175" t="s">
        <v>169</v>
      </c>
      <c r="I75" s="175"/>
      <c r="J75" s="175"/>
      <c r="K75" s="43">
        <f>VLOOKUP($A75&amp;K$107,決統データ!$A$3:$DE$365,$E75+19,FALSE)</f>
        <v>10737</v>
      </c>
      <c r="L75" s="43">
        <f>VLOOKUP($A75&amp;L$107,決統データ!$A$3:$DE$365,$E75+19,FALSE)</f>
        <v>5941</v>
      </c>
      <c r="M75" s="43">
        <f>VLOOKUP($A75&amp;M$107,決統データ!$A$3:$DE$365,$E75+19,FALSE)</f>
        <v>0</v>
      </c>
      <c r="N75" s="173">
        <f t="shared" si="3"/>
        <v>16678</v>
      </c>
    </row>
    <row r="76" spans="1:14" s="144" customFormat="1" ht="13.5" customHeight="1">
      <c r="A76" s="27" t="str">
        <f t="shared" si="4"/>
        <v>1742602</v>
      </c>
      <c r="B76" s="28" t="s">
        <v>196</v>
      </c>
      <c r="C76" s="29">
        <v>26</v>
      </c>
      <c r="D76" s="28" t="s">
        <v>198</v>
      </c>
      <c r="E76" s="229">
        <v>45</v>
      </c>
      <c r="F76" s="793" t="s">
        <v>1221</v>
      </c>
      <c r="G76" s="794"/>
      <c r="H76" s="794"/>
      <c r="I76" s="794"/>
      <c r="J76" s="795"/>
      <c r="K76" s="43">
        <f>VLOOKUP($A76&amp;K$107,決統データ!$A$3:$DE$365,$E76+19,FALSE)</f>
        <v>51500</v>
      </c>
      <c r="L76" s="43">
        <f>VLOOKUP($A76&amp;L$107,決統データ!$A$3:$DE$365,$E76+19,FALSE)</f>
        <v>48200</v>
      </c>
      <c r="M76" s="43">
        <f>VLOOKUP($A76&amp;M$107,決統データ!$A$3:$DE$365,$E76+19,FALSE)</f>
        <v>98300</v>
      </c>
      <c r="N76" s="173">
        <f t="shared" si="3"/>
        <v>198000</v>
      </c>
    </row>
    <row r="77" spans="1:14" s="144" customFormat="1" ht="13.5" customHeight="1">
      <c r="A77" s="27" t="str">
        <f t="shared" si="4"/>
        <v>1742602</v>
      </c>
      <c r="B77" s="28" t="s">
        <v>196</v>
      </c>
      <c r="C77" s="29">
        <v>26</v>
      </c>
      <c r="D77" s="28" t="s">
        <v>198</v>
      </c>
      <c r="E77" s="24">
        <v>46</v>
      </c>
      <c r="F77" s="647" t="s">
        <v>1220</v>
      </c>
      <c r="G77" s="648"/>
      <c r="H77" s="648"/>
      <c r="I77" s="648"/>
      <c r="J77" s="174" t="s">
        <v>168</v>
      </c>
      <c r="K77" s="43">
        <f>VLOOKUP($A77&amp;K$107,決統データ!$A$3:$DE$365,$E77+19,FALSE)</f>
        <v>115261</v>
      </c>
      <c r="L77" s="43">
        <f>VLOOKUP($A77&amp;L$107,決統データ!$A$3:$DE$365,$E77+19,FALSE)</f>
        <v>160348</v>
      </c>
      <c r="M77" s="43">
        <f>VLOOKUP($A77&amp;M$107,決統データ!$A$3:$DE$365,$E77+19,FALSE)</f>
        <v>542819</v>
      </c>
      <c r="N77" s="173">
        <f t="shared" si="3"/>
        <v>818428</v>
      </c>
    </row>
    <row r="78" spans="1:14" s="144" customFormat="1" ht="13.5" customHeight="1">
      <c r="A78" s="27" t="str">
        <f t="shared" si="4"/>
        <v>1742602</v>
      </c>
      <c r="B78" s="28" t="s">
        <v>196</v>
      </c>
      <c r="C78" s="29">
        <v>26</v>
      </c>
      <c r="D78" s="28" t="s">
        <v>198</v>
      </c>
      <c r="E78" s="229">
        <v>47</v>
      </c>
      <c r="F78" s="649"/>
      <c r="G78" s="650"/>
      <c r="H78" s="650"/>
      <c r="I78" s="650"/>
      <c r="J78" s="174" t="s">
        <v>167</v>
      </c>
      <c r="K78" s="43">
        <f>VLOOKUP($A78&amp;K$107,決統データ!$A$3:$DE$365,$E78+19,FALSE)</f>
        <v>18511</v>
      </c>
      <c r="L78" s="43">
        <f>VLOOKUP($A78&amp;L$107,決統データ!$A$3:$DE$365,$E78+19,FALSE)</f>
        <v>70383</v>
      </c>
      <c r="M78" s="43">
        <f>VLOOKUP($A78&amp;M$107,決統データ!$A$3:$DE$365,$E78+19,FALSE)</f>
        <v>205937</v>
      </c>
      <c r="N78" s="173">
        <f t="shared" si="3"/>
        <v>294831</v>
      </c>
    </row>
    <row r="79" spans="1:14" s="144" customFormat="1" ht="13.5" customHeight="1">
      <c r="A79" s="27"/>
      <c r="B79" s="28"/>
      <c r="C79" s="29"/>
      <c r="D79" s="28"/>
      <c r="E79" s="229"/>
      <c r="F79" s="796" t="s">
        <v>800</v>
      </c>
      <c r="G79" s="797"/>
      <c r="H79" s="797"/>
      <c r="I79" s="797"/>
      <c r="J79" s="798"/>
      <c r="K79" s="82"/>
      <c r="L79" s="82"/>
      <c r="M79" s="82"/>
      <c r="N79" s="173"/>
    </row>
    <row r="80" spans="1:14" s="144" customFormat="1" ht="13.5" customHeight="1">
      <c r="A80" s="27" t="str">
        <f t="shared" si="4"/>
        <v>1742602</v>
      </c>
      <c r="B80" s="28" t="s">
        <v>196</v>
      </c>
      <c r="C80" s="29">
        <v>26</v>
      </c>
      <c r="D80" s="28" t="s">
        <v>198</v>
      </c>
      <c r="E80" s="229">
        <v>51</v>
      </c>
      <c r="F80" s="796" t="s">
        <v>798</v>
      </c>
      <c r="G80" s="797"/>
      <c r="H80" s="797"/>
      <c r="I80" s="797"/>
      <c r="J80" s="798"/>
      <c r="K80" s="42">
        <f>VLOOKUP($A80&amp;K$107,決統データ!$A$3:$DE$365,$E80+19,FALSE)</f>
        <v>100517</v>
      </c>
      <c r="L80" s="42">
        <f>VLOOKUP($A80&amp;L$107,決統データ!$A$3:$DE$365,$E80+19,FALSE)</f>
        <v>194452</v>
      </c>
      <c r="M80" s="42">
        <f>VLOOKUP($A80&amp;M$107,決統データ!$A$3:$DE$365,$E80+19,FALSE)</f>
        <v>486621</v>
      </c>
      <c r="N80" s="173">
        <f>SUM(K80:M80)</f>
        <v>781590</v>
      </c>
    </row>
    <row r="81" spans="1:14" s="144" customFormat="1">
      <c r="A81" s="27" t="str">
        <f t="shared" si="4"/>
        <v>1742602</v>
      </c>
      <c r="B81" s="28" t="s">
        <v>196</v>
      </c>
      <c r="C81" s="29">
        <v>26</v>
      </c>
      <c r="D81" s="28" t="s">
        <v>198</v>
      </c>
      <c r="E81" s="229">
        <v>52</v>
      </c>
      <c r="F81" s="796" t="s">
        <v>797</v>
      </c>
      <c r="G81" s="797"/>
      <c r="H81" s="797"/>
      <c r="I81" s="797"/>
      <c r="J81" s="798"/>
      <c r="K81" s="42">
        <f>VLOOKUP($A81&amp;K$107,決統データ!$A$3:$DE$365,$E81+19,FALSE)</f>
        <v>0</v>
      </c>
      <c r="L81" s="42">
        <f>VLOOKUP($A81&amp;L$107,決統データ!$A$3:$DE$365,$E81+19,FALSE)</f>
        <v>27920</v>
      </c>
      <c r="M81" s="42">
        <f>VLOOKUP($A81&amp;M$107,決統データ!$A$3:$DE$365,$E81+19,FALSE)</f>
        <v>12531</v>
      </c>
      <c r="N81" s="173">
        <f>SUM(K81:M81)</f>
        <v>40451</v>
      </c>
    </row>
    <row r="82" spans="1:14" s="144" customFormat="1">
      <c r="A82" s="27"/>
      <c r="B82" s="28"/>
      <c r="C82" s="29"/>
      <c r="D82" s="28"/>
      <c r="E82" s="229"/>
      <c r="F82" s="796" t="s">
        <v>799</v>
      </c>
      <c r="G82" s="797"/>
      <c r="H82" s="797"/>
      <c r="I82" s="797"/>
      <c r="J82" s="798"/>
      <c r="K82" s="82"/>
      <c r="L82" s="82"/>
      <c r="M82" s="82"/>
      <c r="N82" s="173"/>
    </row>
    <row r="83" spans="1:14" s="144" customFormat="1">
      <c r="A83" s="27" t="str">
        <f t="shared" si="4"/>
        <v>1742602</v>
      </c>
      <c r="B83" s="28" t="s">
        <v>196</v>
      </c>
      <c r="C83" s="29">
        <v>26</v>
      </c>
      <c r="D83" s="28" t="s">
        <v>198</v>
      </c>
      <c r="E83" s="229">
        <v>53</v>
      </c>
      <c r="F83" s="175" t="s">
        <v>798</v>
      </c>
      <c r="G83" s="175"/>
      <c r="H83" s="175"/>
      <c r="I83" s="175"/>
      <c r="J83" s="175"/>
      <c r="K83" s="42">
        <f>VLOOKUP($A83&amp;K$107,決統データ!$A$3:$DE$365,$E83+19,FALSE)</f>
        <v>2610</v>
      </c>
      <c r="L83" s="42">
        <f>VLOOKUP($A83&amp;L$107,決統データ!$A$3:$DE$365,$E83+19,FALSE)</f>
        <v>12756</v>
      </c>
      <c r="M83" s="42">
        <f>VLOOKUP($A83&amp;M$107,決統データ!$A$3:$DE$365,$E83+19,FALSE)</f>
        <v>22368</v>
      </c>
      <c r="N83" s="173">
        <f t="shared" ref="N83:N97" si="5">SUM(K83:M83)</f>
        <v>37734</v>
      </c>
    </row>
    <row r="84" spans="1:14" s="144" customFormat="1">
      <c r="A84" s="27" t="str">
        <f t="shared" si="4"/>
        <v>1742602</v>
      </c>
      <c r="B84" s="28" t="s">
        <v>196</v>
      </c>
      <c r="C84" s="29">
        <v>26</v>
      </c>
      <c r="D84" s="28" t="s">
        <v>198</v>
      </c>
      <c r="E84" s="229">
        <v>54</v>
      </c>
      <c r="F84" s="175" t="s">
        <v>797</v>
      </c>
      <c r="G84" s="175"/>
      <c r="H84" s="175"/>
      <c r="I84" s="175"/>
      <c r="J84" s="175"/>
      <c r="K84" s="42">
        <f>VLOOKUP($A84&amp;K$107,決統データ!$A$3:$DE$365,$E84+19,FALSE)</f>
        <v>18173</v>
      </c>
      <c r="L84" s="42">
        <f>VLOOKUP($A84&amp;L$107,決統データ!$A$3:$DE$365,$E84+19,FALSE)</f>
        <v>4729</v>
      </c>
      <c r="M84" s="42">
        <f>VLOOKUP($A84&amp;M$107,決統データ!$A$3:$DE$365,$E84+19,FALSE)</f>
        <v>112780</v>
      </c>
      <c r="N84" s="173">
        <f t="shared" si="5"/>
        <v>135682</v>
      </c>
    </row>
    <row r="85" spans="1:14" s="144" customFormat="1">
      <c r="A85" s="27" t="str">
        <f t="shared" si="4"/>
        <v>1742602</v>
      </c>
      <c r="B85" s="28" t="s">
        <v>196</v>
      </c>
      <c r="C85" s="29">
        <v>26</v>
      </c>
      <c r="D85" s="28" t="s">
        <v>198</v>
      </c>
      <c r="E85" s="229">
        <v>55</v>
      </c>
      <c r="F85" s="799" t="s">
        <v>796</v>
      </c>
      <c r="G85" s="800"/>
      <c r="H85" s="800"/>
      <c r="I85" s="801"/>
      <c r="J85" s="175" t="s">
        <v>583</v>
      </c>
      <c r="K85" s="42">
        <f>VLOOKUP($A85&amp;K$107,決統データ!$A$3:$DE$365,$E85+19,FALSE)</f>
        <v>82272</v>
      </c>
      <c r="L85" s="42">
        <f>VLOOKUP($A85&amp;L$107,決統データ!$A$3:$DE$365,$E85+19,FALSE)</f>
        <v>182531</v>
      </c>
      <c r="M85" s="42">
        <f>VLOOKUP($A85&amp;M$107,決統データ!$A$3:$DE$365,$E85+19,FALSE)</f>
        <v>22368</v>
      </c>
      <c r="N85" s="173">
        <f t="shared" si="5"/>
        <v>287171</v>
      </c>
    </row>
    <row r="86" spans="1:14" s="144" customFormat="1">
      <c r="A86" s="27" t="str">
        <f t="shared" si="4"/>
        <v>1742602</v>
      </c>
      <c r="B86" s="28" t="s">
        <v>196</v>
      </c>
      <c r="C86" s="29">
        <v>26</v>
      </c>
      <c r="D86" s="28" t="s">
        <v>198</v>
      </c>
      <c r="E86" s="229">
        <v>56</v>
      </c>
      <c r="F86" s="802"/>
      <c r="G86" s="803"/>
      <c r="H86" s="803"/>
      <c r="I86" s="804"/>
      <c r="J86" s="175" t="s">
        <v>795</v>
      </c>
      <c r="K86" s="42">
        <f>VLOOKUP($A86&amp;K$107,決統データ!$A$3:$DE$365,$E86+19,FALSE)</f>
        <v>82272</v>
      </c>
      <c r="L86" s="42">
        <f>VLOOKUP($A86&amp;L$107,決統データ!$A$3:$DE$365,$E86+19,FALSE)</f>
        <v>182531</v>
      </c>
      <c r="M86" s="42">
        <f>VLOOKUP($A86&amp;M$107,決統データ!$A$3:$DE$365,$E86+19,FALSE)</f>
        <v>135148</v>
      </c>
      <c r="N86" s="173">
        <f t="shared" si="5"/>
        <v>399951</v>
      </c>
    </row>
    <row r="87" spans="1:14" s="144" customFormat="1">
      <c r="A87" s="27" t="str">
        <f t="shared" si="4"/>
        <v>1742602</v>
      </c>
      <c r="B87" s="28" t="s">
        <v>196</v>
      </c>
      <c r="C87" s="29">
        <v>26</v>
      </c>
      <c r="D87" s="28" t="s">
        <v>198</v>
      </c>
      <c r="E87" s="229">
        <v>57</v>
      </c>
      <c r="F87" s="799" t="s">
        <v>582</v>
      </c>
      <c r="G87" s="800"/>
      <c r="H87" s="800"/>
      <c r="I87" s="801"/>
      <c r="J87" s="175" t="s">
        <v>583</v>
      </c>
      <c r="K87" s="42">
        <f>VLOOKUP($A87&amp;K$107,決統データ!$A$3:$DE$365,$E87+19,FALSE)</f>
        <v>20822</v>
      </c>
      <c r="L87" s="42">
        <f>VLOOKUP($A87&amp;L$107,決統データ!$A$3:$DE$365,$E87+19,FALSE)</f>
        <v>24581</v>
      </c>
      <c r="M87" s="42">
        <f>VLOOKUP($A87&amp;M$107,決統データ!$A$3:$DE$365,$E87+19,FALSE)</f>
        <v>486621</v>
      </c>
      <c r="N87" s="173">
        <f t="shared" si="5"/>
        <v>532024</v>
      </c>
    </row>
    <row r="88" spans="1:14" s="144" customFormat="1">
      <c r="A88" s="27" t="str">
        <f t="shared" si="4"/>
        <v>1742602</v>
      </c>
      <c r="B88" s="28" t="s">
        <v>196</v>
      </c>
      <c r="C88" s="29">
        <v>26</v>
      </c>
      <c r="D88" s="28" t="s">
        <v>198</v>
      </c>
      <c r="E88" s="229">
        <v>58</v>
      </c>
      <c r="F88" s="802"/>
      <c r="G88" s="803"/>
      <c r="H88" s="803"/>
      <c r="I88" s="804"/>
      <c r="J88" s="175" t="s">
        <v>795</v>
      </c>
      <c r="K88" s="42">
        <f>VLOOKUP($A88&amp;K$107,決統データ!$A$3:$DE$365,$E88+19,FALSE)</f>
        <v>20822</v>
      </c>
      <c r="L88" s="42">
        <f>VLOOKUP($A88&amp;L$107,決統データ!$A$3:$DE$365,$E88+19,FALSE)</f>
        <v>24581</v>
      </c>
      <c r="M88" s="42">
        <f>VLOOKUP($A88&amp;M$107,決統データ!$A$3:$DE$365,$E88+19,FALSE)</f>
        <v>499152</v>
      </c>
      <c r="N88" s="173">
        <f t="shared" si="5"/>
        <v>544555</v>
      </c>
    </row>
    <row r="89" spans="1:14" s="144" customFormat="1" ht="14.25" customHeight="1">
      <c r="A89" s="27" t="str">
        <f t="shared" si="4"/>
        <v>1742602</v>
      </c>
      <c r="B89" s="28" t="s">
        <v>196</v>
      </c>
      <c r="C89" s="29">
        <v>26</v>
      </c>
      <c r="D89" s="28" t="s">
        <v>198</v>
      </c>
      <c r="E89" s="229">
        <v>59</v>
      </c>
      <c r="F89" s="805" t="s">
        <v>585</v>
      </c>
      <c r="G89" s="799" t="s">
        <v>586</v>
      </c>
      <c r="H89" s="800"/>
      <c r="I89" s="801"/>
      <c r="J89" s="175" t="s">
        <v>583</v>
      </c>
      <c r="K89" s="42">
        <f>VLOOKUP($A89&amp;K$107,決統データ!$A$3:$DE$365,$E89+19,FALSE)</f>
        <v>103094</v>
      </c>
      <c r="L89" s="42">
        <f>VLOOKUP($A89&amp;L$107,決統データ!$A$3:$DE$365,$E89+19,FALSE)</f>
        <v>207112</v>
      </c>
      <c r="M89" s="42">
        <f>VLOOKUP($A89&amp;M$107,決統データ!$A$3:$DE$365,$E89+19,FALSE)</f>
        <v>508989</v>
      </c>
      <c r="N89" s="173">
        <f t="shared" si="5"/>
        <v>819195</v>
      </c>
    </row>
    <row r="90" spans="1:14" s="144" customFormat="1">
      <c r="A90" s="27" t="str">
        <f t="shared" si="4"/>
        <v>1742602</v>
      </c>
      <c r="B90" s="28" t="s">
        <v>196</v>
      </c>
      <c r="C90" s="29">
        <v>26</v>
      </c>
      <c r="D90" s="28" t="s">
        <v>198</v>
      </c>
      <c r="E90" s="229">
        <v>60</v>
      </c>
      <c r="F90" s="806"/>
      <c r="G90" s="802"/>
      <c r="H90" s="803"/>
      <c r="I90" s="804"/>
      <c r="J90" s="175" t="s">
        <v>795</v>
      </c>
      <c r="K90" s="42">
        <f>VLOOKUP($A90&amp;K$107,決統データ!$A$3:$DE$365,$E90+19,FALSE)</f>
        <v>103094</v>
      </c>
      <c r="L90" s="42">
        <f>VLOOKUP($A90&amp;L$107,決統データ!$A$3:$DE$365,$E90+19,FALSE)</f>
        <v>207112</v>
      </c>
      <c r="M90" s="42">
        <f>VLOOKUP($A90&amp;M$107,決統データ!$A$3:$DE$365,$E90+19,FALSE)</f>
        <v>634300</v>
      </c>
      <c r="N90" s="173">
        <f t="shared" si="5"/>
        <v>944506</v>
      </c>
    </row>
    <row r="91" spans="1:14" s="144" customFormat="1">
      <c r="A91" s="27" t="str">
        <f t="shared" si="4"/>
        <v>1742602</v>
      </c>
      <c r="B91" s="28" t="s">
        <v>196</v>
      </c>
      <c r="C91" s="29">
        <v>26</v>
      </c>
      <c r="D91" s="28" t="s">
        <v>198</v>
      </c>
      <c r="E91" s="24">
        <v>64</v>
      </c>
      <c r="F91" s="645"/>
      <c r="G91" s="645"/>
      <c r="H91" s="175" t="s">
        <v>708</v>
      </c>
      <c r="I91" s="175"/>
      <c r="J91" s="175"/>
      <c r="K91" s="42">
        <f>VLOOKUP($A91&amp;K$107,決統データ!$A$3:$DE$365,$E91+19,FALSE)</f>
        <v>0</v>
      </c>
      <c r="L91" s="42">
        <f>VLOOKUP($A91&amp;L$107,決統データ!$A$3:$DE$365,$E91+19,FALSE)</f>
        <v>0</v>
      </c>
      <c r="M91" s="42">
        <f>VLOOKUP($A91&amp;M$107,決統データ!$A$3:$DE$365,$E91+19,FALSE)</f>
        <v>0</v>
      </c>
      <c r="N91" s="173">
        <f t="shared" si="5"/>
        <v>0</v>
      </c>
    </row>
    <row r="92" spans="1:14" s="144" customFormat="1">
      <c r="A92" s="27" t="str">
        <f t="shared" si="4"/>
        <v>1742602</v>
      </c>
      <c r="B92" s="28" t="s">
        <v>196</v>
      </c>
      <c r="C92" s="29">
        <v>26</v>
      </c>
      <c r="D92" s="28" t="s">
        <v>198</v>
      </c>
      <c r="E92" s="24">
        <v>65</v>
      </c>
      <c r="F92" s="645"/>
      <c r="G92" s="645"/>
      <c r="H92" s="653" t="s">
        <v>144</v>
      </c>
      <c r="I92" s="175" t="s">
        <v>710</v>
      </c>
      <c r="J92" s="175"/>
      <c r="K92" s="42">
        <f>VLOOKUP($A92&amp;K$107,決統データ!$A$3:$DE$365,$E92+19,FALSE)</f>
        <v>0</v>
      </c>
      <c r="L92" s="42">
        <f>VLOOKUP($A92&amp;L$107,決統データ!$A$3:$DE$365,$E92+19,FALSE)</f>
        <v>0</v>
      </c>
      <c r="M92" s="42">
        <f>VLOOKUP($A92&amp;M$107,決統データ!$A$3:$DE$365,$E92+19,FALSE)</f>
        <v>0</v>
      </c>
      <c r="N92" s="173">
        <f t="shared" si="5"/>
        <v>0</v>
      </c>
    </row>
    <row r="93" spans="1:14">
      <c r="A93" s="27" t="str">
        <f t="shared" si="4"/>
        <v>1742602</v>
      </c>
      <c r="B93" s="28" t="s">
        <v>196</v>
      </c>
      <c r="C93" s="29">
        <v>26</v>
      </c>
      <c r="D93" s="28" t="s">
        <v>198</v>
      </c>
      <c r="E93" s="24">
        <v>66</v>
      </c>
      <c r="F93" s="645"/>
      <c r="G93" s="645"/>
      <c r="H93" s="653"/>
      <c r="I93" s="175" t="s">
        <v>711</v>
      </c>
      <c r="J93" s="175"/>
      <c r="K93" s="42">
        <f>VLOOKUP($A93&amp;K$107,決統データ!$A$3:$DE$365,$E93+19,FALSE)</f>
        <v>0</v>
      </c>
      <c r="L93" s="42">
        <f>VLOOKUP($A93&amp;L$107,決統データ!$A$3:$DE$365,$E93+19,FALSE)</f>
        <v>0</v>
      </c>
      <c r="M93" s="42">
        <f>VLOOKUP($A93&amp;M$107,決統データ!$A$3:$DE$365,$E93+19,FALSE)</f>
        <v>0</v>
      </c>
      <c r="N93" s="173">
        <f t="shared" si="5"/>
        <v>0</v>
      </c>
    </row>
    <row r="94" spans="1:14">
      <c r="A94" s="27" t="str">
        <f t="shared" si="4"/>
        <v>1742602</v>
      </c>
      <c r="B94" s="28" t="s">
        <v>196</v>
      </c>
      <c r="C94" s="29">
        <v>26</v>
      </c>
      <c r="D94" s="28" t="s">
        <v>198</v>
      </c>
      <c r="E94" s="24">
        <v>67</v>
      </c>
      <c r="F94" s="645"/>
      <c r="G94" s="645"/>
      <c r="H94" s="653"/>
      <c r="I94" s="175" t="s">
        <v>712</v>
      </c>
      <c r="J94" s="175"/>
      <c r="K94" s="42">
        <f>VLOOKUP($A94&amp;K$107,決統データ!$A$3:$DE$365,$E94+19,FALSE)</f>
        <v>0</v>
      </c>
      <c r="L94" s="42">
        <f>VLOOKUP($A94&amp;L$107,決統データ!$A$3:$DE$365,$E94+19,FALSE)</f>
        <v>0</v>
      </c>
      <c r="M94" s="42">
        <f>VLOOKUP($A94&amp;M$107,決統データ!$A$3:$DE$365,$E94+19,FALSE)</f>
        <v>0</v>
      </c>
      <c r="N94" s="173">
        <f t="shared" si="5"/>
        <v>0</v>
      </c>
    </row>
    <row r="95" spans="1:14">
      <c r="A95" s="27" t="str">
        <f t="shared" si="4"/>
        <v>1742602</v>
      </c>
      <c r="B95" s="28" t="s">
        <v>196</v>
      </c>
      <c r="C95" s="29">
        <v>26</v>
      </c>
      <c r="D95" s="28" t="s">
        <v>198</v>
      </c>
      <c r="E95" s="38">
        <v>68</v>
      </c>
      <c r="F95" s="645"/>
      <c r="G95" s="645"/>
      <c r="H95" s="653"/>
      <c r="I95" s="175" t="s">
        <v>713</v>
      </c>
      <c r="J95" s="175"/>
      <c r="K95" s="42">
        <f>VLOOKUP($A95&amp;K$107,決統データ!$A$3:$DE$365,$E95+19,FALSE)</f>
        <v>0</v>
      </c>
      <c r="L95" s="42">
        <f>VLOOKUP($A95&amp;L$107,決統データ!$A$3:$DE$365,$E95+19,FALSE)</f>
        <v>0</v>
      </c>
      <c r="M95" s="42">
        <f>VLOOKUP($A95&amp;M$107,決統データ!$A$3:$DE$365,$E95+19,FALSE)</f>
        <v>0</v>
      </c>
      <c r="N95" s="173">
        <f t="shared" si="5"/>
        <v>0</v>
      </c>
    </row>
    <row r="96" spans="1:14" ht="14.25" customHeight="1">
      <c r="A96" s="27" t="str">
        <f t="shared" si="4"/>
        <v>1742602</v>
      </c>
      <c r="B96" s="28" t="s">
        <v>196</v>
      </c>
      <c r="C96" s="29">
        <v>26</v>
      </c>
      <c r="D96" s="28" t="s">
        <v>198</v>
      </c>
      <c r="E96" s="38">
        <v>69</v>
      </c>
      <c r="F96" s="608" t="s">
        <v>1374</v>
      </c>
      <c r="G96" s="608"/>
      <c r="H96" s="608"/>
      <c r="I96" s="608"/>
      <c r="J96" s="608"/>
      <c r="K96" s="42">
        <f>VLOOKUP($A96&amp;K$107,決統データ!$A$3:$DE$365,$E96+19,FALSE)</f>
        <v>22457</v>
      </c>
      <c r="L96" s="42">
        <f>VLOOKUP($A96&amp;L$107,決統データ!$A$3:$DE$365,$E96+19,FALSE)</f>
        <v>77698</v>
      </c>
      <c r="M96" s="42">
        <f>VLOOKUP($A96&amp;M$107,決統データ!$A$3:$DE$365,$E96+19,FALSE)</f>
        <v>179096</v>
      </c>
      <c r="N96" s="173">
        <f t="shared" si="5"/>
        <v>279251</v>
      </c>
    </row>
    <row r="97" spans="1:14">
      <c r="A97" s="27" t="str">
        <f t="shared" si="4"/>
        <v>1742602</v>
      </c>
      <c r="B97" s="28" t="s">
        <v>196</v>
      </c>
      <c r="C97" s="29">
        <v>26</v>
      </c>
      <c r="D97" s="28" t="s">
        <v>198</v>
      </c>
      <c r="E97" s="38">
        <v>70</v>
      </c>
      <c r="F97" s="609" t="s">
        <v>1375</v>
      </c>
      <c r="G97" s="609"/>
      <c r="H97" s="609"/>
      <c r="I97" s="609"/>
      <c r="J97" s="609"/>
      <c r="K97" s="42">
        <f>VLOOKUP($A97&amp;K$107,決統データ!$A$3:$DE$365,$E97+19,FALSE)</f>
        <v>26848</v>
      </c>
      <c r="L97" s="42">
        <f>VLOOKUP($A97&amp;L$107,決統データ!$A$3:$DE$365,$E97+19,FALSE)</f>
        <v>85937</v>
      </c>
      <c r="M97" s="42">
        <f>VLOOKUP($A97&amp;M$107,決統データ!$A$3:$DE$365,$E97+19,FALSE)</f>
        <v>197002</v>
      </c>
      <c r="N97" s="173">
        <f t="shared" si="5"/>
        <v>309787</v>
      </c>
    </row>
    <row r="98" spans="1:14">
      <c r="E98" s="229"/>
      <c r="F98" s="653" t="s">
        <v>500</v>
      </c>
      <c r="G98" s="796" t="s">
        <v>503</v>
      </c>
      <c r="H98" s="797"/>
      <c r="I98" s="797"/>
      <c r="J98" s="798"/>
      <c r="K98" s="230">
        <f>IF(K14=0,0,K3/K14*100)</f>
        <v>151.23247513231067</v>
      </c>
      <c r="L98" s="230">
        <f t="shared" ref="L98:N98" si="6">IF(L14=0,0,L3/L14*100)</f>
        <v>254.28163847564704</v>
      </c>
      <c r="M98" s="230">
        <f t="shared" si="6"/>
        <v>173.34703025775121</v>
      </c>
      <c r="N98" s="230">
        <f t="shared" si="6"/>
        <v>186.19489071850484</v>
      </c>
    </row>
    <row r="99" spans="1:14">
      <c r="E99" s="229"/>
      <c r="F99" s="653"/>
      <c r="G99" s="796" t="s">
        <v>501</v>
      </c>
      <c r="H99" s="797"/>
      <c r="I99" s="797"/>
      <c r="J99" s="798"/>
      <c r="K99" s="230">
        <f>IF((K14+K51)=0,0,K3/(K14+K51)*100)</f>
        <v>60.57092921642878</v>
      </c>
      <c r="L99" s="230">
        <f t="shared" ref="L99:N99" si="7">IF((L14+L51)=0,0,L3/(L14+L51)*100)</f>
        <v>88.266752686711598</v>
      </c>
      <c r="M99" s="230">
        <f t="shared" si="7"/>
        <v>74.269655467962764</v>
      </c>
      <c r="N99" s="230">
        <f t="shared" si="7"/>
        <v>75.50787080170403</v>
      </c>
    </row>
    <row r="100" spans="1:14">
      <c r="E100" s="229"/>
      <c r="F100" s="653"/>
      <c r="G100" s="796" t="s">
        <v>504</v>
      </c>
      <c r="H100" s="797"/>
      <c r="I100" s="797"/>
      <c r="J100" s="798"/>
      <c r="K100" s="230">
        <f>IF((K15-K17)=0,0,(K4-K7)/(K15-K17)*100)</f>
        <v>39.596796545637552</v>
      </c>
      <c r="L100" s="230">
        <f t="shared" ref="L100:N100" si="8">IF((L15-L17)=0,0,(L4-L7)/(L15-L17)*100)</f>
        <v>91.00699996823009</v>
      </c>
      <c r="M100" s="230">
        <f t="shared" si="8"/>
        <v>60.292795685116218</v>
      </c>
      <c r="N100" s="230">
        <f t="shared" si="8"/>
        <v>63.316218874608701</v>
      </c>
    </row>
    <row r="101" spans="1:14">
      <c r="E101" s="229"/>
      <c r="F101" s="653"/>
      <c r="G101" s="796" t="s">
        <v>502</v>
      </c>
      <c r="H101" s="797"/>
      <c r="I101" s="797"/>
      <c r="J101" s="798"/>
      <c r="K101" s="230">
        <f>IF((K4-K7)=0,0,K71/(K4-K7)*100)</f>
        <v>0</v>
      </c>
      <c r="L101" s="230">
        <f t="shared" ref="L101:N101" si="9">IF((L4-L7)=0,0,L71/(L4-L7)*100)</f>
        <v>0</v>
      </c>
      <c r="M101" s="230">
        <f t="shared" si="9"/>
        <v>0</v>
      </c>
      <c r="N101" s="230">
        <f t="shared" si="9"/>
        <v>0</v>
      </c>
    </row>
    <row r="102" spans="1:14">
      <c r="E102" s="229"/>
      <c r="F102" s="653"/>
      <c r="G102" s="796" t="s">
        <v>512</v>
      </c>
      <c r="H102" s="797"/>
      <c r="I102" s="797"/>
      <c r="J102" s="798"/>
      <c r="K102" s="230">
        <f>IF((K3+K25)=0,0,(K12+K27+K28)/(K3+K25)*100)</f>
        <v>55.44357142530658</v>
      </c>
      <c r="L102" s="230">
        <f t="shared" ref="L102:N102" si="10">IF((L3+L25)=0,0,(L12+L27+L28)/(L3+L25)*100)</f>
        <v>63.220584242890688</v>
      </c>
      <c r="M102" s="230">
        <f t="shared" si="10"/>
        <v>63.108148442941001</v>
      </c>
      <c r="N102" s="230">
        <f t="shared" si="10"/>
        <v>62.088857952270281</v>
      </c>
    </row>
    <row r="107" spans="1:14" hidden="1">
      <c r="K107" s="216" t="str">
        <f t="shared" ref="K107:M107" si="11">+K108&amp;K110</f>
        <v>263656000</v>
      </c>
      <c r="L107" s="216" t="str">
        <f t="shared" si="11"/>
        <v>264075000</v>
      </c>
      <c r="M107" s="216" t="str">
        <f t="shared" si="11"/>
        <v>264652000</v>
      </c>
    </row>
    <row r="108" spans="1:14" hidden="1">
      <c r="K108" s="216" t="s">
        <v>571</v>
      </c>
      <c r="L108" s="216" t="s">
        <v>573</v>
      </c>
      <c r="M108" s="216" t="s">
        <v>576</v>
      </c>
    </row>
    <row r="109" spans="1:14" hidden="1">
      <c r="K109" s="216" t="s">
        <v>460</v>
      </c>
      <c r="L109" s="216" t="s">
        <v>574</v>
      </c>
      <c r="M109" s="216" t="s">
        <v>577</v>
      </c>
    </row>
    <row r="110" spans="1:14" hidden="1">
      <c r="K110" s="216" t="s">
        <v>546</v>
      </c>
      <c r="L110" s="216" t="s">
        <v>546</v>
      </c>
      <c r="M110" s="216" t="s">
        <v>546</v>
      </c>
    </row>
  </sheetData>
  <sheetProtection algorithmName="SHA-512" hashValue="1PhcWyTVGmO8j1EmnCwg8wdFFhT17BJ3k1+YDm8XLbvzBe40ucbD+vv/T0iz68ZI8togTgScp5TRzgZuoBEGbw==" saltValue="MiygOD1rvCtPVVKcFQHZ6Q==" spinCount="100000" sheet="1" objects="1" scenarios="1"/>
  <customSheetViews>
    <customSheetView guid="{247A5D4D-80F1-4466-92F7-7A3BC78E450F}" showPageBreaks="1" fitToPage="1" printArea="1">
      <selection activeCell="C43" sqref="C43"/>
      <pageMargins left="0.78740157480314965" right="0.59055118110236227" top="0.74803149606299213" bottom="0.59055118110236227" header="0.51181102362204722" footer="0.23622047244094491"/>
      <pageSetup paperSize="9" scale="52" fitToWidth="0" pageOrder="overThenDown" orientation="portrait" blackAndWhite="1" horizontalDpi="300" verticalDpi="300"/>
      <headerFooter alignWithMargins="0"/>
    </customSheetView>
  </customSheetViews>
  <mergeCells count="33">
    <mergeCell ref="F2:J2"/>
    <mergeCell ref="F74:G75"/>
    <mergeCell ref="F70:I71"/>
    <mergeCell ref="F61:J61"/>
    <mergeCell ref="I43:I45"/>
    <mergeCell ref="F66:F68"/>
    <mergeCell ref="G52:G54"/>
    <mergeCell ref="F3:F24"/>
    <mergeCell ref="F25:F58"/>
    <mergeCell ref="G37:H38"/>
    <mergeCell ref="G39:G42"/>
    <mergeCell ref="G43:G50"/>
    <mergeCell ref="H43:H45"/>
    <mergeCell ref="G99:J99"/>
    <mergeCell ref="H92:H95"/>
    <mergeCell ref="F91:G95"/>
    <mergeCell ref="F89:F90"/>
    <mergeCell ref="F98:F102"/>
    <mergeCell ref="G89:I90"/>
    <mergeCell ref="G100:J100"/>
    <mergeCell ref="G101:J101"/>
    <mergeCell ref="G102:J102"/>
    <mergeCell ref="G98:J98"/>
    <mergeCell ref="F96:J96"/>
    <mergeCell ref="F97:J97"/>
    <mergeCell ref="F76:J76"/>
    <mergeCell ref="F81:J81"/>
    <mergeCell ref="F82:J82"/>
    <mergeCell ref="F77:I78"/>
    <mergeCell ref="F87:I88"/>
    <mergeCell ref="F85:I86"/>
    <mergeCell ref="F79:J79"/>
    <mergeCell ref="F80:J80"/>
  </mergeCells>
  <phoneticPr fontId="3"/>
  <pageMargins left="0.78740157480314965" right="0.59055118110236227" top="0.74803149606299213" bottom="0.59055118110236227" header="0.51181102362204722" footer="0.23622047244094491"/>
  <pageSetup paperSize="9" scale="54" fitToWidth="0" pageOrder="overThenDown"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L58"/>
  <sheetViews>
    <sheetView view="pageBreakPreview" zoomScale="85" zoomScaleNormal="100" zoomScaleSheetLayoutView="85" workbookViewId="0">
      <pane ySplit="2" topLeftCell="A3" activePane="bottomLeft" state="frozen"/>
      <selection pane="bottomLeft" activeCell="A55" sqref="A55:XFD58"/>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4.19921875" style="9" customWidth="1"/>
    <col min="7" max="7" width="3.69921875" style="9" customWidth="1"/>
    <col min="8" max="8" width="23.796875" style="9" customWidth="1"/>
    <col min="9" max="12" width="11.59765625" style="9" customWidth="1"/>
    <col min="13" max="16384" width="9" style="9"/>
  </cols>
  <sheetData>
    <row r="1" spans="1:12">
      <c r="F1" s="9" t="s">
        <v>1113</v>
      </c>
      <c r="L1" s="147"/>
    </row>
    <row r="2" spans="1:12" ht="31.5" customHeight="1">
      <c r="A2" s="26"/>
      <c r="B2" s="67" t="s">
        <v>757</v>
      </c>
      <c r="C2" s="26" t="s">
        <v>758</v>
      </c>
      <c r="D2" s="26" t="s">
        <v>759</v>
      </c>
      <c r="E2" s="30" t="s">
        <v>760</v>
      </c>
      <c r="F2" s="835"/>
      <c r="G2" s="835"/>
      <c r="H2" s="835"/>
      <c r="I2" s="11" t="s">
        <v>460</v>
      </c>
      <c r="J2" s="11" t="s">
        <v>176</v>
      </c>
      <c r="K2" s="11" t="s">
        <v>1234</v>
      </c>
      <c r="L2" s="11" t="s">
        <v>587</v>
      </c>
    </row>
    <row r="3" spans="1:12" s="1" customFormat="1" ht="16.05" customHeight="1">
      <c r="A3" s="27" t="str">
        <f>+B3&amp;C3&amp;D3</f>
        <v>1742101</v>
      </c>
      <c r="B3" s="28" t="s">
        <v>196</v>
      </c>
      <c r="C3" s="29">
        <v>21</v>
      </c>
      <c r="D3" s="28" t="s">
        <v>761</v>
      </c>
      <c r="E3" s="24">
        <v>1</v>
      </c>
      <c r="F3" s="507" t="s">
        <v>1112</v>
      </c>
      <c r="G3" s="660" t="s">
        <v>833</v>
      </c>
      <c r="H3" s="84" t="s">
        <v>1105</v>
      </c>
      <c r="I3" s="43">
        <f>VLOOKUP($A3&amp;I$55,決統データ!$A$3:$DE$365,$E3+19,FALSE)</f>
        <v>5261</v>
      </c>
      <c r="J3" s="43">
        <f>VLOOKUP($A3&amp;J$55,決統データ!$A$3:$DE$365,$E3+19,FALSE)</f>
        <v>3543</v>
      </c>
      <c r="K3" s="43">
        <f>VLOOKUP($A3&amp;K$55,決統データ!$A$3:$DE$365,$E3+19,FALSE)</f>
        <v>2456</v>
      </c>
      <c r="L3" s="154">
        <f t="shared" ref="L3:L26" si="0">SUM(I3:K3)</f>
        <v>11260</v>
      </c>
    </row>
    <row r="4" spans="1:12" s="1" customFormat="1" ht="16.05" customHeight="1">
      <c r="A4" s="27" t="str">
        <f t="shared" ref="A4:A26" si="1">+B4&amp;C4&amp;D4</f>
        <v>1742101</v>
      </c>
      <c r="B4" s="28" t="s">
        <v>196</v>
      </c>
      <c r="C4" s="29">
        <v>21</v>
      </c>
      <c r="D4" s="28" t="s">
        <v>761</v>
      </c>
      <c r="E4" s="24">
        <v>2</v>
      </c>
      <c r="F4" s="507"/>
      <c r="G4" s="659"/>
      <c r="H4" s="60" t="s">
        <v>1104</v>
      </c>
      <c r="I4" s="43">
        <f>VLOOKUP($A4&amp;I$55,決統データ!$A$3:$DE$365,$E4+19,FALSE)</f>
        <v>2922</v>
      </c>
      <c r="J4" s="43">
        <f>VLOOKUP($A4&amp;J$55,決統データ!$A$3:$DE$365,$E4+19,FALSE)</f>
        <v>2738</v>
      </c>
      <c r="K4" s="43">
        <f>VLOOKUP($A4&amp;K$55,決統データ!$A$3:$DE$365,$E4+19,FALSE)</f>
        <v>1162</v>
      </c>
      <c r="L4" s="154">
        <f t="shared" si="0"/>
        <v>6822</v>
      </c>
    </row>
    <row r="5" spans="1:12" s="1" customFormat="1" ht="16.05" customHeight="1">
      <c r="A5" s="27" t="str">
        <f t="shared" si="1"/>
        <v>1742101</v>
      </c>
      <c r="B5" s="28" t="s">
        <v>196</v>
      </c>
      <c r="C5" s="29">
        <v>21</v>
      </c>
      <c r="D5" s="28" t="s">
        <v>761</v>
      </c>
      <c r="E5" s="24">
        <v>3</v>
      </c>
      <c r="F5" s="507"/>
      <c r="G5" s="659"/>
      <c r="H5" s="60" t="s">
        <v>1475</v>
      </c>
      <c r="I5" s="43">
        <f>VLOOKUP($A5&amp;I$55,決統データ!$A$3:$DE$365,$E5+19,FALSE)</f>
        <v>0</v>
      </c>
      <c r="J5" s="43">
        <f>VLOOKUP($A5&amp;J$55,決統データ!$A$3:$DE$365,$E5+19,FALSE)</f>
        <v>1330</v>
      </c>
      <c r="K5" s="43">
        <f>VLOOKUP($A5&amp;K$55,決統データ!$A$3:$DE$365,$E5+19,FALSE)</f>
        <v>0</v>
      </c>
      <c r="L5" s="154">
        <f t="shared" si="0"/>
        <v>1330</v>
      </c>
    </row>
    <row r="6" spans="1:12" s="1" customFormat="1" ht="16.05" customHeight="1">
      <c r="A6" s="27" t="str">
        <f t="shared" si="1"/>
        <v>1742101</v>
      </c>
      <c r="B6" s="28" t="s">
        <v>196</v>
      </c>
      <c r="C6" s="29">
        <v>21</v>
      </c>
      <c r="D6" s="28" t="s">
        <v>761</v>
      </c>
      <c r="E6" s="24">
        <v>4</v>
      </c>
      <c r="F6" s="507"/>
      <c r="G6" s="659"/>
      <c r="H6" s="60" t="s">
        <v>1111</v>
      </c>
      <c r="I6" s="43">
        <f>VLOOKUP($A6&amp;I$55,決統データ!$A$3:$DE$365,$E6+19,FALSE)</f>
        <v>0</v>
      </c>
      <c r="J6" s="43">
        <f>VLOOKUP($A6&amp;J$55,決統データ!$A$3:$DE$365,$E6+19,FALSE)</f>
        <v>0</v>
      </c>
      <c r="K6" s="43">
        <f>VLOOKUP($A6&amp;K$55,決統データ!$A$3:$DE$365,$E6+19,FALSE)</f>
        <v>0</v>
      </c>
      <c r="L6" s="154">
        <f t="shared" si="0"/>
        <v>0</v>
      </c>
    </row>
    <row r="7" spans="1:12" s="1" customFormat="1" ht="16.05" customHeight="1">
      <c r="A7" s="27" t="str">
        <f t="shared" si="1"/>
        <v>1742101</v>
      </c>
      <c r="B7" s="28" t="s">
        <v>196</v>
      </c>
      <c r="C7" s="29">
        <v>21</v>
      </c>
      <c r="D7" s="28" t="s">
        <v>761</v>
      </c>
      <c r="E7" s="24">
        <v>5</v>
      </c>
      <c r="F7" s="507"/>
      <c r="G7" s="659"/>
      <c r="H7" s="60" t="s">
        <v>1101</v>
      </c>
      <c r="I7" s="43">
        <f>VLOOKUP($A7&amp;I$55,決統データ!$A$3:$DE$365,$E7+19,FALSE)</f>
        <v>1625</v>
      </c>
      <c r="J7" s="43">
        <f>VLOOKUP($A7&amp;J$55,決統データ!$A$3:$DE$365,$E7+19,FALSE)</f>
        <v>1496</v>
      </c>
      <c r="K7" s="43">
        <f>VLOOKUP($A7&amp;K$55,決統データ!$A$3:$DE$365,$E7+19,FALSE)</f>
        <v>718</v>
      </c>
      <c r="L7" s="154">
        <f t="shared" si="0"/>
        <v>3839</v>
      </c>
    </row>
    <row r="8" spans="1:12" s="1" customFormat="1" ht="16.05" customHeight="1">
      <c r="A8" s="27" t="str">
        <f t="shared" si="1"/>
        <v>1742101</v>
      </c>
      <c r="B8" s="28" t="s">
        <v>196</v>
      </c>
      <c r="C8" s="29">
        <v>21</v>
      </c>
      <c r="D8" s="28" t="s">
        <v>761</v>
      </c>
      <c r="E8" s="24">
        <v>6</v>
      </c>
      <c r="F8" s="507"/>
      <c r="G8" s="659"/>
      <c r="H8" s="60" t="s">
        <v>770</v>
      </c>
      <c r="I8" s="43">
        <f>VLOOKUP($A8&amp;I$55,決統データ!$A$3:$DE$365,$E8+19,FALSE)</f>
        <v>9808</v>
      </c>
      <c r="J8" s="43">
        <f>VLOOKUP($A8&amp;J$55,決統データ!$A$3:$DE$365,$E8+19,FALSE)</f>
        <v>9107</v>
      </c>
      <c r="K8" s="43">
        <f>VLOOKUP($A8&amp;K$55,決統データ!$A$3:$DE$365,$E8+19,FALSE)</f>
        <v>4336</v>
      </c>
      <c r="L8" s="154">
        <f t="shared" si="0"/>
        <v>23251</v>
      </c>
    </row>
    <row r="9" spans="1:12" s="1" customFormat="1" ht="16.05" customHeight="1">
      <c r="A9" s="27" t="str">
        <f t="shared" si="1"/>
        <v>1742101</v>
      </c>
      <c r="B9" s="28" t="s">
        <v>196</v>
      </c>
      <c r="C9" s="29">
        <v>21</v>
      </c>
      <c r="D9" s="28" t="s">
        <v>761</v>
      </c>
      <c r="E9" s="24">
        <v>7</v>
      </c>
      <c r="F9" s="507"/>
      <c r="G9" s="467" t="s">
        <v>1100</v>
      </c>
      <c r="H9" s="467"/>
      <c r="I9" s="43">
        <f>VLOOKUP($A9&amp;I$55,決統データ!$A$3:$DE$365,$E9+19,FALSE)</f>
        <v>20822</v>
      </c>
      <c r="J9" s="43">
        <f>VLOOKUP($A9&amp;J$55,決統データ!$A$3:$DE$365,$E9+19,FALSE)</f>
        <v>24581</v>
      </c>
      <c r="K9" s="43">
        <f>VLOOKUP($A9&amp;K$55,決統データ!$A$3:$DE$365,$E9+19,FALSE)</f>
        <v>70850</v>
      </c>
      <c r="L9" s="154">
        <f t="shared" si="0"/>
        <v>116253</v>
      </c>
    </row>
    <row r="10" spans="1:12" s="1" customFormat="1" ht="16.05" customHeight="1">
      <c r="A10" s="27" t="str">
        <f t="shared" si="1"/>
        <v>1742101</v>
      </c>
      <c r="B10" s="28" t="s">
        <v>196</v>
      </c>
      <c r="C10" s="29">
        <v>21</v>
      </c>
      <c r="D10" s="28" t="s">
        <v>761</v>
      </c>
      <c r="E10" s="24">
        <v>8</v>
      </c>
      <c r="F10" s="507"/>
      <c r="G10" s="659" t="s">
        <v>626</v>
      </c>
      <c r="H10" s="60" t="s">
        <v>1362</v>
      </c>
      <c r="I10" s="43">
        <f>VLOOKUP($A10&amp;I$55,決統データ!$A$3:$DE$365,$E10+19,FALSE)</f>
        <v>20822</v>
      </c>
      <c r="J10" s="43">
        <f>VLOOKUP($A10&amp;J$55,決統データ!$A$3:$DE$365,$E10+19,FALSE)</f>
        <v>24581</v>
      </c>
      <c r="K10" s="43">
        <f>VLOOKUP($A10&amp;K$55,決統データ!$A$3:$DE$365,$E10+19,FALSE)</f>
        <v>70850</v>
      </c>
      <c r="L10" s="154">
        <f t="shared" si="0"/>
        <v>116253</v>
      </c>
    </row>
    <row r="11" spans="1:12" s="1" customFormat="1" ht="16.05" customHeight="1">
      <c r="A11" s="27" t="str">
        <f t="shared" si="1"/>
        <v>1742101</v>
      </c>
      <c r="B11" s="28" t="s">
        <v>196</v>
      </c>
      <c r="C11" s="29">
        <v>21</v>
      </c>
      <c r="D11" s="28" t="s">
        <v>761</v>
      </c>
      <c r="E11" s="24">
        <v>9</v>
      </c>
      <c r="F11" s="507"/>
      <c r="G11" s="659"/>
      <c r="H11" s="60" t="s">
        <v>1361</v>
      </c>
      <c r="I11" s="43">
        <f>VLOOKUP($A11&amp;I$55,決統データ!$A$3:$DE$365,$E11+19,FALSE)</f>
        <v>0</v>
      </c>
      <c r="J11" s="43">
        <f>VLOOKUP($A11&amp;J$55,決統データ!$A$3:$DE$365,$E11+19,FALSE)</f>
        <v>0</v>
      </c>
      <c r="K11" s="43">
        <f>VLOOKUP($A11&amp;K$55,決統データ!$A$3:$DE$365,$E11+19,FALSE)</f>
        <v>0</v>
      </c>
      <c r="L11" s="154">
        <f t="shared" si="0"/>
        <v>0</v>
      </c>
    </row>
    <row r="12" spans="1:12" s="1" customFormat="1" ht="15.75" customHeight="1">
      <c r="A12" s="27" t="str">
        <f t="shared" si="1"/>
        <v>1742101</v>
      </c>
      <c r="B12" s="28" t="s">
        <v>196</v>
      </c>
      <c r="C12" s="29">
        <v>21</v>
      </c>
      <c r="D12" s="28" t="s">
        <v>761</v>
      </c>
      <c r="E12" s="24">
        <v>10</v>
      </c>
      <c r="F12" s="507"/>
      <c r="G12" s="659"/>
      <c r="H12" s="60" t="s">
        <v>1097</v>
      </c>
      <c r="I12" s="43">
        <f>VLOOKUP($A12&amp;I$55,決統データ!$A$3:$DE$365,$E12+19,FALSE)</f>
        <v>0</v>
      </c>
      <c r="J12" s="43">
        <f>VLOOKUP($A12&amp;J$55,決統データ!$A$3:$DE$365,$E12+19,FALSE)</f>
        <v>0</v>
      </c>
      <c r="K12" s="43">
        <f>VLOOKUP($A12&amp;K$55,決統データ!$A$3:$DE$365,$E12+19,FALSE)</f>
        <v>0</v>
      </c>
      <c r="L12" s="154">
        <f t="shared" si="0"/>
        <v>0</v>
      </c>
    </row>
    <row r="13" spans="1:12" s="1" customFormat="1" ht="16.05" customHeight="1">
      <c r="A13" s="27" t="str">
        <f t="shared" si="1"/>
        <v>1742101</v>
      </c>
      <c r="B13" s="28" t="s">
        <v>196</v>
      </c>
      <c r="C13" s="29">
        <v>21</v>
      </c>
      <c r="D13" s="28" t="s">
        <v>761</v>
      </c>
      <c r="E13" s="24">
        <v>12</v>
      </c>
      <c r="F13" s="507"/>
      <c r="G13" s="467" t="s">
        <v>1232</v>
      </c>
      <c r="H13" s="467"/>
      <c r="I13" s="43">
        <f>VLOOKUP($A13&amp;I$55,決統データ!$A$3:$DE$365,$E13+19,FALSE)</f>
        <v>4656</v>
      </c>
      <c r="J13" s="43">
        <f>VLOOKUP($A13&amp;J$55,決統データ!$A$3:$DE$365,$E13+19,FALSE)</f>
        <v>20475</v>
      </c>
      <c r="K13" s="43">
        <f>VLOOKUP($A13&amp;K$55,決統データ!$A$3:$DE$365,$E13+19,FALSE)</f>
        <v>0</v>
      </c>
      <c r="L13" s="154">
        <f t="shared" si="0"/>
        <v>25131</v>
      </c>
    </row>
    <row r="14" spans="1:12" s="1" customFormat="1" ht="16.05" customHeight="1">
      <c r="A14" s="27" t="str">
        <f t="shared" si="1"/>
        <v>1742101</v>
      </c>
      <c r="B14" s="28" t="s">
        <v>196</v>
      </c>
      <c r="C14" s="29">
        <v>21</v>
      </c>
      <c r="D14" s="28" t="s">
        <v>761</v>
      </c>
      <c r="E14" s="24">
        <v>13</v>
      </c>
      <c r="F14" s="507"/>
      <c r="G14" s="467" t="s">
        <v>1096</v>
      </c>
      <c r="H14" s="467"/>
      <c r="I14" s="43">
        <f>VLOOKUP($A14&amp;I$55,決統データ!$A$3:$DE$365,$E14+19,FALSE)</f>
        <v>1926</v>
      </c>
      <c r="J14" s="43">
        <f>VLOOKUP($A14&amp;J$55,決統データ!$A$3:$DE$365,$E14+19,FALSE)</f>
        <v>424</v>
      </c>
      <c r="K14" s="43">
        <f>VLOOKUP($A14&amp;K$55,決統データ!$A$3:$DE$365,$E14+19,FALSE)</f>
        <v>2229</v>
      </c>
      <c r="L14" s="154">
        <f t="shared" si="0"/>
        <v>4579</v>
      </c>
    </row>
    <row r="15" spans="1:12" s="1" customFormat="1" ht="16.05" customHeight="1">
      <c r="A15" s="27" t="str">
        <f t="shared" si="1"/>
        <v>1742101</v>
      </c>
      <c r="B15" s="28" t="s">
        <v>196</v>
      </c>
      <c r="C15" s="29">
        <v>21</v>
      </c>
      <c r="D15" s="28" t="s">
        <v>761</v>
      </c>
      <c r="E15" s="24">
        <v>14</v>
      </c>
      <c r="F15" s="507"/>
      <c r="G15" s="467" t="s">
        <v>1095</v>
      </c>
      <c r="H15" s="467"/>
      <c r="I15" s="43">
        <f>VLOOKUP($A15&amp;I$55,決統データ!$A$3:$DE$365,$E15+19,FALSE)</f>
        <v>455</v>
      </c>
      <c r="J15" s="43">
        <f>VLOOKUP($A15&amp;J$55,決統データ!$A$3:$DE$365,$E15+19,FALSE)</f>
        <v>398</v>
      </c>
      <c r="K15" s="43">
        <f>VLOOKUP($A15&amp;K$55,決統データ!$A$3:$DE$365,$E15+19,FALSE)</f>
        <v>1655</v>
      </c>
      <c r="L15" s="154">
        <f t="shared" si="0"/>
        <v>2508</v>
      </c>
    </row>
    <row r="16" spans="1:12" s="1" customFormat="1" ht="16.05" customHeight="1">
      <c r="A16" s="27" t="str">
        <f t="shared" si="1"/>
        <v>1742101</v>
      </c>
      <c r="B16" s="28" t="s">
        <v>196</v>
      </c>
      <c r="C16" s="29">
        <v>21</v>
      </c>
      <c r="D16" s="28" t="s">
        <v>761</v>
      </c>
      <c r="E16" s="24">
        <v>15</v>
      </c>
      <c r="F16" s="507"/>
      <c r="G16" s="467" t="s">
        <v>1094</v>
      </c>
      <c r="H16" s="467"/>
      <c r="I16" s="43">
        <f>VLOOKUP($A16&amp;I$55,決統データ!$A$3:$DE$365,$E16+19,FALSE)</f>
        <v>253</v>
      </c>
      <c r="J16" s="43">
        <f>VLOOKUP($A16&amp;J$55,決統データ!$A$3:$DE$365,$E16+19,FALSE)</f>
        <v>6070</v>
      </c>
      <c r="K16" s="43">
        <f>VLOOKUP($A16&amp;K$55,決統データ!$A$3:$DE$365,$E16+19,FALSE)</f>
        <v>1644</v>
      </c>
      <c r="L16" s="154">
        <f t="shared" si="0"/>
        <v>7967</v>
      </c>
    </row>
    <row r="17" spans="1:12" s="1" customFormat="1" ht="16.05" customHeight="1">
      <c r="A17" s="27" t="str">
        <f t="shared" si="1"/>
        <v>1742101</v>
      </c>
      <c r="B17" s="28" t="s">
        <v>196</v>
      </c>
      <c r="C17" s="29">
        <v>21</v>
      </c>
      <c r="D17" s="28" t="s">
        <v>761</v>
      </c>
      <c r="E17" s="24">
        <v>16</v>
      </c>
      <c r="F17" s="507"/>
      <c r="G17" s="467" t="s">
        <v>1091</v>
      </c>
      <c r="H17" s="467"/>
      <c r="I17" s="43">
        <f>VLOOKUP($A17&amp;I$55,決統データ!$A$3:$DE$365,$E17+19,FALSE)</f>
        <v>0</v>
      </c>
      <c r="J17" s="43">
        <f>VLOOKUP($A17&amp;J$55,決統データ!$A$3:$DE$365,$E17+19,FALSE)</f>
        <v>23</v>
      </c>
      <c r="K17" s="43">
        <f>VLOOKUP($A17&amp;K$55,決統データ!$A$3:$DE$365,$E17+19,FALSE)</f>
        <v>0</v>
      </c>
      <c r="L17" s="154">
        <f t="shared" si="0"/>
        <v>23</v>
      </c>
    </row>
    <row r="18" spans="1:12" s="1" customFormat="1" ht="16.05" customHeight="1">
      <c r="A18" s="27" t="str">
        <f t="shared" si="1"/>
        <v>1742101</v>
      </c>
      <c r="B18" s="28" t="s">
        <v>196</v>
      </c>
      <c r="C18" s="29">
        <v>21</v>
      </c>
      <c r="D18" s="28" t="s">
        <v>761</v>
      </c>
      <c r="E18" s="24">
        <v>17</v>
      </c>
      <c r="F18" s="507"/>
      <c r="G18" s="467" t="s">
        <v>1231</v>
      </c>
      <c r="H18" s="467"/>
      <c r="I18" s="43">
        <f>VLOOKUP($A18&amp;I$55,決統データ!$A$3:$DE$365,$E18+19,FALSE)</f>
        <v>0</v>
      </c>
      <c r="J18" s="43">
        <f>VLOOKUP($A18&amp;J$55,決統データ!$A$3:$DE$365,$E18+19,FALSE)</f>
        <v>1431</v>
      </c>
      <c r="K18" s="43">
        <f>VLOOKUP($A18&amp;K$55,決統データ!$A$3:$DE$365,$E18+19,FALSE)</f>
        <v>0</v>
      </c>
      <c r="L18" s="154">
        <f t="shared" si="0"/>
        <v>1431</v>
      </c>
    </row>
    <row r="19" spans="1:12" s="1" customFormat="1" ht="16.05" customHeight="1">
      <c r="A19" s="27" t="str">
        <f t="shared" si="1"/>
        <v>1742101</v>
      </c>
      <c r="B19" s="28" t="s">
        <v>196</v>
      </c>
      <c r="C19" s="29">
        <v>21</v>
      </c>
      <c r="D19" s="28" t="s">
        <v>761</v>
      </c>
      <c r="E19" s="24">
        <v>18</v>
      </c>
      <c r="F19" s="507"/>
      <c r="G19" s="467" t="s">
        <v>1230</v>
      </c>
      <c r="H19" s="467"/>
      <c r="I19" s="43">
        <f>VLOOKUP($A19&amp;I$55,決統データ!$A$3:$DE$365,$E19+19,FALSE)</f>
        <v>0</v>
      </c>
      <c r="J19" s="43">
        <f>VLOOKUP($A19&amp;J$55,決統データ!$A$3:$DE$365,$E19+19,FALSE)</f>
        <v>29</v>
      </c>
      <c r="K19" s="43">
        <f>VLOOKUP($A19&amp;K$55,決統データ!$A$3:$DE$365,$E19+19,FALSE)</f>
        <v>0</v>
      </c>
      <c r="L19" s="154">
        <f t="shared" si="0"/>
        <v>29</v>
      </c>
    </row>
    <row r="20" spans="1:12" s="1" customFormat="1" ht="16.05" customHeight="1">
      <c r="A20" s="27" t="str">
        <f t="shared" si="1"/>
        <v>1742101</v>
      </c>
      <c r="B20" s="28" t="s">
        <v>196</v>
      </c>
      <c r="C20" s="29">
        <v>21</v>
      </c>
      <c r="D20" s="28" t="s">
        <v>761</v>
      </c>
      <c r="E20" s="24">
        <v>19</v>
      </c>
      <c r="F20" s="507"/>
      <c r="G20" s="467" t="s">
        <v>1092</v>
      </c>
      <c r="H20" s="467"/>
      <c r="I20" s="43">
        <f>VLOOKUP($A20&amp;I$55,決統データ!$A$3:$DE$365,$E20+19,FALSE)</f>
        <v>48907</v>
      </c>
      <c r="J20" s="43">
        <f>VLOOKUP($A20&amp;J$55,決統データ!$A$3:$DE$365,$E20+19,FALSE)</f>
        <v>50918</v>
      </c>
      <c r="K20" s="43">
        <f>VLOOKUP($A20&amp;K$55,決統データ!$A$3:$DE$365,$E20+19,FALSE)</f>
        <v>19325</v>
      </c>
      <c r="L20" s="154">
        <f t="shared" si="0"/>
        <v>119150</v>
      </c>
    </row>
    <row r="21" spans="1:12" s="1" customFormat="1" ht="16.05" customHeight="1">
      <c r="A21" s="27" t="str">
        <f t="shared" si="1"/>
        <v>1742101</v>
      </c>
      <c r="B21" s="28" t="s">
        <v>196</v>
      </c>
      <c r="C21" s="29">
        <v>21</v>
      </c>
      <c r="D21" s="28" t="s">
        <v>761</v>
      </c>
      <c r="E21" s="24">
        <v>27</v>
      </c>
      <c r="F21" s="507"/>
      <c r="G21" s="656" t="s">
        <v>1229</v>
      </c>
      <c r="H21" s="657"/>
      <c r="I21" s="43">
        <f>VLOOKUP($A21&amp;I$55,決統データ!$A$3:$DE$365,$E21+19,FALSE)</f>
        <v>0</v>
      </c>
      <c r="J21" s="43">
        <f>VLOOKUP($A21&amp;J$55,決統データ!$A$3:$DE$365,$E21+19,FALSE)</f>
        <v>0</v>
      </c>
      <c r="K21" s="43">
        <f>VLOOKUP($A21&amp;K$55,決統データ!$A$3:$DE$365,$E21+19,FALSE)</f>
        <v>282326</v>
      </c>
      <c r="L21" s="154">
        <f t="shared" si="0"/>
        <v>282326</v>
      </c>
    </row>
    <row r="22" spans="1:12" s="1" customFormat="1" ht="16.05" customHeight="1">
      <c r="A22" s="27" t="str">
        <f t="shared" si="1"/>
        <v>1742101</v>
      </c>
      <c r="B22" s="28" t="s">
        <v>196</v>
      </c>
      <c r="C22" s="29">
        <v>21</v>
      </c>
      <c r="D22" s="28" t="s">
        <v>761</v>
      </c>
      <c r="E22" s="24">
        <v>28</v>
      </c>
      <c r="F22" s="507"/>
      <c r="G22" s="467" t="s">
        <v>713</v>
      </c>
      <c r="H22" s="467"/>
      <c r="I22" s="43">
        <f>VLOOKUP($A22&amp;I$55,決統データ!$A$3:$DE$365,$E22+19,FALSE)</f>
        <v>2546</v>
      </c>
      <c r="J22" s="43">
        <f>VLOOKUP($A22&amp;J$55,決統データ!$A$3:$DE$365,$E22+19,FALSE)</f>
        <v>9219</v>
      </c>
      <c r="K22" s="43">
        <f>VLOOKUP($A22&amp;K$55,決統データ!$A$3:$DE$365,$E22+19,FALSE)</f>
        <v>24539</v>
      </c>
      <c r="L22" s="154">
        <f t="shared" si="0"/>
        <v>36304</v>
      </c>
    </row>
    <row r="23" spans="1:12" s="1" customFormat="1" ht="16.05" customHeight="1">
      <c r="A23" s="27" t="str">
        <f t="shared" si="1"/>
        <v>1742101</v>
      </c>
      <c r="B23" s="28" t="s">
        <v>196</v>
      </c>
      <c r="C23" s="29">
        <v>21</v>
      </c>
      <c r="D23" s="28" t="s">
        <v>761</v>
      </c>
      <c r="E23" s="24">
        <v>29</v>
      </c>
      <c r="F23" s="507"/>
      <c r="G23" s="467" t="s">
        <v>1228</v>
      </c>
      <c r="H23" s="467"/>
      <c r="I23" s="43">
        <f>VLOOKUP($A23&amp;I$55,決統データ!$A$3:$DE$365,$E23+19,FALSE)</f>
        <v>89373</v>
      </c>
      <c r="J23" s="43">
        <f>VLOOKUP($A23&amp;J$55,決統データ!$A$3:$DE$365,$E23+19,FALSE)</f>
        <v>122675</v>
      </c>
      <c r="K23" s="43">
        <f>VLOOKUP($A23&amp;K$55,決統データ!$A$3:$DE$365,$E23+19,FALSE)</f>
        <v>406904</v>
      </c>
      <c r="L23" s="154">
        <f t="shared" si="0"/>
        <v>618952</v>
      </c>
    </row>
    <row r="24" spans="1:12" s="1" customFormat="1" ht="16.05" customHeight="1">
      <c r="A24" s="27" t="str">
        <f t="shared" si="1"/>
        <v>1742101</v>
      </c>
      <c r="B24" s="28" t="s">
        <v>196</v>
      </c>
      <c r="C24" s="29">
        <v>21</v>
      </c>
      <c r="D24" s="28" t="s">
        <v>761</v>
      </c>
      <c r="E24" s="24">
        <v>30</v>
      </c>
      <c r="F24" s="507"/>
      <c r="G24" s="467" t="s">
        <v>1227</v>
      </c>
      <c r="H24" s="467"/>
      <c r="I24" s="43">
        <f>VLOOKUP($A24&amp;I$55,決統データ!$A$3:$DE$365,$E24+19,FALSE)</f>
        <v>0</v>
      </c>
      <c r="J24" s="43">
        <f>VLOOKUP($A24&amp;J$55,決統データ!$A$3:$DE$365,$E24+19,FALSE)</f>
        <v>0</v>
      </c>
      <c r="K24" s="43">
        <f>VLOOKUP($A24&amp;K$55,決統データ!$A$3:$DE$365,$E24+19,FALSE)</f>
        <v>0</v>
      </c>
      <c r="L24" s="154">
        <f t="shared" si="0"/>
        <v>0</v>
      </c>
    </row>
    <row r="25" spans="1:12" s="1" customFormat="1" ht="16.05" customHeight="1">
      <c r="A25" s="27" t="str">
        <f t="shared" si="1"/>
        <v>1742101</v>
      </c>
      <c r="B25" s="28" t="s">
        <v>196</v>
      </c>
      <c r="C25" s="29">
        <v>21</v>
      </c>
      <c r="D25" s="28" t="s">
        <v>761</v>
      </c>
      <c r="E25" s="24">
        <v>31</v>
      </c>
      <c r="F25" s="507"/>
      <c r="G25" s="467" t="s">
        <v>1087</v>
      </c>
      <c r="H25" s="467"/>
      <c r="I25" s="43">
        <f>VLOOKUP($A25&amp;I$55,決統データ!$A$3:$DE$365,$E25+19,FALSE)</f>
        <v>0</v>
      </c>
      <c r="J25" s="43">
        <f>VLOOKUP($A25&amp;J$55,決統データ!$A$3:$DE$365,$E25+19,FALSE)</f>
        <v>0</v>
      </c>
      <c r="K25" s="43">
        <f>VLOOKUP($A25&amp;K$55,決統データ!$A$3:$DE$365,$E25+19,FALSE)</f>
        <v>0</v>
      </c>
      <c r="L25" s="154">
        <f t="shared" si="0"/>
        <v>0</v>
      </c>
    </row>
    <row r="26" spans="1:12" s="1" customFormat="1" ht="16.05" customHeight="1">
      <c r="A26" s="27" t="str">
        <f t="shared" si="1"/>
        <v>1742101</v>
      </c>
      <c r="B26" s="28" t="s">
        <v>196</v>
      </c>
      <c r="C26" s="29">
        <v>21</v>
      </c>
      <c r="D26" s="28" t="s">
        <v>761</v>
      </c>
      <c r="E26" s="24">
        <v>32</v>
      </c>
      <c r="F26" s="507"/>
      <c r="G26" s="467" t="s">
        <v>1086</v>
      </c>
      <c r="H26" s="467"/>
      <c r="I26" s="43">
        <f>VLOOKUP($A26&amp;I$55,決統データ!$A$3:$DE$365,$E26+19,FALSE)</f>
        <v>89373</v>
      </c>
      <c r="J26" s="43">
        <f>VLOOKUP($A26&amp;J$55,決統データ!$A$3:$DE$365,$E26+19,FALSE)</f>
        <v>122675</v>
      </c>
      <c r="K26" s="43">
        <f>VLOOKUP($A26&amp;K$55,決統データ!$A$3:$DE$365,$E26+19,FALSE)</f>
        <v>406904</v>
      </c>
      <c r="L26" s="154">
        <f t="shared" si="0"/>
        <v>618952</v>
      </c>
    </row>
    <row r="27" spans="1:12" s="1" customFormat="1" ht="17.100000000000001" customHeight="1">
      <c r="E27" s="24"/>
      <c r="F27" s="658" t="s">
        <v>1233</v>
      </c>
      <c r="G27" s="660" t="s">
        <v>833</v>
      </c>
      <c r="H27" s="84" t="s">
        <v>1105</v>
      </c>
      <c r="I27" s="153">
        <f>I3/I$26*100</f>
        <v>5.886565293768812</v>
      </c>
      <c r="J27" s="153">
        <f t="shared" ref="I27:L42" si="2">J3/J$26*100</f>
        <v>2.8881190136539638</v>
      </c>
      <c r="K27" s="153">
        <f t="shared" si="2"/>
        <v>0.60358217171617878</v>
      </c>
      <c r="L27" s="153">
        <f t="shared" si="2"/>
        <v>1.8192040739831199</v>
      </c>
    </row>
    <row r="28" spans="1:12" s="1" customFormat="1" ht="17.100000000000001" customHeight="1">
      <c r="E28" s="24"/>
      <c r="F28" s="658"/>
      <c r="G28" s="659"/>
      <c r="H28" s="60" t="s">
        <v>1104</v>
      </c>
      <c r="I28" s="153">
        <f t="shared" si="2"/>
        <v>3.2694437917491861</v>
      </c>
      <c r="J28" s="153">
        <f t="shared" si="2"/>
        <v>2.2319135928265741</v>
      </c>
      <c r="K28" s="153">
        <f t="shared" si="2"/>
        <v>0.28557104378428327</v>
      </c>
      <c r="L28" s="153">
        <f t="shared" si="2"/>
        <v>1.1021856299034496</v>
      </c>
    </row>
    <row r="29" spans="1:12" s="1" customFormat="1" ht="17.100000000000001" customHeight="1">
      <c r="E29" s="24"/>
      <c r="F29" s="658"/>
      <c r="G29" s="659"/>
      <c r="H29" s="60" t="s">
        <v>1475</v>
      </c>
      <c r="I29" s="153">
        <f t="shared" si="2"/>
        <v>0</v>
      </c>
      <c r="J29" s="153">
        <f t="shared" si="2"/>
        <v>1.0841654778887304</v>
      </c>
      <c r="K29" s="153">
        <f t="shared" si="2"/>
        <v>0</v>
      </c>
      <c r="L29" s="153">
        <f t="shared" si="2"/>
        <v>0.2148793444402797</v>
      </c>
    </row>
    <row r="30" spans="1:12" s="1" customFormat="1" ht="17.100000000000001" customHeight="1">
      <c r="E30" s="24"/>
      <c r="F30" s="658"/>
      <c r="G30" s="659"/>
      <c r="H30" s="60" t="s">
        <v>1102</v>
      </c>
      <c r="I30" s="153">
        <f t="shared" si="2"/>
        <v>0</v>
      </c>
      <c r="J30" s="153">
        <f t="shared" si="2"/>
        <v>0</v>
      </c>
      <c r="K30" s="153">
        <f t="shared" si="2"/>
        <v>0</v>
      </c>
      <c r="L30" s="153">
        <f t="shared" si="2"/>
        <v>0</v>
      </c>
    </row>
    <row r="31" spans="1:12" s="1" customFormat="1" ht="17.100000000000001" customHeight="1">
      <c r="E31" s="24"/>
      <c r="F31" s="658"/>
      <c r="G31" s="659"/>
      <c r="H31" s="60" t="s">
        <v>1101</v>
      </c>
      <c r="I31" s="153">
        <f t="shared" si="2"/>
        <v>1.8182225056784487</v>
      </c>
      <c r="J31" s="153">
        <f t="shared" si="2"/>
        <v>1.2194823721214592</v>
      </c>
      <c r="K31" s="153">
        <f t="shared" si="2"/>
        <v>0.17645439710595129</v>
      </c>
      <c r="L31" s="153">
        <f t="shared" si="2"/>
        <v>0.62024195737310805</v>
      </c>
    </row>
    <row r="32" spans="1:12" s="1" customFormat="1" ht="17.100000000000001" customHeight="1">
      <c r="E32" s="24"/>
      <c r="F32" s="658"/>
      <c r="G32" s="659"/>
      <c r="H32" s="60" t="s">
        <v>770</v>
      </c>
      <c r="I32" s="153">
        <f t="shared" si="2"/>
        <v>10.974231591196446</v>
      </c>
      <c r="J32" s="153">
        <f t="shared" si="2"/>
        <v>7.4236804564907279</v>
      </c>
      <c r="K32" s="153">
        <f t="shared" si="2"/>
        <v>1.0656076126064133</v>
      </c>
      <c r="L32" s="153">
        <f t="shared" si="2"/>
        <v>3.7565110056999571</v>
      </c>
    </row>
    <row r="33" spans="5:12" s="1" customFormat="1" ht="17.100000000000001" customHeight="1">
      <c r="E33" s="24"/>
      <c r="F33" s="658"/>
      <c r="G33" s="467" t="s">
        <v>1100</v>
      </c>
      <c r="H33" s="467"/>
      <c r="I33" s="153">
        <f t="shared" si="2"/>
        <v>23.297864008145634</v>
      </c>
      <c r="J33" s="153">
        <f t="shared" si="2"/>
        <v>20.037497452618709</v>
      </c>
      <c r="K33" s="153">
        <f t="shared" si="2"/>
        <v>17.411969408017615</v>
      </c>
      <c r="L33" s="153">
        <f t="shared" si="2"/>
        <v>18.782231901666041</v>
      </c>
    </row>
    <row r="34" spans="5:12" s="1" customFormat="1" ht="17.100000000000001" customHeight="1">
      <c r="E34" s="24"/>
      <c r="F34" s="658"/>
      <c r="G34" s="659" t="s">
        <v>626</v>
      </c>
      <c r="H34" s="406" t="s">
        <v>1362</v>
      </c>
      <c r="I34" s="153">
        <f t="shared" si="2"/>
        <v>23.297864008145634</v>
      </c>
      <c r="J34" s="153">
        <f t="shared" si="2"/>
        <v>20.037497452618709</v>
      </c>
      <c r="K34" s="153">
        <f t="shared" si="2"/>
        <v>17.411969408017615</v>
      </c>
      <c r="L34" s="153">
        <f t="shared" si="2"/>
        <v>18.782231901666041</v>
      </c>
    </row>
    <row r="35" spans="5:12" s="1" customFormat="1" ht="17.100000000000001" customHeight="1">
      <c r="E35" s="24"/>
      <c r="F35" s="658"/>
      <c r="G35" s="659"/>
      <c r="H35" s="406" t="s">
        <v>1361</v>
      </c>
      <c r="I35" s="153">
        <f t="shared" si="2"/>
        <v>0</v>
      </c>
      <c r="J35" s="153">
        <f t="shared" si="2"/>
        <v>0</v>
      </c>
      <c r="K35" s="153">
        <f t="shared" si="2"/>
        <v>0</v>
      </c>
      <c r="L35" s="153">
        <f t="shared" si="2"/>
        <v>0</v>
      </c>
    </row>
    <row r="36" spans="5:12" s="1" customFormat="1" ht="17.100000000000001" customHeight="1">
      <c r="E36" s="24"/>
      <c r="F36" s="658"/>
      <c r="G36" s="659"/>
      <c r="H36" s="60" t="s">
        <v>1097</v>
      </c>
      <c r="I36" s="153">
        <f t="shared" si="2"/>
        <v>0</v>
      </c>
      <c r="J36" s="153">
        <f t="shared" si="2"/>
        <v>0</v>
      </c>
      <c r="K36" s="153">
        <f t="shared" si="2"/>
        <v>0</v>
      </c>
      <c r="L36" s="153">
        <f t="shared" si="2"/>
        <v>0</v>
      </c>
    </row>
    <row r="37" spans="5:12" s="1" customFormat="1" ht="17.100000000000001" customHeight="1">
      <c r="E37" s="24"/>
      <c r="F37" s="658"/>
      <c r="G37" s="467" t="s">
        <v>1232</v>
      </c>
      <c r="H37" s="467"/>
      <c r="I37" s="153">
        <f t="shared" si="2"/>
        <v>5.2096270685777579</v>
      </c>
      <c r="J37" s="153">
        <f t="shared" si="2"/>
        <v>16.690442225392296</v>
      </c>
      <c r="K37" s="153">
        <f t="shared" si="2"/>
        <v>0</v>
      </c>
      <c r="L37" s="153">
        <f t="shared" si="2"/>
        <v>4.0602502294200518</v>
      </c>
    </row>
    <row r="38" spans="5:12" s="1" customFormat="1" ht="17.100000000000001" customHeight="1">
      <c r="E38" s="24"/>
      <c r="F38" s="658"/>
      <c r="G38" s="467" t="s">
        <v>1096</v>
      </c>
      <c r="H38" s="467"/>
      <c r="I38" s="153">
        <f t="shared" si="2"/>
        <v>2.1550132590379643</v>
      </c>
      <c r="J38" s="153">
        <f t="shared" si="2"/>
        <v>0.34562869370287341</v>
      </c>
      <c r="K38" s="153">
        <f t="shared" si="2"/>
        <v>0.54779505731081535</v>
      </c>
      <c r="L38" s="153">
        <f t="shared" si="2"/>
        <v>0.73979888585867726</v>
      </c>
    </row>
    <row r="39" spans="5:12" s="1" customFormat="1" ht="17.100000000000001" customHeight="1">
      <c r="E39" s="24"/>
      <c r="F39" s="658"/>
      <c r="G39" s="467" t="s">
        <v>1095</v>
      </c>
      <c r="H39" s="467"/>
      <c r="I39" s="153">
        <f t="shared" si="2"/>
        <v>0.50910230158996561</v>
      </c>
      <c r="J39" s="153">
        <f t="shared" si="2"/>
        <v>0.32443448135316899</v>
      </c>
      <c r="K39" s="153">
        <f t="shared" si="2"/>
        <v>0.40672984291135011</v>
      </c>
      <c r="L39" s="153">
        <f t="shared" si="2"/>
        <v>0.40520104951595598</v>
      </c>
    </row>
    <row r="40" spans="5:12" s="1" customFormat="1" ht="17.100000000000001" customHeight="1">
      <c r="E40" s="24"/>
      <c r="F40" s="658"/>
      <c r="G40" s="467" t="s">
        <v>1094</v>
      </c>
      <c r="H40" s="467"/>
      <c r="I40" s="153">
        <f t="shared" si="2"/>
        <v>0.2830832578071677</v>
      </c>
      <c r="J40" s="153">
        <f t="shared" si="2"/>
        <v>4.9480334216425517</v>
      </c>
      <c r="K40" s="153">
        <f t="shared" si="2"/>
        <v>0.40402650256571571</v>
      </c>
      <c r="L40" s="153">
        <f t="shared" si="2"/>
        <v>1.2871757422223371</v>
      </c>
    </row>
    <row r="41" spans="5:12" s="1" customFormat="1" ht="17.100000000000001" customHeight="1">
      <c r="E41" s="24"/>
      <c r="F41" s="658"/>
      <c r="G41" s="467" t="s">
        <v>1091</v>
      </c>
      <c r="H41" s="467"/>
      <c r="I41" s="153">
        <f t="shared" si="2"/>
        <v>0</v>
      </c>
      <c r="J41" s="153">
        <f t="shared" si="2"/>
        <v>1.8748726309353984E-2</v>
      </c>
      <c r="K41" s="153">
        <f t="shared" si="2"/>
        <v>0</v>
      </c>
      <c r="L41" s="153">
        <f t="shared" si="2"/>
        <v>3.715958588064987E-3</v>
      </c>
    </row>
    <row r="42" spans="5:12" s="1" customFormat="1" ht="17.100000000000001" customHeight="1">
      <c r="E42" s="24"/>
      <c r="F42" s="658"/>
      <c r="G42" s="467" t="s">
        <v>1231</v>
      </c>
      <c r="H42" s="467"/>
      <c r="I42" s="153">
        <f t="shared" si="2"/>
        <v>0</v>
      </c>
      <c r="J42" s="153">
        <f t="shared" si="2"/>
        <v>1.1664968412471979</v>
      </c>
      <c r="K42" s="153">
        <f t="shared" si="2"/>
        <v>0</v>
      </c>
      <c r="L42" s="153">
        <f t="shared" si="2"/>
        <v>0.23119724954439119</v>
      </c>
    </row>
    <row r="43" spans="5:12" s="1" customFormat="1" ht="17.100000000000001" customHeight="1">
      <c r="E43" s="24"/>
      <c r="F43" s="658"/>
      <c r="G43" s="467" t="s">
        <v>1230</v>
      </c>
      <c r="H43" s="467"/>
      <c r="I43" s="153">
        <f t="shared" ref="I43:L50" si="3">I19/I$26*100</f>
        <v>0</v>
      </c>
      <c r="J43" s="153">
        <f t="shared" si="3"/>
        <v>2.3639698390055024E-2</v>
      </c>
      <c r="K43" s="153">
        <f t="shared" si="3"/>
        <v>0</v>
      </c>
      <c r="L43" s="153">
        <f t="shared" si="3"/>
        <v>4.6853390892993311E-3</v>
      </c>
    </row>
    <row r="44" spans="5:12" s="1" customFormat="1" ht="17.100000000000001" customHeight="1">
      <c r="E44" s="24"/>
      <c r="F44" s="658"/>
      <c r="G44" s="467" t="s">
        <v>1092</v>
      </c>
      <c r="H44" s="467"/>
      <c r="I44" s="153">
        <f t="shared" si="3"/>
        <v>54.722343437055933</v>
      </c>
      <c r="J44" s="153">
        <f t="shared" si="3"/>
        <v>41.506419400855918</v>
      </c>
      <c r="K44" s="153">
        <f t="shared" si="3"/>
        <v>4.7492774708530758</v>
      </c>
      <c r="L44" s="153">
        <f t="shared" si="3"/>
        <v>19.25028112034536</v>
      </c>
    </row>
    <row r="45" spans="5:12" s="1" customFormat="1" ht="17.100000000000001" customHeight="1">
      <c r="E45" s="24"/>
      <c r="F45" s="658"/>
      <c r="G45" s="656" t="s">
        <v>1229</v>
      </c>
      <c r="H45" s="657"/>
      <c r="I45" s="153">
        <f t="shared" si="3"/>
        <v>0</v>
      </c>
      <c r="J45" s="153">
        <f t="shared" si="3"/>
        <v>0</v>
      </c>
      <c r="K45" s="153">
        <f t="shared" si="3"/>
        <v>69.383933311051265</v>
      </c>
      <c r="L45" s="153">
        <f t="shared" si="3"/>
        <v>45.613553231914587</v>
      </c>
    </row>
    <row r="46" spans="5:12" s="1" customFormat="1" ht="17.100000000000001" customHeight="1">
      <c r="E46" s="24"/>
      <c r="F46" s="658"/>
      <c r="G46" s="467" t="s">
        <v>713</v>
      </c>
      <c r="H46" s="467"/>
      <c r="I46" s="153">
        <f t="shared" si="3"/>
        <v>2.8487350765891266</v>
      </c>
      <c r="J46" s="153">
        <f t="shared" si="3"/>
        <v>7.5149786019971465</v>
      </c>
      <c r="K46" s="153">
        <f t="shared" si="3"/>
        <v>6.0306607946837589</v>
      </c>
      <c r="L46" s="153">
        <f t="shared" si="3"/>
        <v>5.8653982861352736</v>
      </c>
    </row>
    <row r="47" spans="5:12" s="1" customFormat="1" ht="17.100000000000001" customHeight="1">
      <c r="E47" s="24"/>
      <c r="F47" s="658"/>
      <c r="G47" s="467" t="s">
        <v>1228</v>
      </c>
      <c r="H47" s="467"/>
      <c r="I47" s="153">
        <f t="shared" si="3"/>
        <v>100</v>
      </c>
      <c r="J47" s="153">
        <f t="shared" si="3"/>
        <v>100</v>
      </c>
      <c r="K47" s="153">
        <f t="shared" si="3"/>
        <v>100</v>
      </c>
      <c r="L47" s="153">
        <f t="shared" si="3"/>
        <v>100</v>
      </c>
    </row>
    <row r="48" spans="5:12" s="1" customFormat="1" ht="17.100000000000001" customHeight="1">
      <c r="E48" s="24"/>
      <c r="F48" s="658"/>
      <c r="G48" s="467" t="s">
        <v>1227</v>
      </c>
      <c r="H48" s="467"/>
      <c r="I48" s="153">
        <f t="shared" si="3"/>
        <v>0</v>
      </c>
      <c r="J48" s="153">
        <f t="shared" si="3"/>
        <v>0</v>
      </c>
      <c r="K48" s="153">
        <f t="shared" si="3"/>
        <v>0</v>
      </c>
      <c r="L48" s="153">
        <f t="shared" si="3"/>
        <v>0</v>
      </c>
    </row>
    <row r="49" spans="5:12" s="1" customFormat="1" ht="17.100000000000001" customHeight="1">
      <c r="E49" s="24"/>
      <c r="F49" s="658"/>
      <c r="G49" s="467" t="s">
        <v>1087</v>
      </c>
      <c r="H49" s="467"/>
      <c r="I49" s="153">
        <f t="shared" si="3"/>
        <v>0</v>
      </c>
      <c r="J49" s="153">
        <f t="shared" si="3"/>
        <v>0</v>
      </c>
      <c r="K49" s="153">
        <f t="shared" si="3"/>
        <v>0</v>
      </c>
      <c r="L49" s="153">
        <f t="shared" si="3"/>
        <v>0</v>
      </c>
    </row>
    <row r="50" spans="5:12" s="1" customFormat="1" ht="17.100000000000001" customHeight="1">
      <c r="E50" s="24"/>
      <c r="F50" s="658"/>
      <c r="G50" s="467" t="s">
        <v>1086</v>
      </c>
      <c r="H50" s="467"/>
      <c r="I50" s="153">
        <f t="shared" si="3"/>
        <v>100</v>
      </c>
      <c r="J50" s="153">
        <f t="shared" si="3"/>
        <v>100</v>
      </c>
      <c r="K50" s="153">
        <f t="shared" si="3"/>
        <v>100</v>
      </c>
      <c r="L50" s="153">
        <f t="shared" si="3"/>
        <v>100</v>
      </c>
    </row>
    <row r="55" spans="5:12" hidden="1">
      <c r="I55" s="216" t="str">
        <f t="shared" ref="I55:K55" si="4">+I56&amp;I58</f>
        <v>263656000</v>
      </c>
      <c r="J55" s="216" t="str">
        <f t="shared" si="4"/>
        <v>264075000</v>
      </c>
      <c r="K55" s="216" t="str">
        <f t="shared" si="4"/>
        <v>264652000</v>
      </c>
    </row>
    <row r="56" spans="5:12" hidden="1">
      <c r="I56" s="216" t="s">
        <v>571</v>
      </c>
      <c r="J56" s="216" t="s">
        <v>573</v>
      </c>
      <c r="K56" s="216" t="s">
        <v>576</v>
      </c>
    </row>
    <row r="57" spans="5:12" hidden="1">
      <c r="I57" s="216" t="s">
        <v>460</v>
      </c>
      <c r="J57" s="216" t="s">
        <v>574</v>
      </c>
      <c r="K57" s="216" t="s">
        <v>577</v>
      </c>
    </row>
    <row r="58" spans="5:12" hidden="1">
      <c r="I58" s="216" t="s">
        <v>546</v>
      </c>
      <c r="J58" s="216" t="s">
        <v>546</v>
      </c>
      <c r="K58" s="216" t="s">
        <v>546</v>
      </c>
    </row>
  </sheetData>
  <sheetProtection algorithmName="SHA-512" hashValue="zDITyEZ/fchLU0sV9ekHknzUr+G1WL0G1nZ1/UQnYmnxHkFudiGKuKbbr/Pi7PosyDnMtqxFCJQcSCeCSimZ0w==" saltValue="stDv6AzzHVZz6x4C4c5RwQ==" spinCount="100000" sheet="1" objects="1" scenarios="1"/>
  <customSheetViews>
    <customSheetView guid="{247A5D4D-80F1-4466-92F7-7A3BC78E450F}" showPageBreaks="1" printArea="1">
      <selection activeCell="C43" sqref="C43"/>
      <pageMargins left="0.78740157480314965" right="0.78740157480314965" top="0.78740157480314965" bottom="0.78740157480314965" header="0.51181102362204722" footer="0.51181102362204722"/>
      <pageSetup paperSize="9" scale="60" orientation="landscape" blackAndWhite="1" horizontalDpi="300" verticalDpi="300"/>
      <headerFooter alignWithMargins="0"/>
    </customSheetView>
  </customSheetViews>
  <mergeCells count="37">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 ref="G44:H44"/>
    <mergeCell ref="G20:H20"/>
    <mergeCell ref="G21:H21"/>
    <mergeCell ref="G45:H45"/>
    <mergeCell ref="G26:H26"/>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s>
  <phoneticPr fontId="3"/>
  <pageMargins left="0.78740157480314965" right="0.78740157480314965" top="0.78740157480314965" bottom="0.78740157480314965" header="0.51181102362204722" footer="0.51181102362204722"/>
  <pageSetup paperSize="9" scale="6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M86"/>
  <sheetViews>
    <sheetView view="pageBreakPreview" zoomScale="85" zoomScaleNormal="100" zoomScaleSheetLayoutView="85" workbookViewId="0">
      <pane ySplit="2" topLeftCell="A3" activePane="bottomLeft" state="frozen"/>
      <selection pane="bottomLeft" activeCell="A82" sqref="A82:XFD85"/>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7" width="4.296875" style="9" customWidth="1"/>
    <col min="8" max="8" width="4" style="9" customWidth="1"/>
    <col min="9" max="9" width="24.59765625" style="9" customWidth="1"/>
    <col min="10" max="12" width="10.296875" style="9" customWidth="1"/>
    <col min="13" max="13" width="10.5" style="9" bestFit="1" customWidth="1"/>
    <col min="14" max="16384" width="9" style="9"/>
  </cols>
  <sheetData>
    <row r="1" spans="1:13">
      <c r="F1" s="1" t="s">
        <v>1255</v>
      </c>
      <c r="M1" s="211" t="s">
        <v>513</v>
      </c>
    </row>
    <row r="2" spans="1:13" s="214" customFormat="1" ht="29.25" customHeight="1">
      <c r="A2" s="26"/>
      <c r="B2" s="67" t="s">
        <v>757</v>
      </c>
      <c r="C2" s="26" t="s">
        <v>758</v>
      </c>
      <c r="D2" s="26" t="s">
        <v>759</v>
      </c>
      <c r="E2" s="30" t="s">
        <v>760</v>
      </c>
      <c r="F2" s="661"/>
      <c r="G2" s="662"/>
      <c r="H2" s="662"/>
      <c r="I2" s="663"/>
      <c r="J2" s="152" t="s">
        <v>460</v>
      </c>
      <c r="K2" s="152" t="s">
        <v>177</v>
      </c>
      <c r="L2" s="152" t="s">
        <v>1234</v>
      </c>
      <c r="M2" s="11" t="s">
        <v>587</v>
      </c>
    </row>
    <row r="3" spans="1:13" s="1" customFormat="1" ht="17.25" customHeight="1">
      <c r="A3" s="27" t="str">
        <f>+B3&amp;C3&amp;D3</f>
        <v>1743201</v>
      </c>
      <c r="B3" s="28" t="s">
        <v>196</v>
      </c>
      <c r="C3" s="29">
        <v>32</v>
      </c>
      <c r="D3" s="28" t="s">
        <v>761</v>
      </c>
      <c r="E3" s="24">
        <v>1</v>
      </c>
      <c r="F3" s="601" t="s">
        <v>1253</v>
      </c>
      <c r="G3" s="601" t="s">
        <v>1252</v>
      </c>
      <c r="H3" s="163" t="s">
        <v>833</v>
      </c>
      <c r="I3" s="179"/>
      <c r="J3" s="43">
        <f>VLOOKUP($A3&amp;J$82,決統データ!$A$3:$DE$365,$E3+19,FALSE)</f>
        <v>2962</v>
      </c>
      <c r="K3" s="43">
        <f>VLOOKUP($A3&amp;K$82,決統データ!$A$3:$DE$365,$E3+19,FALSE)</f>
        <v>0</v>
      </c>
      <c r="L3" s="43">
        <f>VLOOKUP($A3&amp;L$82,決統データ!$A$3:$DE$365,$E3+19,FALSE)</f>
        <v>0</v>
      </c>
      <c r="M3" s="259">
        <f t="shared" ref="M3:M34" si="0">SUM(J3:L3)</f>
        <v>2962</v>
      </c>
    </row>
    <row r="4" spans="1:13" s="1" customFormat="1" ht="17.25" customHeight="1">
      <c r="A4" s="27" t="str">
        <f t="shared" ref="A4:A75" si="1">+B4&amp;C4&amp;D4</f>
        <v>1743201</v>
      </c>
      <c r="B4" s="28" t="s">
        <v>196</v>
      </c>
      <c r="C4" s="29">
        <v>32</v>
      </c>
      <c r="D4" s="28" t="s">
        <v>761</v>
      </c>
      <c r="E4" s="24">
        <v>2</v>
      </c>
      <c r="F4" s="602"/>
      <c r="G4" s="602"/>
      <c r="H4" s="163" t="s">
        <v>1094</v>
      </c>
      <c r="I4" s="179"/>
      <c r="J4" s="43">
        <f>VLOOKUP($A4&amp;J$82,決統データ!$A$3:$DE$365,$E4+19,FALSE)</f>
        <v>169</v>
      </c>
      <c r="K4" s="43">
        <f>VLOOKUP($A4&amp;K$82,決統データ!$A$3:$DE$365,$E4+19,FALSE)</f>
        <v>1191</v>
      </c>
      <c r="L4" s="43">
        <f>VLOOKUP($A4&amp;L$82,決統データ!$A$3:$DE$365,$E4+19,FALSE)</f>
        <v>1644</v>
      </c>
      <c r="M4" s="259">
        <f t="shared" si="0"/>
        <v>3004</v>
      </c>
    </row>
    <row r="5" spans="1:13" s="1" customFormat="1" ht="17.25" customHeight="1">
      <c r="A5" s="27" t="str">
        <f t="shared" si="1"/>
        <v>1743201</v>
      </c>
      <c r="B5" s="28" t="s">
        <v>196</v>
      </c>
      <c r="C5" s="29">
        <v>32</v>
      </c>
      <c r="D5" s="28" t="s">
        <v>761</v>
      </c>
      <c r="E5" s="24">
        <v>3</v>
      </c>
      <c r="F5" s="602"/>
      <c r="G5" s="602"/>
      <c r="H5" s="163" t="s">
        <v>1091</v>
      </c>
      <c r="I5" s="179"/>
      <c r="J5" s="43">
        <f>VLOOKUP($A5&amp;J$82,決統データ!$A$3:$DE$365,$E5+19,FALSE)</f>
        <v>0</v>
      </c>
      <c r="K5" s="43">
        <f>VLOOKUP($A5&amp;K$82,決統データ!$A$3:$DE$365,$E5+19,FALSE)</f>
        <v>23</v>
      </c>
      <c r="L5" s="43">
        <f>VLOOKUP($A5&amp;L$82,決統データ!$A$3:$DE$365,$E5+19,FALSE)</f>
        <v>0</v>
      </c>
      <c r="M5" s="259">
        <f t="shared" si="0"/>
        <v>23</v>
      </c>
    </row>
    <row r="6" spans="1:13" s="1" customFormat="1" ht="17.25" customHeight="1">
      <c r="A6" s="27" t="str">
        <f t="shared" si="1"/>
        <v>1743201</v>
      </c>
      <c r="B6" s="28" t="s">
        <v>196</v>
      </c>
      <c r="C6" s="29">
        <v>32</v>
      </c>
      <c r="D6" s="28" t="s">
        <v>761</v>
      </c>
      <c r="E6" s="24">
        <v>4</v>
      </c>
      <c r="F6" s="602"/>
      <c r="G6" s="602"/>
      <c r="H6" s="163" t="s">
        <v>1251</v>
      </c>
      <c r="I6" s="179"/>
      <c r="J6" s="43">
        <f>VLOOKUP($A6&amp;J$82,決統データ!$A$3:$DE$365,$E6+19,FALSE)</f>
        <v>0</v>
      </c>
      <c r="K6" s="43">
        <f>VLOOKUP($A6&amp;K$82,決統データ!$A$3:$DE$365,$E6+19,FALSE)</f>
        <v>29</v>
      </c>
      <c r="L6" s="43">
        <f>VLOOKUP($A6&amp;L$82,決統データ!$A$3:$DE$365,$E6+19,FALSE)</f>
        <v>0</v>
      </c>
      <c r="M6" s="259">
        <f t="shared" si="0"/>
        <v>29</v>
      </c>
    </row>
    <row r="7" spans="1:13" s="1" customFormat="1" ht="17.25" customHeight="1">
      <c r="A7" s="27" t="str">
        <f t="shared" si="1"/>
        <v>1743201</v>
      </c>
      <c r="B7" s="28" t="s">
        <v>196</v>
      </c>
      <c r="C7" s="29">
        <v>32</v>
      </c>
      <c r="D7" s="28" t="s">
        <v>761</v>
      </c>
      <c r="E7" s="24">
        <v>5</v>
      </c>
      <c r="F7" s="602"/>
      <c r="G7" s="602"/>
      <c r="H7" s="163" t="s">
        <v>1092</v>
      </c>
      <c r="I7" s="179"/>
      <c r="J7" s="43">
        <f>VLOOKUP($A7&amp;J$82,決統データ!$A$3:$DE$365,$E7+19,FALSE)</f>
        <v>144</v>
      </c>
      <c r="K7" s="43">
        <f>VLOOKUP($A7&amp;K$82,決統データ!$A$3:$DE$365,$E7+19,FALSE)</f>
        <v>0</v>
      </c>
      <c r="L7" s="43">
        <f>VLOOKUP($A7&amp;L$82,決統データ!$A$3:$DE$365,$E7+19,FALSE)</f>
        <v>19061</v>
      </c>
      <c r="M7" s="259">
        <f t="shared" si="0"/>
        <v>19205</v>
      </c>
    </row>
    <row r="8" spans="1:13" s="1" customFormat="1" ht="17.25" customHeight="1">
      <c r="A8" s="27" t="str">
        <f t="shared" si="1"/>
        <v>1743201</v>
      </c>
      <c r="B8" s="28" t="s">
        <v>196</v>
      </c>
      <c r="C8" s="29">
        <v>32</v>
      </c>
      <c r="D8" s="28" t="s">
        <v>761</v>
      </c>
      <c r="E8" s="24">
        <v>6</v>
      </c>
      <c r="F8" s="602"/>
      <c r="G8" s="602"/>
      <c r="H8" s="163" t="s">
        <v>713</v>
      </c>
      <c r="I8" s="179"/>
      <c r="J8" s="43">
        <f>VLOOKUP($A8&amp;J$82,決統データ!$A$3:$DE$365,$E8+19,FALSE)</f>
        <v>2210</v>
      </c>
      <c r="K8" s="43">
        <f>VLOOKUP($A8&amp;K$82,決統データ!$A$3:$DE$365,$E8+19,FALSE)</f>
        <v>0</v>
      </c>
      <c r="L8" s="43">
        <f>VLOOKUP($A8&amp;L$82,決統データ!$A$3:$DE$365,$E8+19,FALSE)</f>
        <v>4660</v>
      </c>
      <c r="M8" s="259">
        <f t="shared" si="0"/>
        <v>6870</v>
      </c>
    </row>
    <row r="9" spans="1:13" s="1" customFormat="1" ht="17.25" customHeight="1">
      <c r="A9" s="27" t="str">
        <f t="shared" si="1"/>
        <v>1743201</v>
      </c>
      <c r="B9" s="28" t="s">
        <v>196</v>
      </c>
      <c r="C9" s="29">
        <v>32</v>
      </c>
      <c r="D9" s="28" t="s">
        <v>761</v>
      </c>
      <c r="E9" s="24">
        <v>7</v>
      </c>
      <c r="F9" s="602"/>
      <c r="G9" s="602"/>
      <c r="H9" s="163" t="s">
        <v>770</v>
      </c>
      <c r="I9" s="179"/>
      <c r="J9" s="43">
        <f>VLOOKUP($A9&amp;J$82,決統データ!$A$3:$DE$365,$E9+19,FALSE)</f>
        <v>5485</v>
      </c>
      <c r="K9" s="43">
        <f>VLOOKUP($A9&amp;K$82,決統データ!$A$3:$DE$365,$E9+19,FALSE)</f>
        <v>1243</v>
      </c>
      <c r="L9" s="43">
        <f>VLOOKUP($A9&amp;L$82,決統データ!$A$3:$DE$365,$E9+19,FALSE)</f>
        <v>25365</v>
      </c>
      <c r="M9" s="259">
        <f t="shared" si="0"/>
        <v>32093</v>
      </c>
    </row>
    <row r="10" spans="1:13" s="1" customFormat="1" ht="17.25" customHeight="1">
      <c r="A10" s="27" t="str">
        <f t="shared" si="1"/>
        <v>1743201</v>
      </c>
      <c r="B10" s="28" t="s">
        <v>196</v>
      </c>
      <c r="C10" s="29">
        <v>32</v>
      </c>
      <c r="D10" s="28" t="s">
        <v>761</v>
      </c>
      <c r="E10" s="24">
        <v>8</v>
      </c>
      <c r="F10" s="602"/>
      <c r="G10" s="602"/>
      <c r="H10" s="601" t="s">
        <v>626</v>
      </c>
      <c r="I10" s="162" t="s">
        <v>1237</v>
      </c>
      <c r="J10" s="43">
        <f>VLOOKUP($A10&amp;J$82,決統データ!$A$3:$DE$365,$E10+19,FALSE)</f>
        <v>5485</v>
      </c>
      <c r="K10" s="43">
        <f>VLOOKUP($A10&amp;K$82,決統データ!$A$3:$DE$365,$E10+19,FALSE)</f>
        <v>1243</v>
      </c>
      <c r="L10" s="43">
        <f>VLOOKUP($A10&amp;L$82,決統データ!$A$3:$DE$365,$E10+19,FALSE)</f>
        <v>25365</v>
      </c>
      <c r="M10" s="259">
        <f t="shared" si="0"/>
        <v>32093</v>
      </c>
    </row>
    <row r="11" spans="1:13" s="1" customFormat="1" ht="17.25" customHeight="1">
      <c r="A11" s="27" t="str">
        <f t="shared" si="1"/>
        <v>1743201</v>
      </c>
      <c r="B11" s="28" t="s">
        <v>196</v>
      </c>
      <c r="C11" s="29">
        <v>32</v>
      </c>
      <c r="D11" s="28" t="s">
        <v>761</v>
      </c>
      <c r="E11" s="24">
        <v>9</v>
      </c>
      <c r="F11" s="602"/>
      <c r="G11" s="602"/>
      <c r="H11" s="602"/>
      <c r="I11" s="162" t="s">
        <v>1236</v>
      </c>
      <c r="J11" s="43">
        <f>VLOOKUP($A11&amp;J$82,決統データ!$A$3:$DE$365,$E11+19,FALSE)</f>
        <v>0</v>
      </c>
      <c r="K11" s="43">
        <f>VLOOKUP($A11&amp;K$82,決統データ!$A$3:$DE$365,$E11+19,FALSE)</f>
        <v>0</v>
      </c>
      <c r="L11" s="43">
        <f>VLOOKUP($A11&amp;L$82,決統データ!$A$3:$DE$365,$E11+19,FALSE)</f>
        <v>0</v>
      </c>
      <c r="M11" s="259">
        <f t="shared" si="0"/>
        <v>0</v>
      </c>
    </row>
    <row r="12" spans="1:13" s="1" customFormat="1" ht="17.25" customHeight="1">
      <c r="A12" s="27" t="str">
        <f t="shared" si="1"/>
        <v>1743201</v>
      </c>
      <c r="B12" s="28" t="s">
        <v>196</v>
      </c>
      <c r="C12" s="29">
        <v>32</v>
      </c>
      <c r="D12" s="28" t="s">
        <v>761</v>
      </c>
      <c r="E12" s="24">
        <v>10</v>
      </c>
      <c r="F12" s="602"/>
      <c r="G12" s="603"/>
      <c r="H12" s="603"/>
      <c r="I12" s="162" t="s">
        <v>713</v>
      </c>
      <c r="J12" s="43">
        <f>VLOOKUP($A12&amp;J$82,決統データ!$A$3:$DE$365,$E12+19,FALSE)</f>
        <v>0</v>
      </c>
      <c r="K12" s="43">
        <f>VLOOKUP($A12&amp;K$82,決統データ!$A$3:$DE$365,$E12+19,FALSE)</f>
        <v>0</v>
      </c>
      <c r="L12" s="43">
        <f>VLOOKUP($A12&amp;L$82,決統データ!$A$3:$DE$365,$E12+19,FALSE)</f>
        <v>0</v>
      </c>
      <c r="M12" s="259">
        <f t="shared" si="0"/>
        <v>0</v>
      </c>
    </row>
    <row r="13" spans="1:13" s="1" customFormat="1" ht="17.25" customHeight="1">
      <c r="A13" s="27" t="str">
        <f t="shared" si="1"/>
        <v>1743201</v>
      </c>
      <c r="B13" s="28" t="s">
        <v>196</v>
      </c>
      <c r="C13" s="29">
        <v>32</v>
      </c>
      <c r="D13" s="28" t="s">
        <v>761</v>
      </c>
      <c r="E13" s="24">
        <v>11</v>
      </c>
      <c r="F13" s="602"/>
      <c r="G13" s="601" t="s">
        <v>1223</v>
      </c>
      <c r="H13" s="162" t="s">
        <v>833</v>
      </c>
      <c r="I13" s="162"/>
      <c r="J13" s="43">
        <f>VLOOKUP($A13&amp;J$82,決統データ!$A$3:$DE$365,$E13+19,FALSE)</f>
        <v>0</v>
      </c>
      <c r="K13" s="43">
        <f>VLOOKUP($A13&amp;K$82,決統データ!$A$3:$DE$365,$E13+19,FALSE)</f>
        <v>0</v>
      </c>
      <c r="L13" s="43">
        <f>VLOOKUP($A13&amp;L$82,決統データ!$A$3:$DE$365,$E13+19,FALSE)</f>
        <v>0</v>
      </c>
      <c r="M13" s="259">
        <f t="shared" si="0"/>
        <v>0</v>
      </c>
    </row>
    <row r="14" spans="1:13" s="1" customFormat="1" ht="17.25" customHeight="1">
      <c r="A14" s="27" t="str">
        <f t="shared" si="1"/>
        <v>1743201</v>
      </c>
      <c r="B14" s="28" t="s">
        <v>196</v>
      </c>
      <c r="C14" s="29">
        <v>32</v>
      </c>
      <c r="D14" s="28" t="s">
        <v>761</v>
      </c>
      <c r="E14" s="24">
        <v>12</v>
      </c>
      <c r="F14" s="602"/>
      <c r="G14" s="602"/>
      <c r="H14" s="163" t="s">
        <v>1250</v>
      </c>
      <c r="I14" s="179"/>
      <c r="J14" s="43">
        <f>VLOOKUP($A14&amp;J$82,決統データ!$A$3:$DE$365,$E14+19,FALSE)</f>
        <v>0</v>
      </c>
      <c r="K14" s="43">
        <f>VLOOKUP($A14&amp;K$82,決統データ!$A$3:$DE$365,$E14+19,FALSE)</f>
        <v>9547</v>
      </c>
      <c r="L14" s="43">
        <f>VLOOKUP($A14&amp;L$82,決統データ!$A$3:$DE$365,$E14+19,FALSE)</f>
        <v>0</v>
      </c>
      <c r="M14" s="259">
        <f t="shared" si="0"/>
        <v>9547</v>
      </c>
    </row>
    <row r="15" spans="1:13" s="1" customFormat="1" ht="17.25" customHeight="1">
      <c r="A15" s="27" t="str">
        <f t="shared" si="1"/>
        <v>1743201</v>
      </c>
      <c r="B15" s="28" t="s">
        <v>196</v>
      </c>
      <c r="C15" s="29">
        <v>32</v>
      </c>
      <c r="D15" s="28" t="s">
        <v>761</v>
      </c>
      <c r="E15" s="24">
        <v>13</v>
      </c>
      <c r="F15" s="602"/>
      <c r="G15" s="602"/>
      <c r="H15" s="163"/>
      <c r="I15" s="179" t="s">
        <v>1249</v>
      </c>
      <c r="J15" s="43">
        <f>VLOOKUP($A15&amp;J$82,決統データ!$A$3:$DE$365,$E15+19,FALSE)</f>
        <v>0</v>
      </c>
      <c r="K15" s="43">
        <f>VLOOKUP($A15&amp;K$82,決統データ!$A$3:$DE$365,$E15+19,FALSE)</f>
        <v>9547</v>
      </c>
      <c r="L15" s="43">
        <f>VLOOKUP($A15&amp;L$82,決統データ!$A$3:$DE$365,$E15+19,FALSE)</f>
        <v>0</v>
      </c>
      <c r="M15" s="259">
        <f t="shared" si="0"/>
        <v>9547</v>
      </c>
    </row>
    <row r="16" spans="1:13" s="1" customFormat="1" ht="17.25" customHeight="1">
      <c r="A16" s="27" t="str">
        <f t="shared" si="1"/>
        <v>1743201</v>
      </c>
      <c r="B16" s="28" t="s">
        <v>196</v>
      </c>
      <c r="C16" s="29">
        <v>32</v>
      </c>
      <c r="D16" s="28" t="s">
        <v>761</v>
      </c>
      <c r="E16" s="24">
        <v>14</v>
      </c>
      <c r="F16" s="602"/>
      <c r="G16" s="602"/>
      <c r="H16" s="163" t="s">
        <v>1094</v>
      </c>
      <c r="I16" s="179"/>
      <c r="J16" s="43">
        <f>VLOOKUP($A16&amp;J$82,決統データ!$A$3:$DE$365,$E16+19,FALSE)</f>
        <v>0</v>
      </c>
      <c r="K16" s="43">
        <f>VLOOKUP($A16&amp;K$82,決統データ!$A$3:$DE$365,$E16+19,FALSE)</f>
        <v>4565</v>
      </c>
      <c r="L16" s="43">
        <f>VLOOKUP($A16&amp;L$82,決統データ!$A$3:$DE$365,$E16+19,FALSE)</f>
        <v>0</v>
      </c>
      <c r="M16" s="259">
        <f t="shared" si="0"/>
        <v>4565</v>
      </c>
    </row>
    <row r="17" spans="1:13" s="1" customFormat="1" ht="17.25" customHeight="1">
      <c r="A17" s="27" t="str">
        <f t="shared" si="1"/>
        <v>1743201</v>
      </c>
      <c r="B17" s="28" t="s">
        <v>196</v>
      </c>
      <c r="C17" s="29">
        <v>32</v>
      </c>
      <c r="D17" s="28" t="s">
        <v>761</v>
      </c>
      <c r="E17" s="24">
        <v>15</v>
      </c>
      <c r="F17" s="602"/>
      <c r="G17" s="602"/>
      <c r="H17" s="163" t="s">
        <v>1091</v>
      </c>
      <c r="I17" s="179"/>
      <c r="J17" s="43">
        <f>VLOOKUP($A17&amp;J$82,決統データ!$A$3:$DE$365,$E17+19,FALSE)</f>
        <v>0</v>
      </c>
      <c r="K17" s="43">
        <f>VLOOKUP($A17&amp;K$82,決統データ!$A$3:$DE$365,$E17+19,FALSE)</f>
        <v>0</v>
      </c>
      <c r="L17" s="43">
        <f>VLOOKUP($A17&amp;L$82,決統データ!$A$3:$DE$365,$E17+19,FALSE)</f>
        <v>0</v>
      </c>
      <c r="M17" s="259">
        <f t="shared" si="0"/>
        <v>0</v>
      </c>
    </row>
    <row r="18" spans="1:13" s="1" customFormat="1" ht="17.25" customHeight="1">
      <c r="A18" s="27" t="str">
        <f t="shared" si="1"/>
        <v>1743201</v>
      </c>
      <c r="B18" s="28" t="s">
        <v>196</v>
      </c>
      <c r="C18" s="29">
        <v>32</v>
      </c>
      <c r="D18" s="28" t="s">
        <v>761</v>
      </c>
      <c r="E18" s="24">
        <v>16</v>
      </c>
      <c r="F18" s="602"/>
      <c r="G18" s="602"/>
      <c r="H18" s="163" t="s">
        <v>1231</v>
      </c>
      <c r="I18" s="179"/>
      <c r="J18" s="43">
        <f>VLOOKUP($A18&amp;J$82,決統データ!$A$3:$DE$365,$E18+19,FALSE)</f>
        <v>0</v>
      </c>
      <c r="K18" s="43">
        <f>VLOOKUP($A18&amp;K$82,決統データ!$A$3:$DE$365,$E18+19,FALSE)</f>
        <v>0</v>
      </c>
      <c r="L18" s="43">
        <f>VLOOKUP($A18&amp;L$82,決統データ!$A$3:$DE$365,$E18+19,FALSE)</f>
        <v>0</v>
      </c>
      <c r="M18" s="259">
        <f t="shared" si="0"/>
        <v>0</v>
      </c>
    </row>
    <row r="19" spans="1:13" s="1" customFormat="1" ht="17.25" customHeight="1">
      <c r="A19" s="27" t="str">
        <f t="shared" si="1"/>
        <v>1743201</v>
      </c>
      <c r="B19" s="28" t="s">
        <v>196</v>
      </c>
      <c r="C19" s="29">
        <v>32</v>
      </c>
      <c r="D19" s="28" t="s">
        <v>761</v>
      </c>
      <c r="E19" s="24">
        <v>17</v>
      </c>
      <c r="F19" s="602"/>
      <c r="G19" s="602"/>
      <c r="H19" s="163" t="s">
        <v>1092</v>
      </c>
      <c r="I19" s="179"/>
      <c r="J19" s="43">
        <f>VLOOKUP($A19&amp;J$82,決統データ!$A$3:$DE$365,$E19+19,FALSE)</f>
        <v>0</v>
      </c>
      <c r="K19" s="43">
        <f>VLOOKUP($A19&amp;K$82,決統データ!$A$3:$DE$365,$E19+19,FALSE)</f>
        <v>363</v>
      </c>
      <c r="L19" s="43">
        <f>VLOOKUP($A19&amp;L$82,決統データ!$A$3:$DE$365,$E19+19,FALSE)</f>
        <v>0</v>
      </c>
      <c r="M19" s="259">
        <f t="shared" si="0"/>
        <v>363</v>
      </c>
    </row>
    <row r="20" spans="1:13" s="1" customFormat="1" ht="17.25" customHeight="1">
      <c r="A20" s="27" t="str">
        <f t="shared" si="1"/>
        <v>1743201</v>
      </c>
      <c r="B20" s="28" t="s">
        <v>196</v>
      </c>
      <c r="C20" s="29">
        <v>32</v>
      </c>
      <c r="D20" s="28" t="s">
        <v>761</v>
      </c>
      <c r="E20" s="24">
        <v>18</v>
      </c>
      <c r="F20" s="602"/>
      <c r="G20" s="602"/>
      <c r="H20" s="163" t="s">
        <v>713</v>
      </c>
      <c r="I20" s="179"/>
      <c r="J20" s="43">
        <f>VLOOKUP($A20&amp;J$82,決統データ!$A$3:$DE$365,$E20+19,FALSE)</f>
        <v>0</v>
      </c>
      <c r="K20" s="43">
        <f>VLOOKUP($A20&amp;K$82,決統データ!$A$3:$DE$365,$E20+19,FALSE)</f>
        <v>0</v>
      </c>
      <c r="L20" s="43">
        <f>VLOOKUP($A20&amp;L$82,決統データ!$A$3:$DE$365,$E20+19,FALSE)</f>
        <v>0</v>
      </c>
      <c r="M20" s="259">
        <f t="shared" si="0"/>
        <v>0</v>
      </c>
    </row>
    <row r="21" spans="1:13" s="1" customFormat="1" ht="17.25" customHeight="1">
      <c r="A21" s="27" t="str">
        <f t="shared" si="1"/>
        <v>1743201</v>
      </c>
      <c r="B21" s="28" t="s">
        <v>196</v>
      </c>
      <c r="C21" s="29">
        <v>32</v>
      </c>
      <c r="D21" s="28" t="s">
        <v>761</v>
      </c>
      <c r="E21" s="24">
        <v>19</v>
      </c>
      <c r="F21" s="602"/>
      <c r="G21" s="602"/>
      <c r="H21" s="163" t="s">
        <v>770</v>
      </c>
      <c r="I21" s="179"/>
      <c r="J21" s="43">
        <f>VLOOKUP($A21&amp;J$82,決統データ!$A$3:$DE$365,$E21+19,FALSE)</f>
        <v>0</v>
      </c>
      <c r="K21" s="43">
        <f>VLOOKUP($A21&amp;K$82,決統データ!$A$3:$DE$365,$E21+19,FALSE)</f>
        <v>14475</v>
      </c>
      <c r="L21" s="43">
        <f>VLOOKUP($A21&amp;L$82,決統データ!$A$3:$DE$365,$E21+19,FALSE)</f>
        <v>0</v>
      </c>
      <c r="M21" s="259">
        <f t="shared" si="0"/>
        <v>14475</v>
      </c>
    </row>
    <row r="22" spans="1:13" s="1" customFormat="1" ht="17.25" customHeight="1">
      <c r="A22" s="27" t="str">
        <f t="shared" si="1"/>
        <v>1743201</v>
      </c>
      <c r="B22" s="28" t="s">
        <v>196</v>
      </c>
      <c r="C22" s="29">
        <v>32</v>
      </c>
      <c r="D22" s="28" t="s">
        <v>761</v>
      </c>
      <c r="E22" s="24">
        <v>20</v>
      </c>
      <c r="F22" s="602"/>
      <c r="G22" s="602"/>
      <c r="H22" s="601" t="s">
        <v>626</v>
      </c>
      <c r="I22" s="162" t="s">
        <v>1237</v>
      </c>
      <c r="J22" s="43">
        <f>VLOOKUP($A22&amp;J$82,決統データ!$A$3:$DE$365,$E22+19,FALSE)</f>
        <v>0</v>
      </c>
      <c r="K22" s="43">
        <f>VLOOKUP($A22&amp;K$82,決統データ!$A$3:$DE$365,$E22+19,FALSE)</f>
        <v>14475</v>
      </c>
      <c r="L22" s="43">
        <f>VLOOKUP($A22&amp;L$82,決統データ!$A$3:$DE$365,$E22+19,FALSE)</f>
        <v>0</v>
      </c>
      <c r="M22" s="259">
        <f t="shared" si="0"/>
        <v>14475</v>
      </c>
    </row>
    <row r="23" spans="1:13" s="1" customFormat="1" ht="17.25" customHeight="1">
      <c r="A23" s="27" t="str">
        <f t="shared" si="1"/>
        <v>1743201</v>
      </c>
      <c r="B23" s="28" t="s">
        <v>196</v>
      </c>
      <c r="C23" s="29">
        <v>32</v>
      </c>
      <c r="D23" s="28" t="s">
        <v>761</v>
      </c>
      <c r="E23" s="24">
        <v>21</v>
      </c>
      <c r="F23" s="602"/>
      <c r="G23" s="602"/>
      <c r="H23" s="602"/>
      <c r="I23" s="162" t="s">
        <v>1236</v>
      </c>
      <c r="J23" s="43">
        <f>VLOOKUP($A23&amp;J$82,決統データ!$A$3:$DE$365,$E23+19,FALSE)</f>
        <v>0</v>
      </c>
      <c r="K23" s="43">
        <f>VLOOKUP($A23&amp;K$82,決統データ!$A$3:$DE$365,$E23+19,FALSE)</f>
        <v>0</v>
      </c>
      <c r="L23" s="43">
        <f>VLOOKUP($A23&amp;L$82,決統データ!$A$3:$DE$365,$E23+19,FALSE)</f>
        <v>0</v>
      </c>
      <c r="M23" s="259">
        <f t="shared" si="0"/>
        <v>0</v>
      </c>
    </row>
    <row r="24" spans="1:13" s="1" customFormat="1" ht="17.25" customHeight="1">
      <c r="A24" s="27" t="str">
        <f t="shared" si="1"/>
        <v>1743201</v>
      </c>
      <c r="B24" s="28" t="s">
        <v>196</v>
      </c>
      <c r="C24" s="29">
        <v>32</v>
      </c>
      <c r="D24" s="28" t="s">
        <v>761</v>
      </c>
      <c r="E24" s="24">
        <v>22</v>
      </c>
      <c r="F24" s="602"/>
      <c r="G24" s="603"/>
      <c r="H24" s="603"/>
      <c r="I24" s="162" t="s">
        <v>713</v>
      </c>
      <c r="J24" s="43">
        <f>VLOOKUP($A24&amp;J$82,決統データ!$A$3:$DE$365,$E24+19,FALSE)</f>
        <v>0</v>
      </c>
      <c r="K24" s="43">
        <f>VLOOKUP($A24&amp;K$82,決統データ!$A$3:$DE$365,$E24+19,FALSE)</f>
        <v>0</v>
      </c>
      <c r="L24" s="43">
        <f>VLOOKUP($A24&amp;L$82,決統データ!$A$3:$DE$365,$E24+19,FALSE)</f>
        <v>0</v>
      </c>
      <c r="M24" s="259">
        <f t="shared" si="0"/>
        <v>0</v>
      </c>
    </row>
    <row r="25" spans="1:13" s="1" customFormat="1" ht="17.25" customHeight="1">
      <c r="A25" s="27" t="str">
        <f t="shared" si="1"/>
        <v>1743201</v>
      </c>
      <c r="B25" s="28" t="s">
        <v>196</v>
      </c>
      <c r="C25" s="29">
        <v>32</v>
      </c>
      <c r="D25" s="28" t="s">
        <v>761</v>
      </c>
      <c r="E25" s="24">
        <v>23</v>
      </c>
      <c r="F25" s="602"/>
      <c r="G25" s="601" t="s">
        <v>1222</v>
      </c>
      <c r="H25" s="163" t="s">
        <v>833</v>
      </c>
      <c r="I25" s="179"/>
      <c r="J25" s="43">
        <f>VLOOKUP($A25&amp;J$82,決統データ!$A$3:$DE$365,$E25+19,FALSE)</f>
        <v>6846</v>
      </c>
      <c r="K25" s="43">
        <f>VLOOKUP($A25&amp;K$82,決統データ!$A$3:$DE$365,$E25+19,FALSE)</f>
        <v>9107</v>
      </c>
      <c r="L25" s="43">
        <f>VLOOKUP($A25&amp;L$82,決統データ!$A$3:$DE$365,$E25+19,FALSE)</f>
        <v>0</v>
      </c>
      <c r="M25" s="259">
        <f t="shared" si="0"/>
        <v>15953</v>
      </c>
    </row>
    <row r="26" spans="1:13" s="1" customFormat="1" ht="17.25" customHeight="1">
      <c r="A26" s="27" t="str">
        <f t="shared" si="1"/>
        <v>1743201</v>
      </c>
      <c r="B26" s="28" t="s">
        <v>196</v>
      </c>
      <c r="C26" s="29">
        <v>32</v>
      </c>
      <c r="D26" s="28" t="s">
        <v>761</v>
      </c>
      <c r="E26" s="24">
        <v>24</v>
      </c>
      <c r="F26" s="602"/>
      <c r="G26" s="602"/>
      <c r="H26" s="163" t="s">
        <v>1250</v>
      </c>
      <c r="I26" s="179"/>
      <c r="J26" s="43">
        <f>VLOOKUP($A26&amp;J$82,決統データ!$A$3:$DE$365,$E26+19,FALSE)</f>
        <v>4656</v>
      </c>
      <c r="K26" s="43">
        <f>VLOOKUP($A26&amp;K$82,決統データ!$A$3:$DE$365,$E26+19,FALSE)</f>
        <v>10928</v>
      </c>
      <c r="L26" s="43">
        <f>VLOOKUP($A26&amp;L$82,決統データ!$A$3:$DE$365,$E26+19,FALSE)</f>
        <v>0</v>
      </c>
      <c r="M26" s="259">
        <f t="shared" si="0"/>
        <v>15584</v>
      </c>
    </row>
    <row r="27" spans="1:13" s="1" customFormat="1" ht="17.25" customHeight="1">
      <c r="A27" s="27" t="str">
        <f t="shared" si="1"/>
        <v>1743201</v>
      </c>
      <c r="B27" s="28" t="s">
        <v>196</v>
      </c>
      <c r="C27" s="29">
        <v>32</v>
      </c>
      <c r="D27" s="28" t="s">
        <v>761</v>
      </c>
      <c r="E27" s="24">
        <v>25</v>
      </c>
      <c r="F27" s="602"/>
      <c r="G27" s="602"/>
      <c r="H27" s="163"/>
      <c r="I27" s="179" t="s">
        <v>1249</v>
      </c>
      <c r="J27" s="43">
        <f>VLOOKUP($A27&amp;J$82,決統データ!$A$3:$DE$365,$E27+19,FALSE)</f>
        <v>3663</v>
      </c>
      <c r="K27" s="43">
        <f>VLOOKUP($A27&amp;K$82,決統データ!$A$3:$DE$365,$E27+19,FALSE)</f>
        <v>10928</v>
      </c>
      <c r="L27" s="43">
        <f>VLOOKUP($A27&amp;L$82,決統データ!$A$3:$DE$365,$E27+19,FALSE)</f>
        <v>0</v>
      </c>
      <c r="M27" s="259">
        <f t="shared" si="0"/>
        <v>14591</v>
      </c>
    </row>
    <row r="28" spans="1:13" s="1" customFormat="1" ht="17.25" customHeight="1">
      <c r="A28" s="27" t="str">
        <f t="shared" si="1"/>
        <v>1743201</v>
      </c>
      <c r="B28" s="28" t="s">
        <v>196</v>
      </c>
      <c r="C28" s="29">
        <v>32</v>
      </c>
      <c r="D28" s="28" t="s">
        <v>761</v>
      </c>
      <c r="E28" s="24">
        <v>26</v>
      </c>
      <c r="F28" s="602"/>
      <c r="G28" s="602"/>
      <c r="H28" s="163" t="s">
        <v>1094</v>
      </c>
      <c r="I28" s="179"/>
      <c r="J28" s="43">
        <f>VLOOKUP($A28&amp;J$82,決統データ!$A$3:$DE$365,$E28+19,FALSE)</f>
        <v>84</v>
      </c>
      <c r="K28" s="43">
        <f>VLOOKUP($A28&amp;K$82,決統データ!$A$3:$DE$365,$E28+19,FALSE)</f>
        <v>314</v>
      </c>
      <c r="L28" s="43">
        <f>VLOOKUP($A28&amp;L$82,決統データ!$A$3:$DE$365,$E28+19,FALSE)</f>
        <v>0</v>
      </c>
      <c r="M28" s="259">
        <f t="shared" si="0"/>
        <v>398</v>
      </c>
    </row>
    <row r="29" spans="1:13" s="1" customFormat="1" ht="17.25" customHeight="1">
      <c r="A29" s="27" t="str">
        <f t="shared" si="1"/>
        <v>1743201</v>
      </c>
      <c r="B29" s="28" t="s">
        <v>196</v>
      </c>
      <c r="C29" s="29">
        <v>32</v>
      </c>
      <c r="D29" s="28" t="s">
        <v>761</v>
      </c>
      <c r="E29" s="24">
        <v>27</v>
      </c>
      <c r="F29" s="602"/>
      <c r="G29" s="602"/>
      <c r="H29" s="163" t="s">
        <v>1091</v>
      </c>
      <c r="I29" s="179"/>
      <c r="J29" s="43">
        <f>VLOOKUP($A29&amp;J$82,決統データ!$A$3:$DE$365,$E29+19,FALSE)</f>
        <v>0</v>
      </c>
      <c r="K29" s="43">
        <f>VLOOKUP($A29&amp;K$82,決統データ!$A$3:$DE$365,$E29+19,FALSE)</f>
        <v>0</v>
      </c>
      <c r="L29" s="43">
        <f>VLOOKUP($A29&amp;L$82,決統データ!$A$3:$DE$365,$E29+19,FALSE)</f>
        <v>0</v>
      </c>
      <c r="M29" s="259">
        <f t="shared" si="0"/>
        <v>0</v>
      </c>
    </row>
    <row r="30" spans="1:13" s="1" customFormat="1" ht="17.25" customHeight="1">
      <c r="A30" s="27" t="str">
        <f t="shared" si="1"/>
        <v>1743201</v>
      </c>
      <c r="B30" s="28" t="s">
        <v>196</v>
      </c>
      <c r="C30" s="29">
        <v>32</v>
      </c>
      <c r="D30" s="28" t="s">
        <v>761</v>
      </c>
      <c r="E30" s="24">
        <v>28</v>
      </c>
      <c r="F30" s="602"/>
      <c r="G30" s="602"/>
      <c r="H30" s="163" t="s">
        <v>1231</v>
      </c>
      <c r="I30" s="179"/>
      <c r="J30" s="43">
        <f>VLOOKUP($A30&amp;J$82,決統データ!$A$3:$DE$365,$E30+19,FALSE)</f>
        <v>0</v>
      </c>
      <c r="K30" s="43">
        <f>VLOOKUP($A30&amp;K$82,決統データ!$A$3:$DE$365,$E30+19,FALSE)</f>
        <v>1431</v>
      </c>
      <c r="L30" s="43">
        <f>VLOOKUP($A30&amp;L$82,決統データ!$A$3:$DE$365,$E30+19,FALSE)</f>
        <v>0</v>
      </c>
      <c r="M30" s="259">
        <f t="shared" si="0"/>
        <v>1431</v>
      </c>
    </row>
    <row r="31" spans="1:13" s="1" customFormat="1" ht="17.25" customHeight="1">
      <c r="A31" s="27" t="str">
        <f t="shared" si="1"/>
        <v>1743201</v>
      </c>
      <c r="B31" s="28" t="s">
        <v>196</v>
      </c>
      <c r="C31" s="29">
        <v>32</v>
      </c>
      <c r="D31" s="28" t="s">
        <v>761</v>
      </c>
      <c r="E31" s="24">
        <v>29</v>
      </c>
      <c r="F31" s="602"/>
      <c r="G31" s="602"/>
      <c r="H31" s="163" t="s">
        <v>1092</v>
      </c>
      <c r="I31" s="179"/>
      <c r="J31" s="43">
        <f>VLOOKUP($A31&amp;J$82,決統データ!$A$3:$DE$365,$E31+19,FALSE)</f>
        <v>25641</v>
      </c>
      <c r="K31" s="43">
        <f>VLOOKUP($A31&amp;K$82,決統データ!$A$3:$DE$365,$E31+19,FALSE)</f>
        <v>50555</v>
      </c>
      <c r="L31" s="43">
        <f>VLOOKUP($A31&amp;L$82,決統データ!$A$3:$DE$365,$E31+19,FALSE)</f>
        <v>0</v>
      </c>
      <c r="M31" s="259">
        <f t="shared" si="0"/>
        <v>76196</v>
      </c>
    </row>
    <row r="32" spans="1:13" s="1" customFormat="1" ht="17.25" customHeight="1">
      <c r="A32" s="27" t="str">
        <f t="shared" si="1"/>
        <v>1743201</v>
      </c>
      <c r="B32" s="28" t="s">
        <v>196</v>
      </c>
      <c r="C32" s="29">
        <v>32</v>
      </c>
      <c r="D32" s="28" t="s">
        <v>761</v>
      </c>
      <c r="E32" s="24">
        <v>30</v>
      </c>
      <c r="F32" s="602"/>
      <c r="G32" s="602"/>
      <c r="H32" s="163" t="s">
        <v>713</v>
      </c>
      <c r="I32" s="179"/>
      <c r="J32" s="43">
        <f>VLOOKUP($A32&amp;J$82,決統データ!$A$3:$DE$365,$E32+19,FALSE)</f>
        <v>236</v>
      </c>
      <c r="K32" s="43">
        <f>VLOOKUP($A32&amp;K$82,決統データ!$A$3:$DE$365,$E32+19,FALSE)</f>
        <v>4969</v>
      </c>
      <c r="L32" s="43">
        <f>VLOOKUP($A32&amp;L$82,決統データ!$A$3:$DE$365,$E32+19,FALSE)</f>
        <v>0</v>
      </c>
      <c r="M32" s="259">
        <f t="shared" si="0"/>
        <v>5205</v>
      </c>
    </row>
    <row r="33" spans="1:13" s="1" customFormat="1" ht="17.25" customHeight="1">
      <c r="A33" s="27" t="str">
        <f t="shared" si="1"/>
        <v>1743201</v>
      </c>
      <c r="B33" s="28" t="s">
        <v>196</v>
      </c>
      <c r="C33" s="29">
        <v>32</v>
      </c>
      <c r="D33" s="28" t="s">
        <v>761</v>
      </c>
      <c r="E33" s="24">
        <v>31</v>
      </c>
      <c r="F33" s="602"/>
      <c r="G33" s="602"/>
      <c r="H33" s="163" t="s">
        <v>770</v>
      </c>
      <c r="I33" s="179"/>
      <c r="J33" s="43">
        <f>VLOOKUP($A33&amp;J$82,決統データ!$A$3:$DE$365,$E33+19,FALSE)</f>
        <v>37463</v>
      </c>
      <c r="K33" s="43">
        <f>VLOOKUP($A33&amp;K$82,決統データ!$A$3:$DE$365,$E33+19,FALSE)</f>
        <v>77304</v>
      </c>
      <c r="L33" s="43">
        <f>VLOOKUP($A33&amp;L$82,決統データ!$A$3:$DE$365,$E33+19,FALSE)</f>
        <v>0</v>
      </c>
      <c r="M33" s="259">
        <f t="shared" si="0"/>
        <v>114767</v>
      </c>
    </row>
    <row r="34" spans="1:13" s="1" customFormat="1" ht="17.25" customHeight="1">
      <c r="A34" s="27" t="str">
        <f t="shared" si="1"/>
        <v>1743201</v>
      </c>
      <c r="B34" s="28" t="s">
        <v>196</v>
      </c>
      <c r="C34" s="29">
        <v>32</v>
      </c>
      <c r="D34" s="28" t="s">
        <v>761</v>
      </c>
      <c r="E34" s="24">
        <v>32</v>
      </c>
      <c r="F34" s="602"/>
      <c r="G34" s="602"/>
      <c r="H34" s="601" t="s">
        <v>626</v>
      </c>
      <c r="I34" s="162" t="s">
        <v>1237</v>
      </c>
      <c r="J34" s="43">
        <f>VLOOKUP($A34&amp;J$82,決統データ!$A$3:$DE$365,$E34+19,FALSE)</f>
        <v>37463</v>
      </c>
      <c r="K34" s="43">
        <f>VLOOKUP($A34&amp;K$82,決統データ!$A$3:$DE$365,$E34+19,FALSE)</f>
        <v>77304</v>
      </c>
      <c r="L34" s="43">
        <f>VLOOKUP($A34&amp;L$82,決統データ!$A$3:$DE$365,$E34+19,FALSE)</f>
        <v>0</v>
      </c>
      <c r="M34" s="259">
        <f t="shared" si="0"/>
        <v>114767</v>
      </c>
    </row>
    <row r="35" spans="1:13" s="1" customFormat="1" ht="17.25" customHeight="1">
      <c r="A35" s="27" t="str">
        <f t="shared" si="1"/>
        <v>1743201</v>
      </c>
      <c r="B35" s="28" t="s">
        <v>196</v>
      </c>
      <c r="C35" s="29">
        <v>32</v>
      </c>
      <c r="D35" s="28" t="s">
        <v>761</v>
      </c>
      <c r="E35" s="24">
        <v>33</v>
      </c>
      <c r="F35" s="602"/>
      <c r="G35" s="602"/>
      <c r="H35" s="602"/>
      <c r="I35" s="162" t="s">
        <v>1236</v>
      </c>
      <c r="J35" s="43">
        <f>VLOOKUP($A35&amp;J$82,決統データ!$A$3:$DE$365,$E35+19,FALSE)</f>
        <v>0</v>
      </c>
      <c r="K35" s="43">
        <f>VLOOKUP($A35&amp;K$82,決統データ!$A$3:$DE$365,$E35+19,FALSE)</f>
        <v>0</v>
      </c>
      <c r="L35" s="43">
        <f>VLOOKUP($A35&amp;L$82,決統データ!$A$3:$DE$365,$E35+19,FALSE)</f>
        <v>0</v>
      </c>
      <c r="M35" s="259">
        <f t="shared" ref="M35:M66" si="2">SUM(J35:L35)</f>
        <v>0</v>
      </c>
    </row>
    <row r="36" spans="1:13" s="1" customFormat="1" ht="17.25" customHeight="1">
      <c r="A36" s="27" t="str">
        <f t="shared" si="1"/>
        <v>1743201</v>
      </c>
      <c r="B36" s="28" t="s">
        <v>196</v>
      </c>
      <c r="C36" s="29">
        <v>32</v>
      </c>
      <c r="D36" s="28" t="s">
        <v>761</v>
      </c>
      <c r="E36" s="24">
        <v>34</v>
      </c>
      <c r="F36" s="602"/>
      <c r="G36" s="603"/>
      <c r="H36" s="603"/>
      <c r="I36" s="162" t="s">
        <v>713</v>
      </c>
      <c r="J36" s="43">
        <f>VLOOKUP($A36&amp;J$82,決統データ!$A$3:$DE$365,$E36+19,FALSE)</f>
        <v>0</v>
      </c>
      <c r="K36" s="43">
        <f>VLOOKUP($A36&amp;K$82,決統データ!$A$3:$DE$365,$E36+19,FALSE)</f>
        <v>0</v>
      </c>
      <c r="L36" s="43">
        <f>VLOOKUP($A36&amp;L$82,決統データ!$A$3:$DE$365,$E36+19,FALSE)</f>
        <v>0</v>
      </c>
      <c r="M36" s="259">
        <f t="shared" si="2"/>
        <v>0</v>
      </c>
    </row>
    <row r="37" spans="1:13" s="1" customFormat="1" ht="17.25" customHeight="1">
      <c r="A37" s="27" t="str">
        <f t="shared" si="1"/>
        <v>1743201</v>
      </c>
      <c r="B37" s="28" t="s">
        <v>196</v>
      </c>
      <c r="C37" s="29">
        <v>32</v>
      </c>
      <c r="D37" s="28" t="s">
        <v>761</v>
      </c>
      <c r="E37" s="24">
        <v>35</v>
      </c>
      <c r="F37" s="602"/>
      <c r="G37" s="601" t="s">
        <v>713</v>
      </c>
      <c r="H37" s="162" t="s">
        <v>833</v>
      </c>
      <c r="I37" s="162"/>
      <c r="J37" s="43">
        <f>VLOOKUP($A37&amp;J$82,決統データ!$A$3:$DE$365,$E37+19,FALSE)</f>
        <v>0</v>
      </c>
      <c r="K37" s="43">
        <f>VLOOKUP($A37&amp;K$82,決統データ!$A$3:$DE$365,$E37+19,FALSE)</f>
        <v>0</v>
      </c>
      <c r="L37" s="43">
        <f>VLOOKUP($A37&amp;L$82,決統データ!$A$3:$DE$365,$E37+19,FALSE)</f>
        <v>4336</v>
      </c>
      <c r="M37" s="259">
        <f t="shared" si="2"/>
        <v>4336</v>
      </c>
    </row>
    <row r="38" spans="1:13" s="1" customFormat="1" ht="17.25" customHeight="1">
      <c r="A38" s="27" t="str">
        <f t="shared" si="1"/>
        <v>1743201</v>
      </c>
      <c r="B38" s="28" t="s">
        <v>196</v>
      </c>
      <c r="C38" s="29">
        <v>32</v>
      </c>
      <c r="D38" s="28" t="s">
        <v>761</v>
      </c>
      <c r="E38" s="24">
        <v>36</v>
      </c>
      <c r="F38" s="602"/>
      <c r="G38" s="602"/>
      <c r="H38" s="836" t="s">
        <v>1229</v>
      </c>
      <c r="I38" s="837"/>
      <c r="J38" s="43">
        <f>VLOOKUP($A38&amp;J$82,決統データ!$A$3:$DE$365,$E38+19,FALSE)</f>
        <v>0</v>
      </c>
      <c r="K38" s="43">
        <f>VLOOKUP($A38&amp;K$82,決統データ!$A$3:$DE$365,$E38+19,FALSE)</f>
        <v>0</v>
      </c>
      <c r="L38" s="43">
        <f>VLOOKUP($A38&amp;L$82,決統データ!$A$3:$DE$365,$E38+19,FALSE)</f>
        <v>282326</v>
      </c>
      <c r="M38" s="259">
        <f t="shared" si="2"/>
        <v>282326</v>
      </c>
    </row>
    <row r="39" spans="1:13" s="1" customFormat="1" ht="17.25" customHeight="1">
      <c r="A39" s="27" t="str">
        <f t="shared" si="1"/>
        <v>1743201</v>
      </c>
      <c r="B39" s="28" t="s">
        <v>196</v>
      </c>
      <c r="C39" s="29">
        <v>32</v>
      </c>
      <c r="D39" s="28" t="s">
        <v>761</v>
      </c>
      <c r="E39" s="24">
        <v>37</v>
      </c>
      <c r="F39" s="602"/>
      <c r="G39" s="602"/>
      <c r="H39" s="163" t="s">
        <v>1248</v>
      </c>
      <c r="I39" s="179"/>
      <c r="J39" s="43">
        <f>VLOOKUP($A39&amp;J$82,決統データ!$A$3:$DE$365,$E39+19,FALSE)</f>
        <v>23122</v>
      </c>
      <c r="K39" s="43">
        <f>VLOOKUP($A39&amp;K$82,決統データ!$A$3:$DE$365,$E39+19,FALSE)</f>
        <v>0</v>
      </c>
      <c r="L39" s="43">
        <f>VLOOKUP($A39&amp;L$82,決統データ!$A$3:$DE$365,$E39+19,FALSE)</f>
        <v>264</v>
      </c>
      <c r="M39" s="259">
        <f t="shared" si="2"/>
        <v>23386</v>
      </c>
    </row>
    <row r="40" spans="1:13" s="1" customFormat="1" ht="17.25" customHeight="1">
      <c r="A40" s="27" t="str">
        <f t="shared" si="1"/>
        <v>1743201</v>
      </c>
      <c r="B40" s="28" t="s">
        <v>196</v>
      </c>
      <c r="C40" s="29">
        <v>32</v>
      </c>
      <c r="D40" s="28" t="s">
        <v>761</v>
      </c>
      <c r="E40" s="24">
        <v>38</v>
      </c>
      <c r="F40" s="602"/>
      <c r="G40" s="602"/>
      <c r="H40" s="163" t="s">
        <v>713</v>
      </c>
      <c r="I40" s="179"/>
      <c r="J40" s="43">
        <f>VLOOKUP($A40&amp;J$82,決統データ!$A$3:$DE$365,$E40+19,FALSE)</f>
        <v>2481</v>
      </c>
      <c r="K40" s="43">
        <f>VLOOKUP($A40&amp;K$82,決統データ!$A$3:$DE$365,$E40+19,FALSE)</f>
        <v>5072</v>
      </c>
      <c r="L40" s="43">
        <f>VLOOKUP($A40&amp;L$82,決統データ!$A$3:$DE$365,$E40+19,FALSE)</f>
        <v>23763</v>
      </c>
      <c r="M40" s="259">
        <f t="shared" si="2"/>
        <v>31316</v>
      </c>
    </row>
    <row r="41" spans="1:13" s="1" customFormat="1" ht="17.25" customHeight="1">
      <c r="A41" s="27" t="str">
        <f t="shared" si="1"/>
        <v>1743201</v>
      </c>
      <c r="B41" s="28" t="s">
        <v>196</v>
      </c>
      <c r="C41" s="29">
        <v>32</v>
      </c>
      <c r="D41" s="28" t="s">
        <v>761</v>
      </c>
      <c r="E41" s="24">
        <v>39</v>
      </c>
      <c r="F41" s="602"/>
      <c r="G41" s="602"/>
      <c r="H41" s="163" t="s">
        <v>770</v>
      </c>
      <c r="I41" s="179"/>
      <c r="J41" s="43">
        <f>VLOOKUP($A41&amp;J$82,決統データ!$A$3:$DE$365,$E41+19,FALSE)</f>
        <v>25603</v>
      </c>
      <c r="K41" s="43">
        <f>VLOOKUP($A41&amp;K$82,決統データ!$A$3:$DE$365,$E41+19,FALSE)</f>
        <v>5072</v>
      </c>
      <c r="L41" s="43">
        <f>VLOOKUP($A41&amp;L$82,決統データ!$A$3:$DE$365,$E41+19,FALSE)</f>
        <v>310689</v>
      </c>
      <c r="M41" s="259">
        <f t="shared" si="2"/>
        <v>341364</v>
      </c>
    </row>
    <row r="42" spans="1:13" s="1" customFormat="1" ht="17.25" customHeight="1">
      <c r="A42" s="27" t="str">
        <f t="shared" si="1"/>
        <v>1743201</v>
      </c>
      <c r="B42" s="28" t="s">
        <v>196</v>
      </c>
      <c r="C42" s="29">
        <v>32</v>
      </c>
      <c r="D42" s="28" t="s">
        <v>761</v>
      </c>
      <c r="E42" s="24">
        <v>40</v>
      </c>
      <c r="F42" s="602"/>
      <c r="G42" s="602"/>
      <c r="H42" s="601" t="s">
        <v>626</v>
      </c>
      <c r="I42" s="162" t="s">
        <v>1237</v>
      </c>
      <c r="J42" s="43">
        <f>VLOOKUP($A42&amp;J$82,決統データ!$A$3:$DE$365,$E42+19,FALSE)</f>
        <v>25603</v>
      </c>
      <c r="K42" s="43">
        <f>VLOOKUP($A42&amp;K$82,決統データ!$A$3:$DE$365,$E42+19,FALSE)</f>
        <v>5072</v>
      </c>
      <c r="L42" s="43">
        <f>VLOOKUP($A42&amp;L$82,決統データ!$A$3:$DE$365,$E42+19,FALSE)</f>
        <v>310689</v>
      </c>
      <c r="M42" s="259">
        <f t="shared" si="2"/>
        <v>341364</v>
      </c>
    </row>
    <row r="43" spans="1:13" s="1" customFormat="1" ht="17.25" customHeight="1">
      <c r="A43" s="27" t="str">
        <f t="shared" si="1"/>
        <v>1743201</v>
      </c>
      <c r="B43" s="28" t="s">
        <v>196</v>
      </c>
      <c r="C43" s="29">
        <v>32</v>
      </c>
      <c r="D43" s="28" t="s">
        <v>761</v>
      </c>
      <c r="E43" s="24">
        <v>41</v>
      </c>
      <c r="F43" s="602"/>
      <c r="G43" s="602"/>
      <c r="H43" s="602"/>
      <c r="I43" s="162" t="s">
        <v>1236</v>
      </c>
      <c r="J43" s="43">
        <f>VLOOKUP($A43&amp;J$82,決統データ!$A$3:$DE$365,$E43+19,FALSE)</f>
        <v>0</v>
      </c>
      <c r="K43" s="43">
        <f>VLOOKUP($A43&amp;K$82,決統データ!$A$3:$DE$365,$E43+19,FALSE)</f>
        <v>0</v>
      </c>
      <c r="L43" s="43">
        <f>VLOOKUP($A43&amp;L$82,決統データ!$A$3:$DE$365,$E43+19,FALSE)</f>
        <v>0</v>
      </c>
      <c r="M43" s="259">
        <f t="shared" si="2"/>
        <v>0</v>
      </c>
    </row>
    <row r="44" spans="1:13" s="1" customFormat="1" ht="17.25" customHeight="1">
      <c r="A44" s="27" t="str">
        <f t="shared" si="1"/>
        <v>1743201</v>
      </c>
      <c r="B44" s="28" t="s">
        <v>196</v>
      </c>
      <c r="C44" s="29">
        <v>32</v>
      </c>
      <c r="D44" s="28" t="s">
        <v>761</v>
      </c>
      <c r="E44" s="24">
        <v>42</v>
      </c>
      <c r="F44" s="602"/>
      <c r="G44" s="603"/>
      <c r="H44" s="603"/>
      <c r="I44" s="162" t="s">
        <v>713</v>
      </c>
      <c r="J44" s="43">
        <f>VLOOKUP($A44&amp;J$82,決統データ!$A$3:$DE$365,$E44+19,FALSE)</f>
        <v>0</v>
      </c>
      <c r="K44" s="43">
        <f>VLOOKUP($A44&amp;K$82,決統データ!$A$3:$DE$365,$E44+19,FALSE)</f>
        <v>0</v>
      </c>
      <c r="L44" s="43">
        <f>VLOOKUP($A44&amp;L$82,決統データ!$A$3:$DE$365,$E44+19,FALSE)</f>
        <v>0</v>
      </c>
      <c r="M44" s="259">
        <f t="shared" si="2"/>
        <v>0</v>
      </c>
    </row>
    <row r="45" spans="1:13" s="1" customFormat="1" ht="17.25" customHeight="1">
      <c r="A45" s="27" t="str">
        <f t="shared" si="1"/>
        <v>1743201</v>
      </c>
      <c r="B45" s="28" t="s">
        <v>196</v>
      </c>
      <c r="C45" s="29">
        <v>32</v>
      </c>
      <c r="D45" s="28" t="s">
        <v>761</v>
      </c>
      <c r="E45" s="24">
        <v>43</v>
      </c>
      <c r="F45" s="602"/>
      <c r="G45" s="163" t="s">
        <v>487</v>
      </c>
      <c r="H45" s="202"/>
      <c r="I45" s="179"/>
      <c r="J45" s="43">
        <f>VLOOKUP($A45&amp;J$82,決統データ!$A$3:$DE$365,$E45+19,FALSE)</f>
        <v>68551</v>
      </c>
      <c r="K45" s="43">
        <f>VLOOKUP($A45&amp;K$82,決統データ!$A$3:$DE$365,$E45+19,FALSE)</f>
        <v>98094</v>
      </c>
      <c r="L45" s="43">
        <f>VLOOKUP($A45&amp;L$82,決統データ!$A$3:$DE$365,$E45+19,FALSE)</f>
        <v>336054</v>
      </c>
      <c r="M45" s="259">
        <f t="shared" si="2"/>
        <v>502699</v>
      </c>
    </row>
    <row r="46" spans="1:13" s="1" customFormat="1" ht="17.25" customHeight="1">
      <c r="A46" s="27" t="str">
        <f t="shared" si="1"/>
        <v>1743201</v>
      </c>
      <c r="B46" s="28" t="s">
        <v>196</v>
      </c>
      <c r="C46" s="29">
        <v>32</v>
      </c>
      <c r="D46" s="28" t="s">
        <v>761</v>
      </c>
      <c r="E46" s="24">
        <v>44</v>
      </c>
      <c r="F46" s="602"/>
      <c r="G46" s="601" t="s">
        <v>626</v>
      </c>
      <c r="H46" s="163" t="s">
        <v>1237</v>
      </c>
      <c r="I46" s="179"/>
      <c r="J46" s="43">
        <f>VLOOKUP($A46&amp;J$82,決統データ!$A$3:$DE$365,$E46+19,FALSE)</f>
        <v>68551</v>
      </c>
      <c r="K46" s="43">
        <f>VLOOKUP($A46&amp;K$82,決統データ!$A$3:$DE$365,$E46+19,FALSE)</f>
        <v>98094</v>
      </c>
      <c r="L46" s="43">
        <f>VLOOKUP($A46&amp;L$82,決統データ!$A$3:$DE$365,$E46+19,FALSE)</f>
        <v>336054</v>
      </c>
      <c r="M46" s="259">
        <f t="shared" si="2"/>
        <v>502699</v>
      </c>
    </row>
    <row r="47" spans="1:13" s="1" customFormat="1" ht="17.25" customHeight="1">
      <c r="A47" s="27" t="str">
        <f t="shared" si="1"/>
        <v>1743201</v>
      </c>
      <c r="B47" s="28" t="s">
        <v>196</v>
      </c>
      <c r="C47" s="29">
        <v>32</v>
      </c>
      <c r="D47" s="28" t="s">
        <v>761</v>
      </c>
      <c r="E47" s="24">
        <v>45</v>
      </c>
      <c r="F47" s="602"/>
      <c r="G47" s="602"/>
      <c r="H47" s="163" t="s">
        <v>1236</v>
      </c>
      <c r="I47" s="179"/>
      <c r="J47" s="43">
        <f>VLOOKUP($A47&amp;J$82,決統データ!$A$3:$DE$365,$E47+19,FALSE)</f>
        <v>0</v>
      </c>
      <c r="K47" s="43">
        <f>VLOOKUP($A47&amp;K$82,決統データ!$A$3:$DE$365,$E47+19,FALSE)</f>
        <v>0</v>
      </c>
      <c r="L47" s="43">
        <f>VLOOKUP($A47&amp;L$82,決統データ!$A$3:$DE$365,$E47+19,FALSE)</f>
        <v>0</v>
      </c>
      <c r="M47" s="259">
        <f t="shared" si="2"/>
        <v>0</v>
      </c>
    </row>
    <row r="48" spans="1:13" s="1" customFormat="1" ht="17.25" customHeight="1">
      <c r="A48" s="27" t="str">
        <f t="shared" si="1"/>
        <v>1743201</v>
      </c>
      <c r="B48" s="28" t="s">
        <v>196</v>
      </c>
      <c r="C48" s="29">
        <v>32</v>
      </c>
      <c r="D48" s="28" t="s">
        <v>761</v>
      </c>
      <c r="E48" s="24">
        <v>46</v>
      </c>
      <c r="F48" s="602"/>
      <c r="G48" s="602"/>
      <c r="H48" s="163" t="s">
        <v>1247</v>
      </c>
      <c r="I48" s="179"/>
      <c r="J48" s="43">
        <f>VLOOKUP($A48&amp;J$82,決統データ!$A$3:$DE$365,$E48+19,FALSE)</f>
        <v>0</v>
      </c>
      <c r="K48" s="43">
        <f>VLOOKUP($A48&amp;K$82,決統データ!$A$3:$DE$365,$E48+19,FALSE)</f>
        <v>0</v>
      </c>
      <c r="L48" s="43">
        <f>VLOOKUP($A48&amp;L$82,決統データ!$A$3:$DE$365,$E48+19,FALSE)</f>
        <v>0</v>
      </c>
      <c r="M48" s="259">
        <f t="shared" si="2"/>
        <v>0</v>
      </c>
    </row>
    <row r="49" spans="1:13" s="1" customFormat="1" ht="17.25" customHeight="1">
      <c r="A49" s="27" t="str">
        <f t="shared" si="1"/>
        <v>1743201</v>
      </c>
      <c r="B49" s="28" t="s">
        <v>196</v>
      </c>
      <c r="C49" s="29">
        <v>32</v>
      </c>
      <c r="D49" s="28" t="s">
        <v>761</v>
      </c>
      <c r="E49" s="24">
        <v>47</v>
      </c>
      <c r="F49" s="602"/>
      <c r="G49" s="602"/>
      <c r="H49" s="163" t="s">
        <v>1246</v>
      </c>
      <c r="I49" s="179"/>
      <c r="J49" s="43">
        <f>VLOOKUP($A49&amp;J$82,決統データ!$A$3:$DE$365,$E49+19,FALSE)</f>
        <v>0</v>
      </c>
      <c r="K49" s="43">
        <f>VLOOKUP($A49&amp;K$82,決統データ!$A$3:$DE$365,$E49+19,FALSE)</f>
        <v>0</v>
      </c>
      <c r="L49" s="43">
        <f>VLOOKUP($A49&amp;L$82,決統データ!$A$3:$DE$365,$E49+19,FALSE)</f>
        <v>0</v>
      </c>
      <c r="M49" s="259">
        <f t="shared" si="2"/>
        <v>0</v>
      </c>
    </row>
    <row r="50" spans="1:13" s="1" customFormat="1" ht="17.25" customHeight="1">
      <c r="A50" s="27" t="str">
        <f t="shared" si="1"/>
        <v>1743201</v>
      </c>
      <c r="B50" s="28" t="s">
        <v>196</v>
      </c>
      <c r="C50" s="29">
        <v>32</v>
      </c>
      <c r="D50" s="28" t="s">
        <v>761</v>
      </c>
      <c r="E50" s="24">
        <v>48</v>
      </c>
      <c r="F50" s="602"/>
      <c r="G50" s="602"/>
      <c r="H50" s="163" t="s">
        <v>1245</v>
      </c>
      <c r="I50" s="179"/>
      <c r="J50" s="43">
        <f>VLOOKUP($A50&amp;J$82,決統データ!$A$3:$DE$365,$E50+19,FALSE)</f>
        <v>0</v>
      </c>
      <c r="K50" s="43">
        <f>VLOOKUP($A50&amp;K$82,決統データ!$A$3:$DE$365,$E50+19,FALSE)</f>
        <v>0</v>
      </c>
      <c r="L50" s="43">
        <f>VLOOKUP($A50&amp;L$82,決統データ!$A$3:$DE$365,$E50+19,FALSE)</f>
        <v>0</v>
      </c>
      <c r="M50" s="259">
        <f t="shared" si="2"/>
        <v>0</v>
      </c>
    </row>
    <row r="51" spans="1:13" s="1" customFormat="1" ht="17.25" customHeight="1">
      <c r="A51" s="27" t="str">
        <f t="shared" si="1"/>
        <v>1743201</v>
      </c>
      <c r="B51" s="28" t="s">
        <v>196</v>
      </c>
      <c r="C51" s="29">
        <v>32</v>
      </c>
      <c r="D51" s="28" t="s">
        <v>761</v>
      </c>
      <c r="E51" s="24">
        <v>49</v>
      </c>
      <c r="F51" s="602"/>
      <c r="G51" s="602"/>
      <c r="H51" s="163" t="s">
        <v>1240</v>
      </c>
      <c r="I51" s="179"/>
      <c r="J51" s="43">
        <f>VLOOKUP($A51&amp;J$82,決統データ!$A$3:$DE$365,$E51+19,FALSE)</f>
        <v>0</v>
      </c>
      <c r="K51" s="43">
        <f>VLOOKUP($A51&amp;K$82,決統データ!$A$3:$DE$365,$E51+19,FALSE)</f>
        <v>0</v>
      </c>
      <c r="L51" s="43">
        <f>VLOOKUP($A51&amp;L$82,決統データ!$A$3:$DE$365,$E51+19,FALSE)</f>
        <v>0</v>
      </c>
      <c r="M51" s="259">
        <f t="shared" si="2"/>
        <v>0</v>
      </c>
    </row>
    <row r="52" spans="1:13" s="1" customFormat="1" ht="17.25" customHeight="1">
      <c r="A52" s="27" t="str">
        <f t="shared" si="1"/>
        <v>1743201</v>
      </c>
      <c r="B52" s="28" t="s">
        <v>196</v>
      </c>
      <c r="C52" s="29">
        <v>32</v>
      </c>
      <c r="D52" s="28" t="s">
        <v>761</v>
      </c>
      <c r="E52" s="24">
        <v>50</v>
      </c>
      <c r="F52" s="603"/>
      <c r="G52" s="603"/>
      <c r="H52" s="163" t="s">
        <v>713</v>
      </c>
      <c r="I52" s="179"/>
      <c r="J52" s="43">
        <f>VLOOKUP($A52&amp;J$82,決統データ!$A$3:$DE$365,$E52+19,FALSE)</f>
        <v>0</v>
      </c>
      <c r="K52" s="43">
        <f>VLOOKUP($A52&amp;K$82,決統データ!$A$3:$DE$365,$E52+19,FALSE)</f>
        <v>0</v>
      </c>
      <c r="L52" s="43">
        <f>VLOOKUP($A52&amp;L$82,決統データ!$A$3:$DE$365,$E52+19,FALSE)</f>
        <v>0</v>
      </c>
      <c r="M52" s="259">
        <f t="shared" si="2"/>
        <v>0</v>
      </c>
    </row>
    <row r="53" spans="1:13" s="1" customFormat="1" ht="17.25" customHeight="1">
      <c r="A53" s="27" t="str">
        <f t="shared" si="1"/>
        <v>1743201</v>
      </c>
      <c r="B53" s="28" t="s">
        <v>196</v>
      </c>
      <c r="C53" s="29">
        <v>32</v>
      </c>
      <c r="D53" s="28" t="s">
        <v>761</v>
      </c>
      <c r="E53" s="24">
        <v>51</v>
      </c>
      <c r="F53" s="601" t="s">
        <v>1244</v>
      </c>
      <c r="G53" s="162" t="s">
        <v>358</v>
      </c>
      <c r="H53" s="162"/>
      <c r="I53" s="162"/>
      <c r="J53" s="43">
        <f>VLOOKUP($A53&amp;J$82,決統データ!$A$3:$DE$365,$E53+19,FALSE)</f>
        <v>20822</v>
      </c>
      <c r="K53" s="43">
        <f>VLOOKUP($A53&amp;K$82,決統データ!$A$3:$DE$365,$E53+19,FALSE)</f>
        <v>24581</v>
      </c>
      <c r="L53" s="43">
        <f>VLOOKUP($A53&amp;L$82,決統データ!$A$3:$DE$365,$E53+19,FALSE)</f>
        <v>70850</v>
      </c>
      <c r="M53" s="259">
        <f t="shared" si="2"/>
        <v>116253</v>
      </c>
    </row>
    <row r="54" spans="1:13" s="1" customFormat="1" ht="17.25" customHeight="1">
      <c r="A54" s="27" t="str">
        <f t="shared" si="1"/>
        <v>1743201</v>
      </c>
      <c r="B54" s="28" t="s">
        <v>196</v>
      </c>
      <c r="C54" s="29">
        <v>32</v>
      </c>
      <c r="D54" s="28" t="s">
        <v>761</v>
      </c>
      <c r="E54" s="24">
        <v>52</v>
      </c>
      <c r="F54" s="602"/>
      <c r="G54" s="601" t="s">
        <v>626</v>
      </c>
      <c r="H54" s="163" t="s">
        <v>1237</v>
      </c>
      <c r="I54" s="179"/>
      <c r="J54" s="43">
        <f>VLOOKUP($A54&amp;J$82,決統データ!$A$3:$DE$365,$E54+19,FALSE)</f>
        <v>0</v>
      </c>
      <c r="K54" s="43">
        <f>VLOOKUP($A54&amp;K$82,決統データ!$A$3:$DE$365,$E54+19,FALSE)</f>
        <v>0</v>
      </c>
      <c r="L54" s="43">
        <f>VLOOKUP($A54&amp;L$82,決統データ!$A$3:$DE$365,$E54+19,FALSE)</f>
        <v>877</v>
      </c>
      <c r="M54" s="259">
        <f t="shared" si="2"/>
        <v>877</v>
      </c>
    </row>
    <row r="55" spans="1:13" s="1" customFormat="1" ht="17.25" customHeight="1">
      <c r="A55" s="27" t="str">
        <f>+B55&amp;C55&amp;D55</f>
        <v>1743201</v>
      </c>
      <c r="B55" s="28" t="s">
        <v>196</v>
      </c>
      <c r="C55" s="29">
        <v>32</v>
      </c>
      <c r="D55" s="28" t="s">
        <v>761</v>
      </c>
      <c r="E55" s="24">
        <v>53</v>
      </c>
      <c r="F55" s="602"/>
      <c r="G55" s="602"/>
      <c r="H55" s="163" t="s">
        <v>1236</v>
      </c>
      <c r="I55" s="179"/>
      <c r="J55" s="43">
        <f>VLOOKUP($A55&amp;J$82,決統データ!$A$3:$DE$365,$E55+19,FALSE)</f>
        <v>0</v>
      </c>
      <c r="K55" s="43">
        <f>VLOOKUP($A55&amp;K$82,決統データ!$A$3:$DE$365,$E55+19,FALSE)</f>
        <v>0</v>
      </c>
      <c r="L55" s="43">
        <f>VLOOKUP($A55&amp;L$82,決統データ!$A$3:$DE$365,$E55+19,FALSE)</f>
        <v>0</v>
      </c>
      <c r="M55" s="259">
        <f t="shared" si="2"/>
        <v>0</v>
      </c>
    </row>
    <row r="56" spans="1:13" s="1" customFormat="1" ht="17.25" customHeight="1">
      <c r="A56" s="27" t="str">
        <f>+B56&amp;C56&amp;D56</f>
        <v>1743201</v>
      </c>
      <c r="B56" s="28" t="s">
        <v>196</v>
      </c>
      <c r="C56" s="29">
        <v>32</v>
      </c>
      <c r="D56" s="28" t="s">
        <v>761</v>
      </c>
      <c r="E56" s="24">
        <v>54</v>
      </c>
      <c r="F56" s="602"/>
      <c r="G56" s="602"/>
      <c r="H56" s="163" t="s">
        <v>1240</v>
      </c>
      <c r="I56" s="179"/>
      <c r="J56" s="43">
        <f>VLOOKUP($A56&amp;J$82,決統データ!$A$3:$DE$365,$E56+19,FALSE)</f>
        <v>0</v>
      </c>
      <c r="K56" s="43">
        <f>VLOOKUP($A56&amp;K$82,決統データ!$A$3:$DE$365,$E56+19,FALSE)</f>
        <v>0</v>
      </c>
      <c r="L56" s="43">
        <f>VLOOKUP($A56&amp;L$82,決統データ!$A$3:$DE$365,$E56+19,FALSE)</f>
        <v>0</v>
      </c>
      <c r="M56" s="259">
        <f t="shared" si="2"/>
        <v>0</v>
      </c>
    </row>
    <row r="57" spans="1:13" s="1" customFormat="1" ht="17.25" customHeight="1">
      <c r="A57" s="27" t="str">
        <f>+B57&amp;C57&amp;D57</f>
        <v>1743201</v>
      </c>
      <c r="B57" s="28" t="s">
        <v>196</v>
      </c>
      <c r="C57" s="29">
        <v>32</v>
      </c>
      <c r="D57" s="28" t="s">
        <v>761</v>
      </c>
      <c r="E57" s="24">
        <v>55</v>
      </c>
      <c r="F57" s="602"/>
      <c r="G57" s="602"/>
      <c r="H57" s="163" t="s">
        <v>1239</v>
      </c>
      <c r="I57" s="179"/>
      <c r="J57" s="43">
        <f>VLOOKUP($A57&amp;J$82,決統データ!$A$3:$DE$365,$E57+19,FALSE)</f>
        <v>0</v>
      </c>
      <c r="K57" s="43">
        <f>VLOOKUP($A57&amp;K$82,決統データ!$A$3:$DE$365,$E57+19,FALSE)</f>
        <v>0</v>
      </c>
      <c r="L57" s="43">
        <f>VLOOKUP($A57&amp;L$82,決統データ!$A$3:$DE$365,$E57+19,FALSE)</f>
        <v>15038</v>
      </c>
      <c r="M57" s="259">
        <f t="shared" si="2"/>
        <v>15038</v>
      </c>
    </row>
    <row r="58" spans="1:13" s="1" customFormat="1" ht="17.25" customHeight="1">
      <c r="A58" s="27" t="str">
        <f t="shared" si="1"/>
        <v>1743201</v>
      </c>
      <c r="B58" s="28" t="s">
        <v>196</v>
      </c>
      <c r="C58" s="29">
        <v>32</v>
      </c>
      <c r="D58" s="28" t="s">
        <v>761</v>
      </c>
      <c r="E58" s="24">
        <v>56</v>
      </c>
      <c r="F58" s="602"/>
      <c r="G58" s="602"/>
      <c r="H58" s="163" t="s">
        <v>1235</v>
      </c>
      <c r="I58" s="179"/>
      <c r="J58" s="43">
        <f>VLOOKUP($A58&amp;J$82,決統データ!$A$3:$DE$365,$E58+19,FALSE)</f>
        <v>20516</v>
      </c>
      <c r="K58" s="43">
        <f>VLOOKUP($A58&amp;K$82,決統データ!$A$3:$DE$365,$E58+19,FALSE)</f>
        <v>23439</v>
      </c>
      <c r="L58" s="43">
        <f>VLOOKUP($A58&amp;L$82,決統データ!$A$3:$DE$365,$E58+19,FALSE)</f>
        <v>51299</v>
      </c>
      <c r="M58" s="259">
        <f t="shared" si="2"/>
        <v>95254</v>
      </c>
    </row>
    <row r="59" spans="1:13" s="1" customFormat="1" ht="17.25" customHeight="1">
      <c r="A59" s="27" t="str">
        <f t="shared" si="1"/>
        <v>1743201</v>
      </c>
      <c r="B59" s="28" t="s">
        <v>196</v>
      </c>
      <c r="C59" s="29">
        <v>32</v>
      </c>
      <c r="D59" s="28" t="s">
        <v>761</v>
      </c>
      <c r="E59" s="24">
        <v>57</v>
      </c>
      <c r="F59" s="602"/>
      <c r="G59" s="603"/>
      <c r="H59" s="163" t="s">
        <v>713</v>
      </c>
      <c r="I59" s="179"/>
      <c r="J59" s="43">
        <f>VLOOKUP($A59&amp;J$82,決統データ!$A$3:$DE$365,$E59+19,FALSE)</f>
        <v>306</v>
      </c>
      <c r="K59" s="43">
        <f>VLOOKUP($A59&amp;K$82,決統データ!$A$3:$DE$365,$E59+19,FALSE)</f>
        <v>1142</v>
      </c>
      <c r="L59" s="43">
        <f>VLOOKUP($A59&amp;L$82,決統データ!$A$3:$DE$365,$E59+19,FALSE)</f>
        <v>3636</v>
      </c>
      <c r="M59" s="259">
        <f t="shared" si="2"/>
        <v>5084</v>
      </c>
    </row>
    <row r="60" spans="1:13" s="1" customFormat="1" ht="17.25" customHeight="1">
      <c r="A60" s="27" t="str">
        <f t="shared" si="1"/>
        <v>1743201</v>
      </c>
      <c r="B60" s="28" t="s">
        <v>196</v>
      </c>
      <c r="C60" s="29">
        <v>32</v>
      </c>
      <c r="D60" s="28" t="s">
        <v>761</v>
      </c>
      <c r="E60" s="24">
        <v>58</v>
      </c>
      <c r="F60" s="602"/>
      <c r="G60" s="162" t="s">
        <v>1242</v>
      </c>
      <c r="H60" s="163"/>
      <c r="I60" s="179"/>
      <c r="J60" s="43">
        <f>VLOOKUP($A60&amp;J$82,決統データ!$A$3:$DE$365,$E60+19,FALSE)</f>
        <v>82272</v>
      </c>
      <c r="K60" s="43">
        <f>VLOOKUP($A60&amp;K$82,決統データ!$A$3:$DE$365,$E60+19,FALSE)</f>
        <v>182531</v>
      </c>
      <c r="L60" s="43">
        <f>VLOOKUP($A60&amp;L$82,決統データ!$A$3:$DE$365,$E60+19,FALSE)</f>
        <v>444519</v>
      </c>
      <c r="M60" s="259">
        <f t="shared" si="2"/>
        <v>709322</v>
      </c>
    </row>
    <row r="61" spans="1:13" s="1" customFormat="1" ht="17.25" customHeight="1">
      <c r="A61" s="27" t="str">
        <f t="shared" si="1"/>
        <v>1743201</v>
      </c>
      <c r="B61" s="28" t="s">
        <v>196</v>
      </c>
      <c r="C61" s="29">
        <v>32</v>
      </c>
      <c r="D61" s="28" t="s">
        <v>761</v>
      </c>
      <c r="E61" s="24">
        <v>59</v>
      </c>
      <c r="F61" s="602"/>
      <c r="G61" s="601" t="s">
        <v>626</v>
      </c>
      <c r="H61" s="163" t="s">
        <v>1237</v>
      </c>
      <c r="I61" s="179"/>
      <c r="J61" s="43">
        <f>VLOOKUP($A61&amp;J$82,決統データ!$A$3:$DE$365,$E61+19,FALSE)</f>
        <v>0</v>
      </c>
      <c r="K61" s="43">
        <f>VLOOKUP($A61&amp;K$82,決統データ!$A$3:$DE$365,$E61+19,FALSE)</f>
        <v>0</v>
      </c>
      <c r="L61" s="43">
        <f>VLOOKUP($A61&amp;L$82,決統データ!$A$3:$DE$365,$E61+19,FALSE)</f>
        <v>5503</v>
      </c>
      <c r="M61" s="259">
        <f t="shared" si="2"/>
        <v>5503</v>
      </c>
    </row>
    <row r="62" spans="1:13" s="1" customFormat="1" ht="17.25" customHeight="1">
      <c r="A62" s="27" t="str">
        <f t="shared" si="1"/>
        <v>1743201</v>
      </c>
      <c r="B62" s="28" t="s">
        <v>196</v>
      </c>
      <c r="C62" s="29">
        <v>32</v>
      </c>
      <c r="D62" s="28" t="s">
        <v>761</v>
      </c>
      <c r="E62" s="24">
        <v>60</v>
      </c>
      <c r="F62" s="602"/>
      <c r="G62" s="602"/>
      <c r="H62" s="163" t="s">
        <v>1236</v>
      </c>
      <c r="I62" s="179"/>
      <c r="J62" s="43">
        <f>VLOOKUP($A62&amp;J$82,決統データ!$A$3:$DE$365,$E62+19,FALSE)</f>
        <v>0</v>
      </c>
      <c r="K62" s="43">
        <f>VLOOKUP($A62&amp;K$82,決統データ!$A$3:$DE$365,$E62+19,FALSE)</f>
        <v>0</v>
      </c>
      <c r="L62" s="43">
        <f>VLOOKUP($A62&amp;L$82,決統データ!$A$3:$DE$365,$E62+19,FALSE)</f>
        <v>0</v>
      </c>
      <c r="M62" s="259">
        <f t="shared" si="2"/>
        <v>0</v>
      </c>
    </row>
    <row r="63" spans="1:13" s="1" customFormat="1" ht="17.25" customHeight="1">
      <c r="A63" s="27" t="str">
        <f>+B63&amp;C63&amp;D63</f>
        <v>1743202</v>
      </c>
      <c r="B63" s="28" t="s">
        <v>196</v>
      </c>
      <c r="C63" s="29">
        <v>32</v>
      </c>
      <c r="D63" s="28" t="s">
        <v>767</v>
      </c>
      <c r="E63" s="24">
        <v>1</v>
      </c>
      <c r="F63" s="602"/>
      <c r="G63" s="602"/>
      <c r="H63" s="163" t="s">
        <v>1240</v>
      </c>
      <c r="I63" s="179"/>
      <c r="J63" s="43">
        <f>VLOOKUP($A63&amp;J$82,決統データ!$A$3:$DE$365,$E63+19,FALSE)</f>
        <v>0</v>
      </c>
      <c r="K63" s="43">
        <f>VLOOKUP($A63&amp;K$82,決統データ!$A$3:$DE$365,$E63+19,FALSE)</f>
        <v>0</v>
      </c>
      <c r="L63" s="43">
        <f>VLOOKUP($A63&amp;L$82,決統データ!$A$3:$DE$365,$E63+19,FALSE)</f>
        <v>0</v>
      </c>
      <c r="M63" s="259">
        <f t="shared" si="2"/>
        <v>0</v>
      </c>
    </row>
    <row r="64" spans="1:13" s="1" customFormat="1" ht="17.25" customHeight="1">
      <c r="A64" s="27" t="str">
        <f>+B64&amp;C64&amp;D64</f>
        <v>1743202</v>
      </c>
      <c r="B64" s="28" t="s">
        <v>196</v>
      </c>
      <c r="C64" s="29">
        <v>32</v>
      </c>
      <c r="D64" s="28" t="s">
        <v>767</v>
      </c>
      <c r="E64" s="24">
        <v>2</v>
      </c>
      <c r="F64" s="602"/>
      <c r="G64" s="602"/>
      <c r="H64" s="163" t="s">
        <v>1239</v>
      </c>
      <c r="I64" s="179"/>
      <c r="J64" s="43">
        <f>VLOOKUP($A64&amp;J$82,決統データ!$A$3:$DE$365,$E64+19,FALSE)</f>
        <v>0</v>
      </c>
      <c r="K64" s="43">
        <f>VLOOKUP($A64&amp;K$82,決統データ!$A$3:$DE$365,$E64+19,FALSE)</f>
        <v>0</v>
      </c>
      <c r="L64" s="43">
        <f>VLOOKUP($A64&amp;L$82,決統データ!$A$3:$DE$365,$E64+19,FALSE)</f>
        <v>94349</v>
      </c>
      <c r="M64" s="259">
        <f t="shared" si="2"/>
        <v>94349</v>
      </c>
    </row>
    <row r="65" spans="1:13" s="1" customFormat="1" ht="17.25" customHeight="1">
      <c r="A65" s="27" t="str">
        <f>+B65&amp;C65&amp;D65</f>
        <v>1743202</v>
      </c>
      <c r="B65" s="28" t="s">
        <v>196</v>
      </c>
      <c r="C65" s="29">
        <v>32</v>
      </c>
      <c r="D65" s="28" t="s">
        <v>767</v>
      </c>
      <c r="E65" s="24">
        <v>3</v>
      </c>
      <c r="F65" s="602"/>
      <c r="G65" s="602"/>
      <c r="H65" s="163" t="s">
        <v>1235</v>
      </c>
      <c r="I65" s="179"/>
      <c r="J65" s="43">
        <f>VLOOKUP($A65&amp;J$82,決統データ!$A$3:$DE$365,$E65+19,FALSE)</f>
        <v>79662</v>
      </c>
      <c r="K65" s="43">
        <f>VLOOKUP($A65&amp;K$82,決統データ!$A$3:$DE$365,$E65+19,FALSE)</f>
        <v>169787</v>
      </c>
      <c r="L65" s="43">
        <f>VLOOKUP($A65&amp;L$82,決統データ!$A$3:$DE$365,$E65+19,FALSE)</f>
        <v>321858</v>
      </c>
      <c r="M65" s="259">
        <f t="shared" si="2"/>
        <v>571307</v>
      </c>
    </row>
    <row r="66" spans="1:13" s="1" customFormat="1" ht="17.25" customHeight="1">
      <c r="A66" s="27" t="str">
        <f t="shared" si="1"/>
        <v>1743202</v>
      </c>
      <c r="B66" s="28" t="s">
        <v>196</v>
      </c>
      <c r="C66" s="29">
        <v>32</v>
      </c>
      <c r="D66" s="28" t="s">
        <v>550</v>
      </c>
      <c r="E66" s="24">
        <v>4</v>
      </c>
      <c r="F66" s="602"/>
      <c r="G66" s="603"/>
      <c r="H66" s="163" t="s">
        <v>713</v>
      </c>
      <c r="I66" s="179"/>
      <c r="J66" s="43">
        <f>VLOOKUP($A66&amp;J$82,決統データ!$A$3:$DE$365,$E66+19,FALSE)</f>
        <v>2610</v>
      </c>
      <c r="K66" s="43">
        <f>VLOOKUP($A66&amp;K$82,決統データ!$A$3:$DE$365,$E66+19,FALSE)</f>
        <v>12744</v>
      </c>
      <c r="L66" s="43">
        <f>VLOOKUP($A66&amp;L$82,決統データ!$A$3:$DE$365,$E66+19,FALSE)</f>
        <v>22809</v>
      </c>
      <c r="M66" s="259">
        <f t="shared" si="2"/>
        <v>38163</v>
      </c>
    </row>
    <row r="67" spans="1:13" s="1" customFormat="1" ht="17.25" customHeight="1">
      <c r="A67" s="27" t="str">
        <f>+B67&amp;C67&amp;D67</f>
        <v>1743202</v>
      </c>
      <c r="B67" s="28" t="s">
        <v>196</v>
      </c>
      <c r="C67" s="29">
        <v>32</v>
      </c>
      <c r="D67" s="28" t="s">
        <v>550</v>
      </c>
      <c r="E67" s="24">
        <v>6</v>
      </c>
      <c r="F67" s="602"/>
      <c r="G67" s="163" t="s">
        <v>359</v>
      </c>
      <c r="H67" s="202"/>
      <c r="I67" s="179"/>
      <c r="J67" s="43">
        <f>VLOOKUP($A67&amp;J$82,決統データ!$A$3:$DE$365,$E67+19,FALSE)</f>
        <v>0</v>
      </c>
      <c r="K67" s="43">
        <f>VLOOKUP($A67&amp;K$82,決統データ!$A$3:$DE$365,$E67+19,FALSE)</f>
        <v>0</v>
      </c>
      <c r="L67" s="43">
        <f>VLOOKUP($A67&amp;L$82,決統データ!$A$3:$DE$365,$E67+19,FALSE)</f>
        <v>0</v>
      </c>
      <c r="M67" s="259">
        <f t="shared" ref="M67:M78" si="3">SUM(J67:L67)</f>
        <v>0</v>
      </c>
    </row>
    <row r="68" spans="1:13" s="1" customFormat="1" ht="17.25" customHeight="1">
      <c r="A68" s="27" t="str">
        <f t="shared" si="1"/>
        <v>1743202</v>
      </c>
      <c r="B68" s="28" t="s">
        <v>196</v>
      </c>
      <c r="C68" s="29">
        <v>32</v>
      </c>
      <c r="D68" s="28" t="s">
        <v>550</v>
      </c>
      <c r="E68" s="24">
        <v>7</v>
      </c>
      <c r="F68" s="602"/>
      <c r="G68" s="163" t="s">
        <v>1241</v>
      </c>
      <c r="H68" s="202"/>
      <c r="I68" s="179"/>
      <c r="J68" s="43">
        <f>VLOOKUP($A68&amp;J$82,決統データ!$A$3:$DE$365,$E68+19,FALSE)</f>
        <v>103094</v>
      </c>
      <c r="K68" s="43">
        <f>VLOOKUP($A68&amp;K$82,決統データ!$A$3:$DE$365,$E68+19,FALSE)</f>
        <v>207112</v>
      </c>
      <c r="L68" s="43">
        <f>VLOOKUP($A68&amp;L$82,決統データ!$A$3:$DE$365,$E68+19,FALSE)</f>
        <v>515369</v>
      </c>
      <c r="M68" s="259">
        <f t="shared" si="3"/>
        <v>825575</v>
      </c>
    </row>
    <row r="69" spans="1:13" s="1" customFormat="1" ht="17.25" customHeight="1">
      <c r="A69" s="27" t="str">
        <f t="shared" si="1"/>
        <v>1743202</v>
      </c>
      <c r="B69" s="28" t="s">
        <v>196</v>
      </c>
      <c r="C69" s="29">
        <v>32</v>
      </c>
      <c r="D69" s="28" t="s">
        <v>550</v>
      </c>
      <c r="E69" s="24">
        <v>8</v>
      </c>
      <c r="F69" s="602"/>
      <c r="G69" s="601" t="s">
        <v>626</v>
      </c>
      <c r="H69" s="163" t="s">
        <v>1237</v>
      </c>
      <c r="I69" s="179"/>
      <c r="J69" s="43">
        <f>VLOOKUP($A69&amp;J$82,決統データ!$A$3:$DE$365,$E69+19,FALSE)</f>
        <v>0</v>
      </c>
      <c r="K69" s="43">
        <f>VLOOKUP($A69&amp;K$82,決統データ!$A$3:$DE$365,$E69+19,FALSE)</f>
        <v>0</v>
      </c>
      <c r="L69" s="43">
        <f>VLOOKUP($A69&amp;L$82,決統データ!$A$3:$DE$365,$E69+19,FALSE)</f>
        <v>6380</v>
      </c>
      <c r="M69" s="259">
        <f t="shared" si="3"/>
        <v>6380</v>
      </c>
    </row>
    <row r="70" spans="1:13" s="1" customFormat="1" ht="17.25" customHeight="1">
      <c r="A70" s="27" t="str">
        <f t="shared" si="1"/>
        <v>1743202</v>
      </c>
      <c r="B70" s="28" t="s">
        <v>196</v>
      </c>
      <c r="C70" s="29">
        <v>32</v>
      </c>
      <c r="D70" s="28" t="s">
        <v>550</v>
      </c>
      <c r="E70" s="24">
        <v>9</v>
      </c>
      <c r="F70" s="602"/>
      <c r="G70" s="602"/>
      <c r="H70" s="163" t="s">
        <v>1236</v>
      </c>
      <c r="I70" s="179"/>
      <c r="J70" s="43">
        <f>VLOOKUP($A70&amp;J$82,決統データ!$A$3:$DE$365,$E70+19,FALSE)</f>
        <v>0</v>
      </c>
      <c r="K70" s="43">
        <f>VLOOKUP($A70&amp;K$82,決統データ!$A$3:$DE$365,$E70+19,FALSE)</f>
        <v>0</v>
      </c>
      <c r="L70" s="43">
        <f>VLOOKUP($A70&amp;L$82,決統データ!$A$3:$DE$365,$E70+19,FALSE)</f>
        <v>0</v>
      </c>
      <c r="M70" s="259">
        <f t="shared" si="3"/>
        <v>0</v>
      </c>
    </row>
    <row r="71" spans="1:13" s="1" customFormat="1" ht="17.25" customHeight="1">
      <c r="A71" s="27" t="str">
        <f t="shared" si="1"/>
        <v>1743202</v>
      </c>
      <c r="B71" s="28" t="s">
        <v>196</v>
      </c>
      <c r="C71" s="29">
        <v>32</v>
      </c>
      <c r="D71" s="28" t="s">
        <v>550</v>
      </c>
      <c r="E71" s="24">
        <v>10</v>
      </c>
      <c r="F71" s="602"/>
      <c r="G71" s="602"/>
      <c r="H71" s="163" t="s">
        <v>1240</v>
      </c>
      <c r="I71" s="179"/>
      <c r="J71" s="43">
        <f>VLOOKUP($A71&amp;J$82,決統データ!$A$3:$DE$365,$E71+19,FALSE)</f>
        <v>0</v>
      </c>
      <c r="K71" s="43">
        <f>VLOOKUP($A71&amp;K$82,決統データ!$A$3:$DE$365,$E71+19,FALSE)</f>
        <v>0</v>
      </c>
      <c r="L71" s="43">
        <f>VLOOKUP($A71&amp;L$82,決統データ!$A$3:$DE$365,$E71+19,FALSE)</f>
        <v>0</v>
      </c>
      <c r="M71" s="259">
        <f t="shared" si="3"/>
        <v>0</v>
      </c>
    </row>
    <row r="72" spans="1:13" s="1" customFormat="1" ht="17.25" customHeight="1">
      <c r="A72" s="27" t="str">
        <f t="shared" si="1"/>
        <v>1743202</v>
      </c>
      <c r="B72" s="28" t="s">
        <v>196</v>
      </c>
      <c r="C72" s="29">
        <v>32</v>
      </c>
      <c r="D72" s="28" t="s">
        <v>550</v>
      </c>
      <c r="E72" s="24">
        <v>11</v>
      </c>
      <c r="F72" s="602"/>
      <c r="G72" s="602"/>
      <c r="H72" s="163" t="s">
        <v>1239</v>
      </c>
      <c r="I72" s="179"/>
      <c r="J72" s="43">
        <f>VLOOKUP($A72&amp;J$82,決統データ!$A$3:$DE$365,$E72+19,FALSE)</f>
        <v>0</v>
      </c>
      <c r="K72" s="43">
        <f>VLOOKUP($A72&amp;K$82,決統データ!$A$3:$DE$365,$E72+19,FALSE)</f>
        <v>0</v>
      </c>
      <c r="L72" s="43">
        <f>VLOOKUP($A72&amp;L$82,決統データ!$A$3:$DE$365,$E72+19,FALSE)</f>
        <v>109387</v>
      </c>
      <c r="M72" s="259">
        <f t="shared" si="3"/>
        <v>109387</v>
      </c>
    </row>
    <row r="73" spans="1:13" s="1" customFormat="1" ht="17.25" customHeight="1">
      <c r="A73" s="27" t="str">
        <f>+B73&amp;C73&amp;D73</f>
        <v>1743202</v>
      </c>
      <c r="B73" s="28" t="s">
        <v>196</v>
      </c>
      <c r="C73" s="29">
        <v>32</v>
      </c>
      <c r="D73" s="28" t="s">
        <v>550</v>
      </c>
      <c r="E73" s="24">
        <v>12</v>
      </c>
      <c r="F73" s="602"/>
      <c r="G73" s="602"/>
      <c r="H73" s="163" t="s">
        <v>1235</v>
      </c>
      <c r="I73" s="179"/>
      <c r="J73" s="43">
        <f>VLOOKUP($A73&amp;J$82,決統データ!$A$3:$DE$365,$E73+19,FALSE)</f>
        <v>100178</v>
      </c>
      <c r="K73" s="43">
        <f>VLOOKUP($A73&amp;K$82,決統データ!$A$3:$DE$365,$E73+19,FALSE)</f>
        <v>193226</v>
      </c>
      <c r="L73" s="43">
        <f>VLOOKUP($A73&amp;L$82,決統データ!$A$3:$DE$365,$E73+19,FALSE)</f>
        <v>373157</v>
      </c>
      <c r="M73" s="259">
        <f t="shared" si="3"/>
        <v>666561</v>
      </c>
    </row>
    <row r="74" spans="1:13" s="1" customFormat="1" ht="17.25" customHeight="1">
      <c r="A74" s="27" t="str">
        <f t="shared" si="1"/>
        <v>1743202</v>
      </c>
      <c r="B74" s="28" t="s">
        <v>196</v>
      </c>
      <c r="C74" s="29">
        <v>32</v>
      </c>
      <c r="D74" s="28" t="s">
        <v>550</v>
      </c>
      <c r="E74" s="24">
        <v>13</v>
      </c>
      <c r="F74" s="603"/>
      <c r="G74" s="603"/>
      <c r="H74" s="163" t="s">
        <v>713</v>
      </c>
      <c r="I74" s="179"/>
      <c r="J74" s="43">
        <f>VLOOKUP($A74&amp;J$82,決統データ!$A$3:$DE$365,$E74+19,FALSE)</f>
        <v>2916</v>
      </c>
      <c r="K74" s="43">
        <f>VLOOKUP($A74&amp;K$82,決統データ!$A$3:$DE$365,$E74+19,FALSE)</f>
        <v>13886</v>
      </c>
      <c r="L74" s="43">
        <f>VLOOKUP($A74&amp;L$82,決統データ!$A$3:$DE$365,$E74+19,FALSE)</f>
        <v>26445</v>
      </c>
      <c r="M74" s="259">
        <f t="shared" si="3"/>
        <v>43247</v>
      </c>
    </row>
    <row r="75" spans="1:13" s="1" customFormat="1" ht="17.25" customHeight="1">
      <c r="A75" s="27" t="str">
        <f t="shared" si="1"/>
        <v>1743202</v>
      </c>
      <c r="B75" s="28" t="s">
        <v>196</v>
      </c>
      <c r="C75" s="29">
        <v>32</v>
      </c>
      <c r="D75" s="28" t="s">
        <v>550</v>
      </c>
      <c r="E75" s="24">
        <v>15</v>
      </c>
      <c r="F75" s="162" t="s">
        <v>1238</v>
      </c>
      <c r="G75" s="163"/>
      <c r="H75" s="202"/>
      <c r="I75" s="179"/>
      <c r="J75" s="43">
        <f>VLOOKUP($A75&amp;J$82,決統データ!$A$3:$DE$365,$E75+19,FALSE)</f>
        <v>171645</v>
      </c>
      <c r="K75" s="43">
        <f>VLOOKUP($A75&amp;K$82,決統データ!$A$3:$DE$365,$E75+19,FALSE)</f>
        <v>305206</v>
      </c>
      <c r="L75" s="43">
        <f>VLOOKUP($A75&amp;L$82,決統データ!$A$3:$DE$365,$E75+19,FALSE)</f>
        <v>851423</v>
      </c>
      <c r="M75" s="259">
        <f t="shared" si="3"/>
        <v>1328274</v>
      </c>
    </row>
    <row r="76" spans="1:13" s="1" customFormat="1" ht="17.25" customHeight="1">
      <c r="A76" s="27" t="str">
        <f>+B76&amp;C76&amp;D76</f>
        <v>1743202</v>
      </c>
      <c r="B76" s="28" t="s">
        <v>196</v>
      </c>
      <c r="C76" s="29">
        <v>32</v>
      </c>
      <c r="D76" s="28" t="s">
        <v>550</v>
      </c>
      <c r="E76" s="24">
        <v>16</v>
      </c>
      <c r="F76" s="601" t="s">
        <v>626</v>
      </c>
      <c r="G76" s="179" t="s">
        <v>1237</v>
      </c>
      <c r="H76" s="163"/>
      <c r="I76" s="179"/>
      <c r="J76" s="43">
        <f>VLOOKUP($A76&amp;J$82,決統データ!$A$3:$DE$365,$E76+19,FALSE)</f>
        <v>68551</v>
      </c>
      <c r="K76" s="43">
        <f>VLOOKUP($A76&amp;K$82,決統データ!$A$3:$DE$365,$E76+19,FALSE)</f>
        <v>98094</v>
      </c>
      <c r="L76" s="43">
        <f>VLOOKUP($A76&amp;L$82,決統データ!$A$3:$DE$365,$E76+19,FALSE)</f>
        <v>342434</v>
      </c>
      <c r="M76" s="259">
        <f t="shared" si="3"/>
        <v>509079</v>
      </c>
    </row>
    <row r="77" spans="1:13" s="1" customFormat="1" ht="17.25" customHeight="1">
      <c r="A77" s="27" t="str">
        <f>+B77&amp;C77&amp;D77</f>
        <v>1743202</v>
      </c>
      <c r="B77" s="28" t="s">
        <v>196</v>
      </c>
      <c r="C77" s="29">
        <v>32</v>
      </c>
      <c r="D77" s="28" t="s">
        <v>550</v>
      </c>
      <c r="E77" s="24">
        <v>17</v>
      </c>
      <c r="F77" s="602"/>
      <c r="G77" s="179" t="s">
        <v>1236</v>
      </c>
      <c r="H77" s="163"/>
      <c r="I77" s="179"/>
      <c r="J77" s="43">
        <f>VLOOKUP($A77&amp;J$82,決統データ!$A$3:$DE$365,$E77+19,FALSE)</f>
        <v>0</v>
      </c>
      <c r="K77" s="43">
        <f>VLOOKUP($A77&amp;K$82,決統データ!$A$3:$DE$365,$E77+19,FALSE)</f>
        <v>0</v>
      </c>
      <c r="L77" s="43">
        <f>VLOOKUP($A77&amp;L$82,決統データ!$A$3:$DE$365,$E77+19,FALSE)</f>
        <v>0</v>
      </c>
      <c r="M77" s="259">
        <f t="shared" si="3"/>
        <v>0</v>
      </c>
    </row>
    <row r="78" spans="1:13" s="1" customFormat="1" ht="17.25" customHeight="1">
      <c r="A78" s="27" t="str">
        <f>+B78&amp;C78&amp;D78</f>
        <v>1743202</v>
      </c>
      <c r="B78" s="28" t="s">
        <v>196</v>
      </c>
      <c r="C78" s="29">
        <v>32</v>
      </c>
      <c r="D78" s="28" t="s">
        <v>550</v>
      </c>
      <c r="E78" s="24">
        <v>18</v>
      </c>
      <c r="F78" s="603"/>
      <c r="G78" s="179" t="s">
        <v>713</v>
      </c>
      <c r="H78" s="163"/>
      <c r="I78" s="179"/>
      <c r="J78" s="43">
        <f>VLOOKUP($A78&amp;J$82,決統データ!$A$3:$DE$365,$E78+19,FALSE)</f>
        <v>103094</v>
      </c>
      <c r="K78" s="43">
        <f>VLOOKUP($A78&amp;K$82,決統データ!$A$3:$DE$365,$E78+19,FALSE)</f>
        <v>207112</v>
      </c>
      <c r="L78" s="43">
        <f>VLOOKUP($A78&amp;L$82,決統データ!$A$3:$DE$365,$E78+19,FALSE)</f>
        <v>508989</v>
      </c>
      <c r="M78" s="259">
        <f t="shared" si="3"/>
        <v>819195</v>
      </c>
    </row>
    <row r="80" spans="1:13" ht="14.25" customHeight="1"/>
    <row r="82" spans="10:12" hidden="1">
      <c r="J82" s="216" t="str">
        <f t="shared" ref="J82:L82" si="4">+J83&amp;J85</f>
        <v>263656000</v>
      </c>
      <c r="K82" s="216" t="str">
        <f t="shared" si="4"/>
        <v>264075000</v>
      </c>
      <c r="L82" s="216" t="str">
        <f t="shared" si="4"/>
        <v>264652000</v>
      </c>
    </row>
    <row r="83" spans="10:12" hidden="1">
      <c r="J83" s="216" t="s">
        <v>571</v>
      </c>
      <c r="K83" s="216" t="s">
        <v>573</v>
      </c>
      <c r="L83" s="216" t="s">
        <v>576</v>
      </c>
    </row>
    <row r="84" spans="10:12" hidden="1">
      <c r="J84" s="216" t="s">
        <v>460</v>
      </c>
      <c r="K84" s="216" t="s">
        <v>574</v>
      </c>
      <c r="L84" s="216" t="s">
        <v>577</v>
      </c>
    </row>
    <row r="85" spans="10:12" hidden="1">
      <c r="J85" s="216" t="s">
        <v>546</v>
      </c>
      <c r="K85" s="216" t="s">
        <v>546</v>
      </c>
      <c r="L85" s="216" t="s">
        <v>546</v>
      </c>
    </row>
    <row r="86" spans="10:12" ht="14.25" customHeight="1"/>
  </sheetData>
  <sheetProtection algorithmName="SHA-512" hashValue="BSJUqBoAxgNQ9Qp/XfOgQX+5ztcQi5Nn5n7Ar1Zo2l1UZtpKqRnS1JI8Do1l7BScUOOLVTBG97A+A9bXtlR2CQ==" saltValue="MbygcJWrtDfYSP7oYxAvIA==" spinCount="100000" sheet="1" objects="1" scenarios="1"/>
  <customSheetViews>
    <customSheetView guid="{247A5D4D-80F1-4466-92F7-7A3BC78E450F}" showPageBreaks="1" printArea="1" topLeftCell="B1">
      <selection activeCell="C43" sqref="C43"/>
      <pageMargins left="0.78740157480314965" right="0.78740157480314965" top="0.78740157480314965" bottom="0.78740157480314965" header="0.51181102362204722" footer="0.62992125984251968"/>
      <pageSetup paperSize="9" scale="55" orientation="portrait" blackAndWhite="1" horizontalDpi="300" verticalDpi="300"/>
      <headerFooter alignWithMargins="0"/>
    </customSheetView>
  </customSheetViews>
  <mergeCells count="17">
    <mergeCell ref="F2:I2"/>
    <mergeCell ref="G3:G12"/>
    <mergeCell ref="H10:H12"/>
    <mergeCell ref="G13:G24"/>
    <mergeCell ref="H22:H24"/>
    <mergeCell ref="F3:F52"/>
    <mergeCell ref="G46:G52"/>
    <mergeCell ref="G25:G36"/>
    <mergeCell ref="H38:I38"/>
    <mergeCell ref="H34:H36"/>
    <mergeCell ref="F76:F78"/>
    <mergeCell ref="G37:G44"/>
    <mergeCell ref="H42:H44"/>
    <mergeCell ref="F53:F74"/>
    <mergeCell ref="G54:G59"/>
    <mergeCell ref="G61:G66"/>
    <mergeCell ref="G69:G74"/>
  </mergeCells>
  <phoneticPr fontId="3"/>
  <pageMargins left="0.78740157480314965" right="0.78740157480314965" top="0.78740157480314965" bottom="0.78740157480314965" header="0.51181102362204722" footer="0.62992125984251968"/>
  <pageSetup paperSize="9" scale="55"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O80"/>
  <sheetViews>
    <sheetView view="pageBreakPreview" zoomScaleNormal="100" zoomScaleSheetLayoutView="100" zoomScalePageLayoutView="60" workbookViewId="0">
      <pane ySplit="2" topLeftCell="A3" activePane="bottomLeft" state="frozen"/>
      <selection pane="bottomLeft" activeCell="A75" sqref="A75:XFD80"/>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5.19921875" style="9" customWidth="1"/>
    <col min="7" max="8" width="4.296875" style="9" customWidth="1"/>
    <col min="9" max="9" width="5.69921875" style="9" customWidth="1"/>
    <col min="10" max="10" width="15.796875" style="9" customWidth="1"/>
    <col min="11" max="11" width="9.69921875" style="9" customWidth="1"/>
    <col min="12" max="15" width="11.5" style="9" customWidth="1"/>
    <col min="16" max="16384" width="9" style="9"/>
  </cols>
  <sheetData>
    <row r="1" spans="1:15">
      <c r="F1" s="9" t="s">
        <v>79</v>
      </c>
      <c r="O1" s="215"/>
    </row>
    <row r="2" spans="1:15" ht="31.5" customHeight="1">
      <c r="A2" s="26"/>
      <c r="B2" s="67" t="s">
        <v>757</v>
      </c>
      <c r="C2" s="26" t="s">
        <v>758</v>
      </c>
      <c r="D2" s="26" t="s">
        <v>759</v>
      </c>
      <c r="E2" s="30" t="s">
        <v>760</v>
      </c>
      <c r="F2" s="858"/>
      <c r="G2" s="858"/>
      <c r="H2" s="858"/>
      <c r="I2" s="858"/>
      <c r="J2" s="858"/>
      <c r="K2" s="858"/>
      <c r="L2" s="11" t="s">
        <v>460</v>
      </c>
      <c r="M2" s="11" t="s">
        <v>177</v>
      </c>
      <c r="N2" s="11" t="s">
        <v>1234</v>
      </c>
      <c r="O2" s="11" t="s">
        <v>587</v>
      </c>
    </row>
    <row r="3" spans="1:15" s="1" customFormat="1" ht="17.100000000000001" customHeight="1">
      <c r="A3" s="27" t="str">
        <f t="shared" ref="A3:A8" si="0">+B3&amp;C3&amp;D3</f>
        <v>1743301</v>
      </c>
      <c r="B3" s="28" t="s">
        <v>196</v>
      </c>
      <c r="C3" s="29">
        <v>33</v>
      </c>
      <c r="D3" s="28" t="s">
        <v>761</v>
      </c>
      <c r="E3" s="24">
        <v>1</v>
      </c>
      <c r="F3" s="611" t="s">
        <v>78</v>
      </c>
      <c r="G3" s="691" t="s">
        <v>77</v>
      </c>
      <c r="H3" s="859" t="s">
        <v>76</v>
      </c>
      <c r="I3" s="636" t="s">
        <v>75</v>
      </c>
      <c r="J3" s="636"/>
      <c r="K3" s="636"/>
      <c r="L3" s="255" t="str">
        <f>IF(VLOOKUP($A3&amp;L$77,決統データ!$A$3:$DE$365,$E3+19,0)=0,"○","")</f>
        <v/>
      </c>
      <c r="M3" s="255" t="str">
        <f>IF(VLOOKUP($A3&amp;M$77,決統データ!$A$3:$DE$365,$E3+19,0)=0,"○","")</f>
        <v/>
      </c>
      <c r="N3" s="255" t="str">
        <f>IF(VLOOKUP($A3&amp;N$77,決統データ!$A$3:$DE$365,$E3+19,0)=0,"○","")</f>
        <v/>
      </c>
      <c r="O3" s="257">
        <f>(COUNTIF(C3:N3,"○"))</f>
        <v>0</v>
      </c>
    </row>
    <row r="4" spans="1:15" s="1" customFormat="1" ht="17.100000000000001" customHeight="1">
      <c r="A4" s="27" t="str">
        <f t="shared" si="0"/>
        <v>1743301</v>
      </c>
      <c r="B4" s="28" t="s">
        <v>196</v>
      </c>
      <c r="C4" s="29">
        <v>33</v>
      </c>
      <c r="D4" s="28" t="s">
        <v>761</v>
      </c>
      <c r="E4" s="24">
        <v>1</v>
      </c>
      <c r="F4" s="611"/>
      <c r="G4" s="691"/>
      <c r="H4" s="859"/>
      <c r="I4" s="467" t="s">
        <v>189</v>
      </c>
      <c r="J4" s="467"/>
      <c r="K4" s="467"/>
      <c r="L4" s="255" t="str">
        <f>IF(VLOOKUP($A4&amp;L$77,決統データ!$A$3:$DE$365,$E4+19,0)=0,"○","")</f>
        <v/>
      </c>
      <c r="M4" s="255" t="str">
        <f>IF(VLOOKUP($A4&amp;M$77,決統データ!$A$3:$DE$365,$E4+19,0)=0,"○","")</f>
        <v/>
      </c>
      <c r="N4" s="255" t="str">
        <f>IF(VLOOKUP($A4&amp;N$77,決統データ!$A$3:$DE$365,$E4+19,0)=0,"○","")</f>
        <v/>
      </c>
      <c r="O4" s="257">
        <f>(COUNTIF(C4:N4,"○"))</f>
        <v>0</v>
      </c>
    </row>
    <row r="5" spans="1:15" s="1" customFormat="1" ht="17.100000000000001" customHeight="1">
      <c r="A5" s="27" t="str">
        <f t="shared" si="0"/>
        <v>1743301</v>
      </c>
      <c r="B5" s="28" t="s">
        <v>196</v>
      </c>
      <c r="C5" s="29">
        <v>33</v>
      </c>
      <c r="D5" s="28" t="s">
        <v>761</v>
      </c>
      <c r="E5" s="24">
        <v>1</v>
      </c>
      <c r="F5" s="611"/>
      <c r="G5" s="691"/>
      <c r="H5" s="859"/>
      <c r="I5" s="467" t="s">
        <v>188</v>
      </c>
      <c r="J5" s="467"/>
      <c r="K5" s="467"/>
      <c r="L5" s="255" t="str">
        <f>IF(VLOOKUP($A5&amp;L$77,決統データ!$A$3:$DE$365,$E5+19,0)=0,"○","")</f>
        <v/>
      </c>
      <c r="M5" s="255" t="str">
        <f>IF(VLOOKUP($A5&amp;M$77,決統データ!$A$3:$DE$365,$E5+19,0)=0,"○","")</f>
        <v/>
      </c>
      <c r="N5" s="255" t="str">
        <f>IF(VLOOKUP($A5&amp;N$77,決統データ!$A$3:$DE$365,$E5+19,0)=0,"○","")</f>
        <v/>
      </c>
      <c r="O5" s="257">
        <f>(COUNTIF(C5:N5,"○"))</f>
        <v>0</v>
      </c>
    </row>
    <row r="6" spans="1:15" s="1" customFormat="1" ht="17.100000000000001" customHeight="1">
      <c r="A6" s="27" t="str">
        <f t="shared" si="0"/>
        <v>1743301</v>
      </c>
      <c r="B6" s="28" t="s">
        <v>196</v>
      </c>
      <c r="C6" s="29">
        <v>33</v>
      </c>
      <c r="D6" s="28" t="s">
        <v>761</v>
      </c>
      <c r="E6" s="24">
        <v>1</v>
      </c>
      <c r="F6" s="611"/>
      <c r="G6" s="691"/>
      <c r="H6" s="859"/>
      <c r="I6" s="467" t="s">
        <v>72</v>
      </c>
      <c r="J6" s="467"/>
      <c r="K6" s="467"/>
      <c r="L6" s="255" t="str">
        <f>IF(VLOOKUP($A6&amp;L$77,決統データ!$A$3:$DE$365,$E6+19,0)=0,"○","")</f>
        <v/>
      </c>
      <c r="M6" s="353" t="s">
        <v>1462</v>
      </c>
      <c r="N6" s="255" t="str">
        <f>IF(VLOOKUP($A6&amp;N$77,決統データ!$A$3:$DE$365,$E6+19,0)=0,"○","")</f>
        <v/>
      </c>
      <c r="O6" s="257">
        <f>(COUNTIF(C6:N6,"○"))</f>
        <v>1</v>
      </c>
    </row>
    <row r="7" spans="1:15" s="1" customFormat="1" ht="17.100000000000001" customHeight="1">
      <c r="A7" s="27" t="str">
        <f t="shared" si="0"/>
        <v>1743301</v>
      </c>
      <c r="B7" s="28" t="s">
        <v>196</v>
      </c>
      <c r="C7" s="29">
        <v>33</v>
      </c>
      <c r="D7" s="28" t="s">
        <v>761</v>
      </c>
      <c r="E7" s="24">
        <v>1</v>
      </c>
      <c r="F7" s="611"/>
      <c r="G7" s="691"/>
      <c r="H7" s="860"/>
      <c r="I7" s="467" t="s">
        <v>71</v>
      </c>
      <c r="J7" s="467"/>
      <c r="K7" s="467"/>
      <c r="L7" s="439" t="s">
        <v>1461</v>
      </c>
      <c r="M7" s="255" t="str">
        <f>IF(VLOOKUP($A7&amp;M$77,決統データ!$A$3:$DE$365,$E7+19,0)=0,"○","")</f>
        <v/>
      </c>
      <c r="N7" s="410" t="s">
        <v>1461</v>
      </c>
      <c r="O7" s="257">
        <f>(COUNTIF(C7:N7,"○"))</f>
        <v>2</v>
      </c>
    </row>
    <row r="8" spans="1:15" s="1" customFormat="1" ht="17.100000000000001" customHeight="1">
      <c r="A8" s="27" t="str">
        <f t="shared" si="0"/>
        <v>1743301</v>
      </c>
      <c r="B8" s="28" t="s">
        <v>196</v>
      </c>
      <c r="C8" s="29">
        <v>33</v>
      </c>
      <c r="D8" s="28" t="s">
        <v>761</v>
      </c>
      <c r="E8" s="24">
        <v>2</v>
      </c>
      <c r="F8" s="611"/>
      <c r="G8" s="692"/>
      <c r="H8" s="467" t="s">
        <v>70</v>
      </c>
      <c r="I8" s="467"/>
      <c r="J8" s="467"/>
      <c r="K8" s="467"/>
      <c r="L8" s="181">
        <f>VLOOKUP($A8&amp;L$77,決統データ!$A$3:$DE$365,$E8+19,FALSE)/10</f>
        <v>36</v>
      </c>
      <c r="M8" s="181">
        <f>VLOOKUP($A8&amp;M$77,決統データ!$A$3:$DE$365,$E8+19,FALSE)/10</f>
        <v>0</v>
      </c>
      <c r="N8" s="181">
        <f>VLOOKUP($A8&amp;N$77,決統データ!$A$3:$DE$365,$E8+19,FALSE)/10</f>
        <v>58.6</v>
      </c>
      <c r="O8" s="258">
        <f>SUM(L8:N8)/COUNTIF(J8:N8,"&gt;0")</f>
        <v>47.3</v>
      </c>
    </row>
    <row r="9" spans="1:15" s="1" customFormat="1" ht="17.100000000000001" customHeight="1">
      <c r="E9" s="24"/>
      <c r="F9" s="611"/>
      <c r="G9" s="861" t="s">
        <v>69</v>
      </c>
      <c r="H9" s="467" t="s">
        <v>68</v>
      </c>
      <c r="I9" s="467"/>
      <c r="J9" s="467"/>
      <c r="K9" s="467"/>
      <c r="L9" s="319"/>
      <c r="M9" s="319"/>
      <c r="N9" s="319"/>
      <c r="O9" s="257">
        <f t="shared" ref="O9:O14" si="1">COUNTA(L9:N9)</f>
        <v>0</v>
      </c>
    </row>
    <row r="10" spans="1:15" s="1" customFormat="1" ht="17.100000000000001" customHeight="1">
      <c r="E10" s="24"/>
      <c r="F10" s="611"/>
      <c r="G10" s="862"/>
      <c r="H10" s="467" t="s">
        <v>67</v>
      </c>
      <c r="I10" s="467"/>
      <c r="J10" s="467"/>
      <c r="K10" s="467"/>
      <c r="L10" s="252" t="s">
        <v>181</v>
      </c>
      <c r="M10" s="252" t="s">
        <v>792</v>
      </c>
      <c r="N10" s="252" t="s">
        <v>181</v>
      </c>
      <c r="O10" s="257">
        <f t="shared" si="1"/>
        <v>3</v>
      </c>
    </row>
    <row r="11" spans="1:15" s="1" customFormat="1" ht="17.100000000000001" customHeight="1">
      <c r="E11" s="24"/>
      <c r="F11" s="611"/>
      <c r="G11" s="862"/>
      <c r="H11" s="467" t="s">
        <v>64</v>
      </c>
      <c r="I11" s="467"/>
      <c r="J11" s="467"/>
      <c r="K11" s="467"/>
      <c r="L11" s="252"/>
      <c r="M11" s="353"/>
      <c r="N11" s="252"/>
      <c r="O11" s="257">
        <f t="shared" si="1"/>
        <v>0</v>
      </c>
    </row>
    <row r="12" spans="1:15" s="1" customFormat="1" ht="17.100000000000001" customHeight="1">
      <c r="E12" s="24"/>
      <c r="F12" s="611"/>
      <c r="G12" s="862"/>
      <c r="H12" s="467" t="s">
        <v>66</v>
      </c>
      <c r="I12" s="467"/>
      <c r="J12" s="467"/>
      <c r="K12" s="467"/>
      <c r="L12" s="252"/>
      <c r="M12" s="252"/>
      <c r="N12" s="252"/>
      <c r="O12" s="257">
        <f t="shared" si="1"/>
        <v>0</v>
      </c>
    </row>
    <row r="13" spans="1:15" s="1" customFormat="1" ht="17.100000000000001" customHeight="1">
      <c r="E13" s="24"/>
      <c r="F13" s="611"/>
      <c r="G13" s="862"/>
      <c r="H13" s="467" t="s">
        <v>65</v>
      </c>
      <c r="I13" s="467"/>
      <c r="J13" s="467"/>
      <c r="K13" s="467"/>
      <c r="L13" s="252"/>
      <c r="M13" s="252"/>
      <c r="N13" s="252"/>
      <c r="O13" s="257">
        <f t="shared" si="1"/>
        <v>0</v>
      </c>
    </row>
    <row r="14" spans="1:15" s="1" customFormat="1" ht="17.100000000000001" customHeight="1">
      <c r="E14" s="24"/>
      <c r="F14" s="611"/>
      <c r="G14" s="863"/>
      <c r="H14" s="467" t="s">
        <v>713</v>
      </c>
      <c r="I14" s="467"/>
      <c r="J14" s="467"/>
      <c r="K14" s="467"/>
      <c r="L14" s="252"/>
      <c r="M14" s="252"/>
      <c r="N14" s="252"/>
      <c r="O14" s="257">
        <f t="shared" si="1"/>
        <v>0</v>
      </c>
    </row>
    <row r="15" spans="1:15" s="1" customFormat="1" ht="17.100000000000001" customHeight="1">
      <c r="A15" s="27" t="str">
        <f>+B15&amp;C15&amp;D15</f>
        <v>1743301</v>
      </c>
      <c r="B15" s="28" t="s">
        <v>196</v>
      </c>
      <c r="C15" s="29">
        <v>33</v>
      </c>
      <c r="D15" s="28" t="s">
        <v>761</v>
      </c>
      <c r="E15" s="24">
        <v>4</v>
      </c>
      <c r="F15" s="611"/>
      <c r="G15" s="619" t="s">
        <v>64</v>
      </c>
      <c r="H15" s="467" t="s">
        <v>63</v>
      </c>
      <c r="I15" s="467"/>
      <c r="J15" s="467"/>
      <c r="K15" s="467"/>
      <c r="L15" s="42">
        <f>VLOOKUP($A15&amp;L$77,決統データ!$A$3:$DE$365,$E15+19,FALSE)</f>
        <v>0</v>
      </c>
      <c r="M15" s="42">
        <f>VLOOKUP($A15&amp;M$77,決統データ!$A$3:$DE$365,$E15+19,FALSE)</f>
        <v>0</v>
      </c>
      <c r="N15" s="42">
        <f>VLOOKUP($A15&amp;N$77,決統データ!$A$3:$DE$365,$E15+19,FALSE)</f>
        <v>7</v>
      </c>
      <c r="O15" s="311">
        <f>SUM(J15:N15)/COUNTIF(J15:N15,"&gt;0")</f>
        <v>7</v>
      </c>
    </row>
    <row r="16" spans="1:15" s="1" customFormat="1" ht="17.100000000000001" customHeight="1">
      <c r="A16" s="27" t="str">
        <f>+B16&amp;C16&amp;D16</f>
        <v>1743301</v>
      </c>
      <c r="B16" s="28" t="s">
        <v>196</v>
      </c>
      <c r="C16" s="29">
        <v>33</v>
      </c>
      <c r="D16" s="28" t="s">
        <v>761</v>
      </c>
      <c r="E16" s="24">
        <v>5</v>
      </c>
      <c r="F16" s="611"/>
      <c r="G16" s="620"/>
      <c r="H16" s="714" t="s">
        <v>62</v>
      </c>
      <c r="I16" s="718"/>
      <c r="J16" s="718"/>
      <c r="K16" s="719"/>
      <c r="L16" s="42">
        <f>VLOOKUP($A16&amp;L$77,決統データ!$A$3:$DE$365,$E16+19,FALSE)</f>
        <v>0</v>
      </c>
      <c r="M16" s="42">
        <f>VLOOKUP($A16&amp;M$77,決統データ!$A$3:$DE$365,$E16+19,FALSE)</f>
        <v>0</v>
      </c>
      <c r="N16" s="42">
        <f>VLOOKUP($A16&amp;N$77,決統データ!$A$3:$DE$365,$E16+19,FALSE)</f>
        <v>66</v>
      </c>
      <c r="O16" s="311">
        <f>SUM(J16:N16)/COUNTIF(J16:N16,"&gt;0")</f>
        <v>66</v>
      </c>
    </row>
    <row r="17" spans="1:15" s="1" customFormat="1" ht="17.100000000000001" customHeight="1">
      <c r="A17" s="27" t="str">
        <f>+B17&amp;C17&amp;D17</f>
        <v>1743301</v>
      </c>
      <c r="B17" s="28" t="s">
        <v>196</v>
      </c>
      <c r="C17" s="29">
        <v>33</v>
      </c>
      <c r="D17" s="28" t="s">
        <v>761</v>
      </c>
      <c r="E17" s="24">
        <v>6</v>
      </c>
      <c r="F17" s="611"/>
      <c r="G17" s="620"/>
      <c r="H17" s="714" t="s">
        <v>61</v>
      </c>
      <c r="I17" s="715"/>
      <c r="J17" s="715"/>
      <c r="K17" s="716"/>
      <c r="L17" s="42">
        <f>VLOOKUP($A17&amp;L$77,決統データ!$A$3:$DE$365,$E17+19,FALSE)</f>
        <v>0</v>
      </c>
      <c r="M17" s="42">
        <f>VLOOKUP($A17&amp;M$77,決統データ!$A$3:$DE$365,$E17+19,FALSE)</f>
        <v>0</v>
      </c>
      <c r="N17" s="42">
        <f>VLOOKUP($A17&amp;N$77,決統データ!$A$3:$DE$365,$E17+19,FALSE)</f>
        <v>227</v>
      </c>
      <c r="O17" s="311">
        <f>SUM(J17:N17)/COUNTIF(J17:N17,"&gt;0")</f>
        <v>227</v>
      </c>
    </row>
    <row r="18" spans="1:15" s="1" customFormat="1" ht="17.100000000000001" customHeight="1">
      <c r="A18" s="27" t="str">
        <f>+B18&amp;C18&amp;D18</f>
        <v>1743301</v>
      </c>
      <c r="B18" s="28" t="s">
        <v>196</v>
      </c>
      <c r="C18" s="29">
        <v>33</v>
      </c>
      <c r="D18" s="28" t="s">
        <v>761</v>
      </c>
      <c r="E18" s="24">
        <v>7</v>
      </c>
      <c r="F18" s="611"/>
      <c r="G18" s="621"/>
      <c r="H18" s="467" t="s">
        <v>60</v>
      </c>
      <c r="I18" s="467"/>
      <c r="J18" s="467"/>
      <c r="K18" s="467"/>
      <c r="L18" s="42">
        <f>VLOOKUP($A18&amp;L$77,決統データ!$A$3:$DE$365,$E18+19,FALSE)</f>
        <v>0</v>
      </c>
      <c r="M18" s="42">
        <f>VLOOKUP($A18&amp;M$77,決統データ!$A$3:$DE$365,$E18+19,FALSE)</f>
        <v>0</v>
      </c>
      <c r="N18" s="42">
        <f>VLOOKUP($A18&amp;N$77,決統データ!$A$3:$DE$365,$E18+19,FALSE)</f>
        <v>34</v>
      </c>
      <c r="O18" s="258">
        <f>SUM(J18:N18)/COUNTIF(J18:N18,"&gt;0")</f>
        <v>34</v>
      </c>
    </row>
    <row r="19" spans="1:15" s="1" customFormat="1" ht="17.100000000000001" customHeight="1">
      <c r="E19" s="24"/>
      <c r="F19" s="611"/>
      <c r="G19" s="671" t="s">
        <v>59</v>
      </c>
      <c r="H19" s="467" t="s">
        <v>58</v>
      </c>
      <c r="I19" s="467"/>
      <c r="J19" s="467"/>
      <c r="K19" s="467"/>
      <c r="L19" s="252" t="s">
        <v>181</v>
      </c>
      <c r="M19" s="252" t="s">
        <v>181</v>
      </c>
      <c r="N19" s="252" t="s">
        <v>181</v>
      </c>
      <c r="O19" s="257">
        <f t="shared" ref="O19:O31" si="2">COUNTA(L19:N19)</f>
        <v>3</v>
      </c>
    </row>
    <row r="20" spans="1:15" s="1" customFormat="1" ht="17.100000000000001" customHeight="1">
      <c r="E20" s="24"/>
      <c r="F20" s="611"/>
      <c r="G20" s="671"/>
      <c r="H20" s="467" t="s">
        <v>57</v>
      </c>
      <c r="I20" s="467"/>
      <c r="J20" s="467"/>
      <c r="K20" s="467"/>
      <c r="L20" s="252"/>
      <c r="M20" s="252"/>
      <c r="N20" s="252"/>
      <c r="O20" s="257">
        <f t="shared" si="2"/>
        <v>0</v>
      </c>
    </row>
    <row r="21" spans="1:15" s="1" customFormat="1" ht="17.100000000000001" customHeight="1">
      <c r="E21" s="24"/>
      <c r="F21" s="611"/>
      <c r="G21" s="671"/>
      <c r="H21" s="467" t="s">
        <v>713</v>
      </c>
      <c r="I21" s="467"/>
      <c r="J21" s="467"/>
      <c r="K21" s="467"/>
      <c r="L21" s="252"/>
      <c r="M21" s="252"/>
      <c r="N21" s="252"/>
      <c r="O21" s="257">
        <f t="shared" si="2"/>
        <v>0</v>
      </c>
    </row>
    <row r="22" spans="1:15" s="1" customFormat="1" ht="17.100000000000001" customHeight="1">
      <c r="E22" s="24"/>
      <c r="F22" s="611"/>
      <c r="G22" s="619" t="s">
        <v>56</v>
      </c>
      <c r="H22" s="855" t="s">
        <v>55</v>
      </c>
      <c r="I22" s="476" t="s">
        <v>54</v>
      </c>
      <c r="J22" s="498"/>
      <c r="K22" s="490"/>
      <c r="L22" s="252" t="s">
        <v>181</v>
      </c>
      <c r="M22" s="255"/>
      <c r="N22" s="255"/>
      <c r="O22" s="257">
        <f t="shared" si="2"/>
        <v>1</v>
      </c>
    </row>
    <row r="23" spans="1:15" s="1" customFormat="1" ht="17.100000000000001" customHeight="1">
      <c r="E23" s="24"/>
      <c r="F23" s="611"/>
      <c r="G23" s="620"/>
      <c r="H23" s="856"/>
      <c r="I23" s="476" t="s">
        <v>53</v>
      </c>
      <c r="J23" s="498"/>
      <c r="K23" s="490"/>
      <c r="L23" s="252" t="s">
        <v>181</v>
      </c>
      <c r="M23" s="252" t="s">
        <v>181</v>
      </c>
      <c r="N23" s="252" t="s">
        <v>181</v>
      </c>
      <c r="O23" s="257">
        <f t="shared" si="2"/>
        <v>3</v>
      </c>
    </row>
    <row r="24" spans="1:15" s="1" customFormat="1" ht="17.100000000000001" customHeight="1">
      <c r="E24" s="24"/>
      <c r="F24" s="611"/>
      <c r="G24" s="620"/>
      <c r="H24" s="856"/>
      <c r="I24" s="476" t="s">
        <v>52</v>
      </c>
      <c r="J24" s="498"/>
      <c r="K24" s="490"/>
      <c r="L24" s="252" t="s">
        <v>792</v>
      </c>
      <c r="M24" s="252" t="s">
        <v>792</v>
      </c>
      <c r="N24" s="252" t="s">
        <v>792</v>
      </c>
      <c r="O24" s="257">
        <f t="shared" si="2"/>
        <v>3</v>
      </c>
    </row>
    <row r="25" spans="1:15" s="1" customFormat="1" ht="17.100000000000001" customHeight="1">
      <c r="E25" s="24"/>
      <c r="F25" s="611"/>
      <c r="G25" s="620"/>
      <c r="H25" s="856"/>
      <c r="I25" s="64" t="s">
        <v>367</v>
      </c>
      <c r="J25" s="65"/>
      <c r="K25" s="62"/>
      <c r="L25" s="252"/>
      <c r="M25" s="353" t="s">
        <v>1363</v>
      </c>
      <c r="N25" s="353" t="s">
        <v>1358</v>
      </c>
      <c r="O25" s="257">
        <f t="shared" si="2"/>
        <v>2</v>
      </c>
    </row>
    <row r="26" spans="1:15" s="1" customFormat="1" ht="17.100000000000001" customHeight="1">
      <c r="E26" s="24"/>
      <c r="F26" s="611"/>
      <c r="G26" s="620"/>
      <c r="H26" s="856"/>
      <c r="I26" s="476" t="s">
        <v>357</v>
      </c>
      <c r="J26" s="498"/>
      <c r="K26" s="490"/>
      <c r="L26" s="252"/>
      <c r="M26" s="252"/>
      <c r="N26" s="252"/>
      <c r="O26" s="257">
        <f t="shared" si="2"/>
        <v>0</v>
      </c>
    </row>
    <row r="27" spans="1:15" s="1" customFormat="1" ht="16.05" customHeight="1">
      <c r="E27" s="419"/>
      <c r="F27" s="611"/>
      <c r="G27" s="620"/>
      <c r="H27" s="857"/>
      <c r="I27" s="416" t="s">
        <v>1467</v>
      </c>
      <c r="J27" s="418"/>
      <c r="K27" s="417"/>
      <c r="L27" s="252"/>
      <c r="M27" s="252"/>
      <c r="N27" s="252" t="s">
        <v>19</v>
      </c>
      <c r="O27" s="257">
        <f t="shared" si="2"/>
        <v>1</v>
      </c>
    </row>
    <row r="28" spans="1:15" s="1" customFormat="1" ht="17.100000000000001" customHeight="1">
      <c r="E28" s="24"/>
      <c r="F28" s="611"/>
      <c r="G28" s="620"/>
      <c r="H28" s="619" t="s">
        <v>51</v>
      </c>
      <c r="I28" s="476" t="s">
        <v>50</v>
      </c>
      <c r="J28" s="498"/>
      <c r="K28" s="490"/>
      <c r="L28" s="252" t="s">
        <v>181</v>
      </c>
      <c r="M28" s="252" t="s">
        <v>181</v>
      </c>
      <c r="N28" s="252" t="s">
        <v>181</v>
      </c>
      <c r="O28" s="257">
        <f t="shared" si="2"/>
        <v>3</v>
      </c>
    </row>
    <row r="29" spans="1:15" s="1" customFormat="1" ht="17.100000000000001" customHeight="1">
      <c r="E29" s="24"/>
      <c r="F29" s="611"/>
      <c r="G29" s="620"/>
      <c r="H29" s="620"/>
      <c r="I29" s="476" t="s">
        <v>49</v>
      </c>
      <c r="J29" s="498"/>
      <c r="K29" s="490"/>
      <c r="L29" s="255"/>
      <c r="M29" s="255"/>
      <c r="N29" s="252"/>
      <c r="O29" s="257">
        <f t="shared" si="2"/>
        <v>0</v>
      </c>
    </row>
    <row r="30" spans="1:15" s="1" customFormat="1" ht="17.100000000000001" customHeight="1">
      <c r="E30" s="24"/>
      <c r="F30" s="611"/>
      <c r="G30" s="620"/>
      <c r="H30" s="620"/>
      <c r="I30" s="476" t="s">
        <v>48</v>
      </c>
      <c r="J30" s="498"/>
      <c r="K30" s="490"/>
      <c r="L30" s="252"/>
      <c r="M30" s="255"/>
      <c r="N30" s="255"/>
      <c r="O30" s="257">
        <f t="shared" si="2"/>
        <v>0</v>
      </c>
    </row>
    <row r="31" spans="1:15" s="1" customFormat="1" ht="17.100000000000001" customHeight="1">
      <c r="E31" s="24"/>
      <c r="F31" s="611"/>
      <c r="G31" s="621"/>
      <c r="H31" s="621"/>
      <c r="I31" s="476" t="s">
        <v>47</v>
      </c>
      <c r="J31" s="498"/>
      <c r="K31" s="490"/>
      <c r="L31" s="255"/>
      <c r="M31" s="255"/>
      <c r="N31" s="255"/>
      <c r="O31" s="257">
        <f t="shared" si="2"/>
        <v>0</v>
      </c>
    </row>
    <row r="32" spans="1:15" s="1" customFormat="1" ht="17.100000000000001" customHeight="1">
      <c r="A32" s="102" t="str">
        <f t="shared" ref="A32:A50" si="3">+B32&amp;C32&amp;D32</f>
        <v>1743301</v>
      </c>
      <c r="B32" s="339" t="s">
        <v>196</v>
      </c>
      <c r="C32" s="340">
        <v>33</v>
      </c>
      <c r="D32" s="339" t="s">
        <v>761</v>
      </c>
      <c r="E32" s="24">
        <v>11</v>
      </c>
      <c r="F32" s="611"/>
      <c r="G32" s="476" t="s">
        <v>46</v>
      </c>
      <c r="H32" s="498"/>
      <c r="I32" s="498"/>
      <c r="J32" s="498"/>
      <c r="K32" s="490"/>
      <c r="L32" s="35">
        <f>VLOOKUP($A32&amp;L$77,決統データ!$A$3:$DE$365,$E32+19,FALSE)</f>
        <v>4100921</v>
      </c>
      <c r="M32" s="35">
        <f>VLOOKUP($A32&amp;M$77,決統データ!$A$3:$DE$365,$E32+19,FALSE)</f>
        <v>4231001</v>
      </c>
      <c r="N32" s="35">
        <f>VLOOKUP($A32&amp;N$77,決統データ!$A$3:$DE$365,$E32+19,FALSE)</f>
        <v>5050601</v>
      </c>
      <c r="O32" s="320"/>
    </row>
    <row r="33" spans="1:15" s="1" customFormat="1" ht="17.100000000000001" customHeight="1">
      <c r="A33" s="102" t="str">
        <f t="shared" si="3"/>
        <v>1743301</v>
      </c>
      <c r="B33" s="339" t="s">
        <v>196</v>
      </c>
      <c r="C33" s="340">
        <v>33</v>
      </c>
      <c r="D33" s="339" t="s">
        <v>761</v>
      </c>
      <c r="E33" s="24">
        <v>12</v>
      </c>
      <c r="F33" s="611"/>
      <c r="G33" s="476" t="s">
        <v>45</v>
      </c>
      <c r="H33" s="498"/>
      <c r="I33" s="498"/>
      <c r="J33" s="498"/>
      <c r="K33" s="490"/>
      <c r="L33" s="35">
        <f>VLOOKUP($A33&amp;L$77,決統データ!$A$3:$DE$365,$E33+19,FALSE)</f>
        <v>0</v>
      </c>
      <c r="M33" s="35">
        <f>VLOOKUP($A33&amp;M$77,決統データ!$A$3:$DE$365,$E33+19,FALSE)</f>
        <v>4160401</v>
      </c>
      <c r="N33" s="35">
        <f>VLOOKUP($A33&amp;N$77,決統データ!$A$3:$DE$365,$E33+19,FALSE)</f>
        <v>4290601</v>
      </c>
      <c r="O33" s="284"/>
    </row>
    <row r="34" spans="1:15" s="1" customFormat="1" ht="17.100000000000001" customHeight="1">
      <c r="A34" s="27" t="str">
        <f t="shared" si="3"/>
        <v>1743301</v>
      </c>
      <c r="B34" s="28" t="s">
        <v>196</v>
      </c>
      <c r="C34" s="29">
        <v>33</v>
      </c>
      <c r="D34" s="28" t="s">
        <v>761</v>
      </c>
      <c r="E34" s="24">
        <v>13</v>
      </c>
      <c r="F34" s="611"/>
      <c r="G34" s="659" t="s">
        <v>44</v>
      </c>
      <c r="H34" s="710" t="s">
        <v>43</v>
      </c>
      <c r="I34" s="710"/>
      <c r="J34" s="710"/>
      <c r="K34" s="710"/>
      <c r="L34" s="414">
        <f>VLOOKUP($A34&amp;L$77,決統データ!$A$3:$DE$365,$E34+19,FALSE)</f>
        <v>2750</v>
      </c>
      <c r="M34" s="414">
        <f>VLOOKUP($A34&amp;M$77,決統データ!$A$3:$DE$365,$E34+19,FALSE)</f>
        <v>4180</v>
      </c>
      <c r="N34" s="414">
        <f>VLOOKUP($A34&amp;N$77,決統データ!$A$3:$DE$365,$E34+19,FALSE)</f>
        <v>3355</v>
      </c>
      <c r="O34" s="259">
        <f t="shared" ref="O34:O45" si="4">SUM(L34:N34)/COUNTIF(L34:N34,"&gt;0")</f>
        <v>3428.3333333333335</v>
      </c>
    </row>
    <row r="35" spans="1:15" s="1" customFormat="1" ht="17.100000000000001" customHeight="1">
      <c r="A35" s="27" t="str">
        <f t="shared" si="3"/>
        <v>1743301</v>
      </c>
      <c r="B35" s="28" t="s">
        <v>196</v>
      </c>
      <c r="C35" s="29">
        <v>33</v>
      </c>
      <c r="D35" s="28" t="s">
        <v>761</v>
      </c>
      <c r="E35" s="24">
        <v>14</v>
      </c>
      <c r="F35" s="611"/>
      <c r="G35" s="659"/>
      <c r="H35" s="710" t="s">
        <v>42</v>
      </c>
      <c r="I35" s="710"/>
      <c r="J35" s="710"/>
      <c r="K35" s="710"/>
      <c r="L35" s="414">
        <f>VLOOKUP($A35&amp;L$77,決統データ!$A$3:$DE$365,$E35+19,FALSE)</f>
        <v>14190</v>
      </c>
      <c r="M35" s="414">
        <f>VLOOKUP($A35&amp;M$77,決統データ!$A$3:$DE$365,$E35+19,FALSE)</f>
        <v>0</v>
      </c>
      <c r="N35" s="414">
        <f>VLOOKUP($A35&amp;N$77,決統データ!$A$3:$DE$365,$E35+19,FALSE)</f>
        <v>19943</v>
      </c>
      <c r="O35" s="259">
        <f t="shared" si="4"/>
        <v>17066.5</v>
      </c>
    </row>
    <row r="36" spans="1:15" s="1" customFormat="1" ht="17.100000000000001" customHeight="1">
      <c r="A36" s="27" t="str">
        <f t="shared" si="3"/>
        <v>1743301</v>
      </c>
      <c r="B36" s="28" t="s">
        <v>196</v>
      </c>
      <c r="C36" s="29">
        <v>33</v>
      </c>
      <c r="D36" s="28" t="s">
        <v>761</v>
      </c>
      <c r="E36" s="24">
        <v>15</v>
      </c>
      <c r="F36" s="611"/>
      <c r="G36" s="659"/>
      <c r="H36" s="710" t="s">
        <v>187</v>
      </c>
      <c r="I36" s="710"/>
      <c r="J36" s="710"/>
      <c r="K36" s="710"/>
      <c r="L36" s="414">
        <f>VLOOKUP($A36&amp;L$77,決統データ!$A$3:$DE$365,$E36+19,FALSE)</f>
        <v>71390</v>
      </c>
      <c r="M36" s="414">
        <f>VLOOKUP($A36&amp;M$77,決統データ!$A$3:$DE$365,$E36+19,FALSE)</f>
        <v>0</v>
      </c>
      <c r="N36" s="414">
        <f>VLOOKUP($A36&amp;N$77,決統データ!$A$3:$DE$365,$E36+19,FALSE)</f>
        <v>111023</v>
      </c>
      <c r="O36" s="259">
        <f t="shared" si="4"/>
        <v>91206.5</v>
      </c>
    </row>
    <row r="37" spans="1:15" s="1" customFormat="1" ht="17.100000000000001" customHeight="1">
      <c r="A37" s="27" t="str">
        <f t="shared" si="3"/>
        <v>1743301</v>
      </c>
      <c r="B37" s="28" t="s">
        <v>196</v>
      </c>
      <c r="C37" s="29">
        <v>33</v>
      </c>
      <c r="D37" s="28" t="s">
        <v>761</v>
      </c>
      <c r="E37" s="24">
        <v>16</v>
      </c>
      <c r="F37" s="611"/>
      <c r="G37" s="659"/>
      <c r="H37" s="710" t="s">
        <v>186</v>
      </c>
      <c r="I37" s="710"/>
      <c r="J37" s="710"/>
      <c r="K37" s="710"/>
      <c r="L37" s="414">
        <f>VLOOKUP($A37&amp;L$77,決統データ!$A$3:$DE$365,$E37+19,FALSE)</f>
        <v>142890</v>
      </c>
      <c r="M37" s="414">
        <f>VLOOKUP($A37&amp;M$77,決統データ!$A$3:$DE$365,$E37+19,FALSE)</f>
        <v>0</v>
      </c>
      <c r="N37" s="414">
        <f>VLOOKUP($A37&amp;N$77,決統データ!$A$3:$DE$365,$E37+19,FALSE)</f>
        <v>224873</v>
      </c>
      <c r="O37" s="259">
        <f t="shared" si="4"/>
        <v>183881.5</v>
      </c>
    </row>
    <row r="38" spans="1:15" s="1" customFormat="1" ht="17.100000000000001" customHeight="1">
      <c r="A38" s="27" t="str">
        <f t="shared" si="3"/>
        <v>1743301</v>
      </c>
      <c r="B38" s="28" t="s">
        <v>196</v>
      </c>
      <c r="C38" s="29">
        <v>33</v>
      </c>
      <c r="D38" s="28" t="s">
        <v>761</v>
      </c>
      <c r="E38" s="24">
        <v>17</v>
      </c>
      <c r="F38" s="611"/>
      <c r="G38" s="659"/>
      <c r="H38" s="710" t="s">
        <v>185</v>
      </c>
      <c r="I38" s="710"/>
      <c r="J38" s="710"/>
      <c r="K38" s="710"/>
      <c r="L38" s="414">
        <f>VLOOKUP($A38&amp;L$77,決統データ!$A$3:$DE$365,$E38+19,FALSE)</f>
        <v>714890</v>
      </c>
      <c r="M38" s="414">
        <f>VLOOKUP($A38&amp;M$77,決統データ!$A$3:$DE$365,$E38+19,FALSE)</f>
        <v>0</v>
      </c>
      <c r="N38" s="414">
        <f>VLOOKUP($A38&amp;N$77,決統データ!$A$3:$DE$365,$E38+19,FALSE)</f>
        <v>1135673</v>
      </c>
      <c r="O38" s="259">
        <f t="shared" si="4"/>
        <v>925281.5</v>
      </c>
    </row>
    <row r="39" spans="1:15" s="1" customFormat="1" ht="17.100000000000001" customHeight="1">
      <c r="A39" s="27" t="str">
        <f t="shared" si="3"/>
        <v>1743301</v>
      </c>
      <c r="B39" s="28" t="s">
        <v>196</v>
      </c>
      <c r="C39" s="29">
        <v>33</v>
      </c>
      <c r="D39" s="28" t="s">
        <v>761</v>
      </c>
      <c r="E39" s="24">
        <v>18</v>
      </c>
      <c r="F39" s="611"/>
      <c r="G39" s="659"/>
      <c r="H39" s="710" t="s">
        <v>184</v>
      </c>
      <c r="I39" s="710"/>
      <c r="J39" s="710"/>
      <c r="K39" s="710"/>
      <c r="L39" s="414">
        <f>VLOOKUP($A39&amp;L$77,決統データ!$A$3:$DE$365,$E39+19,FALSE)</f>
        <v>1429890</v>
      </c>
      <c r="M39" s="414">
        <f>VLOOKUP($A39&amp;M$77,決統データ!$A$3:$DE$365,$E39+19,FALSE)</f>
        <v>0</v>
      </c>
      <c r="N39" s="414">
        <f>VLOOKUP($A39&amp;N$77,決統データ!$A$3:$DE$365,$E39+19,FALSE)</f>
        <v>2274173</v>
      </c>
      <c r="O39" s="259">
        <f t="shared" si="4"/>
        <v>1852031.5</v>
      </c>
    </row>
    <row r="40" spans="1:15" s="1" customFormat="1" ht="17.100000000000001" customHeight="1">
      <c r="A40" s="27" t="str">
        <f t="shared" si="3"/>
        <v>1743301</v>
      </c>
      <c r="B40" s="28" t="s">
        <v>196</v>
      </c>
      <c r="C40" s="29">
        <v>33</v>
      </c>
      <c r="D40" s="28" t="s">
        <v>761</v>
      </c>
      <c r="E40" s="24">
        <v>19</v>
      </c>
      <c r="F40" s="611"/>
      <c r="G40" s="853" t="s">
        <v>37</v>
      </c>
      <c r="H40" s="467" t="s">
        <v>36</v>
      </c>
      <c r="I40" s="467"/>
      <c r="J40" s="467"/>
      <c r="K40" s="467"/>
      <c r="L40" s="414">
        <f>VLOOKUP($A40&amp;L$77,決統データ!$A$3:$DE$365,$E40+19,FALSE)</f>
        <v>47685</v>
      </c>
      <c r="M40" s="414">
        <f>VLOOKUP($A40&amp;M$77,決統データ!$A$3:$DE$365,$E40+19,FALSE)</f>
        <v>125135</v>
      </c>
      <c r="N40" s="414">
        <f>VLOOKUP($A40&amp;N$77,決統データ!$A$3:$DE$365,$E40+19,FALSE)</f>
        <v>375860</v>
      </c>
      <c r="O40" s="259">
        <f t="shared" si="4"/>
        <v>182893.33333333334</v>
      </c>
    </row>
    <row r="41" spans="1:15" s="1" customFormat="1" ht="17.100000000000001" customHeight="1">
      <c r="A41" s="27" t="str">
        <f t="shared" si="3"/>
        <v>1743301</v>
      </c>
      <c r="B41" s="28" t="s">
        <v>196</v>
      </c>
      <c r="C41" s="29">
        <v>33</v>
      </c>
      <c r="D41" s="28" t="s">
        <v>761</v>
      </c>
      <c r="E41" s="24">
        <v>20</v>
      </c>
      <c r="F41" s="611"/>
      <c r="G41" s="853"/>
      <c r="H41" s="467" t="s">
        <v>35</v>
      </c>
      <c r="I41" s="467"/>
      <c r="J41" s="467"/>
      <c r="K41" s="467"/>
      <c r="L41" s="414">
        <f>VLOOKUP($A41&amp;L$77,決統データ!$A$3:$DE$365,$E41+19,FALSE)</f>
        <v>103720</v>
      </c>
      <c r="M41" s="414">
        <f>VLOOKUP($A41&amp;M$77,決統データ!$A$3:$DE$365,$E41+19,FALSE)</f>
        <v>221668</v>
      </c>
      <c r="N41" s="414">
        <f>VLOOKUP($A41&amp;N$77,決統データ!$A$3:$DE$365,$E41+19,FALSE)</f>
        <v>605094</v>
      </c>
      <c r="O41" s="259">
        <f t="shared" si="4"/>
        <v>310160.66666666669</v>
      </c>
    </row>
    <row r="42" spans="1:15" s="1" customFormat="1" ht="17.100000000000001" customHeight="1">
      <c r="A42" s="27" t="str">
        <f t="shared" si="3"/>
        <v>1743301</v>
      </c>
      <c r="B42" s="28" t="s">
        <v>196</v>
      </c>
      <c r="C42" s="29">
        <v>33</v>
      </c>
      <c r="D42" s="28" t="s">
        <v>761</v>
      </c>
      <c r="E42" s="24">
        <v>21</v>
      </c>
      <c r="F42" s="611"/>
      <c r="G42" s="853"/>
      <c r="H42" s="467" t="s">
        <v>34</v>
      </c>
      <c r="I42" s="467"/>
      <c r="J42" s="467"/>
      <c r="K42" s="467"/>
      <c r="L42" s="414">
        <f>VLOOKUP($A42&amp;L$77,決統データ!$A$3:$DE$365,$E42+19,FALSE)</f>
        <v>6173</v>
      </c>
      <c r="M42" s="414">
        <f>VLOOKUP($A42&amp;M$77,決統データ!$A$3:$DE$365,$E42+19,FALSE)</f>
        <v>8248</v>
      </c>
      <c r="N42" s="414">
        <f>VLOOKUP($A42&amp;N$77,決統データ!$A$3:$DE$365,$E42+19,FALSE)</f>
        <v>33027</v>
      </c>
      <c r="O42" s="259">
        <f t="shared" si="4"/>
        <v>15816</v>
      </c>
    </row>
    <row r="43" spans="1:15" s="1" customFormat="1" ht="17.100000000000001" customHeight="1">
      <c r="A43" s="27" t="str">
        <f t="shared" si="3"/>
        <v>1743301</v>
      </c>
      <c r="B43" s="28" t="s">
        <v>196</v>
      </c>
      <c r="C43" s="29">
        <v>33</v>
      </c>
      <c r="D43" s="28" t="s">
        <v>761</v>
      </c>
      <c r="E43" s="24">
        <v>22</v>
      </c>
      <c r="F43" s="611"/>
      <c r="G43" s="853"/>
      <c r="H43" s="467" t="s">
        <v>33</v>
      </c>
      <c r="I43" s="467"/>
      <c r="J43" s="467"/>
      <c r="K43" s="467"/>
      <c r="L43" s="414">
        <f>VLOOKUP($A43&amp;L$77,決統データ!$A$3:$DE$365,$E43+19,FALSE)</f>
        <v>4777</v>
      </c>
      <c r="M43" s="414">
        <f>VLOOKUP($A43&amp;M$77,決統データ!$A$3:$DE$365,$E43+19,FALSE)</f>
        <v>14797</v>
      </c>
      <c r="N43" s="414">
        <f>VLOOKUP($A43&amp;N$77,決統データ!$A$3:$DE$365,$E43+19,FALSE)</f>
        <v>42274</v>
      </c>
      <c r="O43" s="259">
        <f t="shared" si="4"/>
        <v>20616</v>
      </c>
    </row>
    <row r="44" spans="1:15" s="1" customFormat="1" ht="17.100000000000001" customHeight="1">
      <c r="A44" s="27" t="str">
        <f t="shared" si="3"/>
        <v>1743301</v>
      </c>
      <c r="B44" s="28" t="s">
        <v>196</v>
      </c>
      <c r="C44" s="29">
        <v>33</v>
      </c>
      <c r="D44" s="28" t="s">
        <v>761</v>
      </c>
      <c r="E44" s="24">
        <v>23</v>
      </c>
      <c r="F44" s="611"/>
      <c r="G44" s="853"/>
      <c r="H44" s="467" t="s">
        <v>32</v>
      </c>
      <c r="I44" s="467"/>
      <c r="J44" s="467"/>
      <c r="K44" s="467"/>
      <c r="L44" s="414">
        <f>VLOOKUP($A44&amp;L$77,決統データ!$A$3:$DE$365,$E44+19,FALSE)</f>
        <v>5813</v>
      </c>
      <c r="M44" s="414">
        <f>VLOOKUP($A44&amp;M$77,決統データ!$A$3:$DE$365,$E44+19,FALSE)</f>
        <v>3088</v>
      </c>
      <c r="N44" s="414">
        <f>VLOOKUP($A44&amp;N$77,決統データ!$A$3:$DE$365,$E44+19,FALSE)</f>
        <v>39212</v>
      </c>
      <c r="O44" s="259">
        <f t="shared" si="4"/>
        <v>16037.666666666666</v>
      </c>
    </row>
    <row r="45" spans="1:15" s="1" customFormat="1" ht="17.100000000000001" customHeight="1">
      <c r="A45" s="27" t="str">
        <f t="shared" si="3"/>
        <v>1743301</v>
      </c>
      <c r="B45" s="28" t="s">
        <v>196</v>
      </c>
      <c r="C45" s="29">
        <v>33</v>
      </c>
      <c r="D45" s="28" t="s">
        <v>761</v>
      </c>
      <c r="E45" s="24">
        <v>24</v>
      </c>
      <c r="F45" s="611"/>
      <c r="G45" s="854"/>
      <c r="H45" s="467" t="s">
        <v>31</v>
      </c>
      <c r="I45" s="467"/>
      <c r="J45" s="467"/>
      <c r="K45" s="467"/>
      <c r="L45" s="414">
        <f>VLOOKUP($A45&amp;L$77,決統データ!$A$3:$DE$365,$E45+19,FALSE)</f>
        <v>11297</v>
      </c>
      <c r="M45" s="414">
        <f>VLOOKUP($A45&amp;M$77,決統データ!$A$3:$DE$365,$E45+19,FALSE)</f>
        <v>14487</v>
      </c>
      <c r="N45" s="414">
        <f>VLOOKUP($A45&amp;N$77,決統データ!$A$3:$DE$365,$E45+19,FALSE)</f>
        <v>28763</v>
      </c>
      <c r="O45" s="259">
        <f t="shared" si="4"/>
        <v>18182.333333333332</v>
      </c>
    </row>
    <row r="46" spans="1:15" s="1" customFormat="1" ht="17.100000000000001" customHeight="1">
      <c r="A46" s="27" t="str">
        <f t="shared" si="3"/>
        <v>1743301</v>
      </c>
      <c r="B46" s="28" t="s">
        <v>196</v>
      </c>
      <c r="C46" s="29">
        <v>33</v>
      </c>
      <c r="D46" s="28" t="s">
        <v>761</v>
      </c>
      <c r="E46" s="24">
        <v>25</v>
      </c>
      <c r="F46" s="711"/>
      <c r="G46" s="849" t="s">
        <v>183</v>
      </c>
      <c r="H46" s="490" t="s">
        <v>29</v>
      </c>
      <c r="I46" s="467"/>
      <c r="J46" s="467"/>
      <c r="K46" s="467"/>
      <c r="L46" s="414">
        <f>VLOOKUP($A46&amp;L$77,決統データ!$A$3:$DE$365,$E46+19,FALSE)</f>
        <v>0</v>
      </c>
      <c r="M46" s="414">
        <f>VLOOKUP($A46&amp;M$77,決統データ!$A$3:$DE$365,$E46+19,FALSE)</f>
        <v>0</v>
      </c>
      <c r="N46" s="414">
        <f>VLOOKUP($A46&amp;N$77,決統データ!$A$3:$DE$365,$E46+19,FALSE)</f>
        <v>56460</v>
      </c>
      <c r="O46" s="259">
        <f>IF(SUM(L46:N46)=0,0,SUM(L46:N46)/COUNTIF(L46:N46,"&gt;0"))</f>
        <v>56460</v>
      </c>
    </row>
    <row r="47" spans="1:15" s="1" customFormat="1" ht="17.100000000000001" customHeight="1">
      <c r="A47" s="27" t="str">
        <f t="shared" si="3"/>
        <v>1743301</v>
      </c>
      <c r="B47" s="28" t="s">
        <v>196</v>
      </c>
      <c r="C47" s="29">
        <v>33</v>
      </c>
      <c r="D47" s="28" t="s">
        <v>761</v>
      </c>
      <c r="E47" s="24">
        <v>26</v>
      </c>
      <c r="F47" s="711"/>
      <c r="G47" s="850"/>
      <c r="H47" s="490" t="s">
        <v>28</v>
      </c>
      <c r="I47" s="467"/>
      <c r="J47" s="467"/>
      <c r="K47" s="467"/>
      <c r="L47" s="414">
        <f>VLOOKUP($A47&amp;L$77,決統データ!$A$3:$DE$365,$E47+19,FALSE)</f>
        <v>0</v>
      </c>
      <c r="M47" s="414">
        <f>VLOOKUP($A47&amp;M$77,決統データ!$A$3:$DE$365,$E47+19,FALSE)</f>
        <v>0</v>
      </c>
      <c r="N47" s="414">
        <f>VLOOKUP($A47&amp;N$77,決統データ!$A$3:$DE$365,$E47+19,FALSE)</f>
        <v>0</v>
      </c>
      <c r="O47" s="259">
        <f>SUM(L47:N47)/COUNTIF(L47:N47,"&gt;=0")</f>
        <v>0</v>
      </c>
    </row>
    <row r="48" spans="1:15" s="1" customFormat="1" ht="17.100000000000001" customHeight="1">
      <c r="A48" s="27" t="str">
        <f t="shared" si="3"/>
        <v>1743301</v>
      </c>
      <c r="B48" s="28" t="s">
        <v>196</v>
      </c>
      <c r="C48" s="29">
        <v>33</v>
      </c>
      <c r="D48" s="28" t="s">
        <v>761</v>
      </c>
      <c r="E48" s="24">
        <v>32</v>
      </c>
      <c r="F48" s="611"/>
      <c r="G48" s="690" t="s">
        <v>182</v>
      </c>
      <c r="H48" s="689" t="s">
        <v>26</v>
      </c>
      <c r="I48" s="689"/>
      <c r="J48" s="60" t="s">
        <v>25</v>
      </c>
      <c r="K48" s="60"/>
      <c r="L48" s="105">
        <f>VLOOKUP($A48&amp;L$77,決統データ!$A$3:$DE$365,$E48+19,FALSE)/10</f>
        <v>0</v>
      </c>
      <c r="M48" s="105">
        <f>VLOOKUP($A48&amp;M$77,決統データ!$A$3:$DE$365,$E48+19,FALSE)/10</f>
        <v>0</v>
      </c>
      <c r="N48" s="105">
        <f>VLOOKUP($A48&amp;N$77,決統データ!$A$3:$DE$365,$E48+19,FALSE)/10</f>
        <v>13.6</v>
      </c>
      <c r="O48" s="258">
        <f>SUM(L48:N48)</f>
        <v>13.6</v>
      </c>
    </row>
    <row r="49" spans="1:15" s="1" customFormat="1" ht="17.100000000000001" customHeight="1">
      <c r="A49" s="27" t="str">
        <f t="shared" si="3"/>
        <v>1743301</v>
      </c>
      <c r="B49" s="28" t="s">
        <v>196</v>
      </c>
      <c r="C49" s="29">
        <v>33</v>
      </c>
      <c r="D49" s="28" t="s">
        <v>761</v>
      </c>
      <c r="E49" s="24">
        <v>33</v>
      </c>
      <c r="F49" s="611"/>
      <c r="G49" s="851"/>
      <c r="H49" s="689"/>
      <c r="I49" s="689"/>
      <c r="J49" s="476" t="s">
        <v>24</v>
      </c>
      <c r="K49" s="490"/>
      <c r="L49" s="105">
        <f>VLOOKUP($A49&amp;L$77,決統データ!$A$3:$DE$365,$E49+19,FALSE)/10</f>
        <v>0</v>
      </c>
      <c r="M49" s="105">
        <f>VLOOKUP($A49&amp;M$77,決統データ!$A$3:$DE$365,$E49+19,FALSE)/10</f>
        <v>0</v>
      </c>
      <c r="N49" s="105">
        <f>VLOOKUP($A49&amp;N$77,決統データ!$A$3:$DE$365,$E49+19,FALSE)/10</f>
        <v>13.7</v>
      </c>
      <c r="O49" s="258">
        <f>SUM(L49:N49)</f>
        <v>13.7</v>
      </c>
    </row>
    <row r="50" spans="1:15" s="1" customFormat="1" ht="17.100000000000001" customHeight="1">
      <c r="A50" s="27" t="str">
        <f t="shared" si="3"/>
        <v>1743301</v>
      </c>
      <c r="B50" s="28" t="s">
        <v>196</v>
      </c>
      <c r="C50" s="29">
        <v>33</v>
      </c>
      <c r="D50" s="28" t="s">
        <v>761</v>
      </c>
      <c r="E50" s="24">
        <v>34</v>
      </c>
      <c r="F50" s="611"/>
      <c r="G50" s="852"/>
      <c r="H50" s="467" t="s">
        <v>23</v>
      </c>
      <c r="I50" s="467"/>
      <c r="J50" s="467"/>
      <c r="K50" s="467"/>
      <c r="L50" s="35">
        <f>VLOOKUP($A50&amp;L$77,決統データ!$A$3:$DE$365,$E50+19,FALSE)/10</f>
        <v>0</v>
      </c>
      <c r="M50" s="35">
        <f>VLOOKUP($A50&amp;M$77,決統データ!$A$3:$DE$365,$E50+19,FALSE)/10</f>
        <v>0</v>
      </c>
      <c r="N50" s="35">
        <f>VLOOKUP($A50&amp;N$77,決統データ!$A$3:$DE$365,$E50+19,FALSE)/10</f>
        <v>0.1</v>
      </c>
      <c r="O50" s="311">
        <f>SUM(L50:N50)</f>
        <v>0.1</v>
      </c>
    </row>
    <row r="51" spans="1:15" s="1" customFormat="1" ht="17.100000000000001" customHeight="1">
      <c r="A51" s="27" t="str">
        <f>+B51&amp;C51&amp;D51</f>
        <v>1743301</v>
      </c>
      <c r="B51" s="28" t="s">
        <v>196</v>
      </c>
      <c r="C51" s="29">
        <v>33</v>
      </c>
      <c r="D51" s="28" t="s">
        <v>761</v>
      </c>
      <c r="E51" s="24">
        <v>35</v>
      </c>
      <c r="F51" s="611"/>
      <c r="G51" s="693" t="s">
        <v>22</v>
      </c>
      <c r="H51" s="694"/>
      <c r="I51" s="467" t="s">
        <v>355</v>
      </c>
      <c r="J51" s="467"/>
      <c r="K51" s="467"/>
      <c r="L51" s="353" t="s">
        <v>1461</v>
      </c>
      <c r="M51" s="353" t="s">
        <v>1462</v>
      </c>
      <c r="N51" s="353" t="s">
        <v>1463</v>
      </c>
      <c r="O51" s="257">
        <f>COUNTA(L11:N11)</f>
        <v>0</v>
      </c>
    </row>
    <row r="52" spans="1:15" s="1" customFormat="1" ht="17.100000000000001" customHeight="1">
      <c r="A52" s="27" t="str">
        <f>+B52&amp;C52&amp;D52</f>
        <v>1743301</v>
      </c>
      <c r="B52" s="28" t="s">
        <v>196</v>
      </c>
      <c r="C52" s="29">
        <v>33</v>
      </c>
      <c r="D52" s="28" t="s">
        <v>761</v>
      </c>
      <c r="E52" s="24">
        <v>35</v>
      </c>
      <c r="F52" s="611"/>
      <c r="G52" s="695"/>
      <c r="H52" s="696"/>
      <c r="I52" s="467" t="s">
        <v>21</v>
      </c>
      <c r="J52" s="467"/>
      <c r="K52" s="467"/>
      <c r="L52" s="254"/>
      <c r="M52" s="254"/>
      <c r="N52" s="254"/>
      <c r="O52" s="257">
        <f>(COUNTIF(L52:N52,"○"))</f>
        <v>0</v>
      </c>
    </row>
    <row r="53" spans="1:15" s="1" customFormat="1" ht="17.100000000000001" customHeight="1">
      <c r="A53" s="27" t="str">
        <f>+B53&amp;C53&amp;D53</f>
        <v>1743301</v>
      </c>
      <c r="B53" s="28" t="s">
        <v>196</v>
      </c>
      <c r="C53" s="29">
        <v>33</v>
      </c>
      <c r="D53" s="28" t="s">
        <v>761</v>
      </c>
      <c r="E53" s="24">
        <v>35</v>
      </c>
      <c r="F53" s="612"/>
      <c r="G53" s="697"/>
      <c r="H53" s="698"/>
      <c r="I53" s="467" t="s">
        <v>20</v>
      </c>
      <c r="J53" s="467"/>
      <c r="K53" s="467"/>
      <c r="L53" s="254"/>
      <c r="M53" s="254"/>
      <c r="N53" s="254"/>
      <c r="O53" s="257">
        <f>(COUNTIF(L53:N53,"○"))</f>
        <v>0</v>
      </c>
    </row>
    <row r="54" spans="1:15" s="1" customFormat="1" ht="17.100000000000001" customHeight="1">
      <c r="E54" s="24"/>
      <c r="F54" s="846" t="s">
        <v>180</v>
      </c>
      <c r="G54" s="704" t="s">
        <v>179</v>
      </c>
      <c r="H54" s="705"/>
      <c r="I54" s="467" t="s">
        <v>16</v>
      </c>
      <c r="J54" s="467"/>
      <c r="K54" s="467"/>
      <c r="L54" s="254"/>
      <c r="M54" s="254"/>
      <c r="N54" s="254"/>
      <c r="O54" s="321">
        <f t="shared" ref="O54:O59" si="5">SUM(L54:N54)</f>
        <v>0</v>
      </c>
    </row>
    <row r="55" spans="1:15" s="1" customFormat="1" ht="17.100000000000001" customHeight="1">
      <c r="E55" s="24"/>
      <c r="F55" s="847"/>
      <c r="G55" s="706"/>
      <c r="H55" s="707"/>
      <c r="I55" s="467" t="s">
        <v>15</v>
      </c>
      <c r="J55" s="467"/>
      <c r="K55" s="467"/>
      <c r="L55" s="254"/>
      <c r="M55" s="254"/>
      <c r="N55" s="254"/>
      <c r="O55" s="321">
        <f t="shared" si="5"/>
        <v>0</v>
      </c>
    </row>
    <row r="56" spans="1:15" s="1" customFormat="1" ht="17.100000000000001" customHeight="1">
      <c r="E56" s="24"/>
      <c r="F56" s="847"/>
      <c r="G56" s="708"/>
      <c r="H56" s="709"/>
      <c r="I56" s="467" t="s">
        <v>713</v>
      </c>
      <c r="J56" s="467"/>
      <c r="K56" s="467"/>
      <c r="L56" s="254"/>
      <c r="M56" s="254"/>
      <c r="N56" s="254"/>
      <c r="O56" s="321">
        <f t="shared" si="5"/>
        <v>0</v>
      </c>
    </row>
    <row r="57" spans="1:15" s="1" customFormat="1" ht="17.100000000000001" customHeight="1">
      <c r="A57" s="27" t="str">
        <f t="shared" ref="A57:A73" si="6">+B57&amp;C57&amp;D57</f>
        <v>1743301</v>
      </c>
      <c r="B57" s="28" t="s">
        <v>196</v>
      </c>
      <c r="C57" s="29">
        <v>33</v>
      </c>
      <c r="D57" s="28" t="s">
        <v>761</v>
      </c>
      <c r="E57" s="24">
        <v>39</v>
      </c>
      <c r="F57" s="847"/>
      <c r="G57" s="476" t="s">
        <v>14</v>
      </c>
      <c r="H57" s="498"/>
      <c r="I57" s="498"/>
      <c r="J57" s="498"/>
      <c r="K57" s="490"/>
      <c r="L57" s="35">
        <f>VLOOKUP($A57&amp;L$77,決統データ!$A$3:$DE$365,$E57+19,FALSE)</f>
        <v>0</v>
      </c>
      <c r="M57" s="35">
        <f>VLOOKUP($A57&amp;M$77,決統データ!$A$3:$DE$365,$E57+19,FALSE)</f>
        <v>0</v>
      </c>
      <c r="N57" s="35">
        <f>VLOOKUP($A57&amp;N$77,決統データ!$A$3:$DE$365,$E57+19,FALSE)</f>
        <v>0</v>
      </c>
      <c r="O57" s="311">
        <f t="shared" si="5"/>
        <v>0</v>
      </c>
    </row>
    <row r="58" spans="1:15" s="1" customFormat="1" ht="17.100000000000001" customHeight="1">
      <c r="A58" s="27" t="str">
        <f t="shared" si="6"/>
        <v>1743301</v>
      </c>
      <c r="B58" s="28" t="s">
        <v>196</v>
      </c>
      <c r="C58" s="29">
        <v>33</v>
      </c>
      <c r="D58" s="28" t="s">
        <v>761</v>
      </c>
      <c r="E58" s="24">
        <v>40</v>
      </c>
      <c r="F58" s="847"/>
      <c r="G58" s="704" t="s">
        <v>13</v>
      </c>
      <c r="H58" s="705"/>
      <c r="I58" s="467" t="s">
        <v>12</v>
      </c>
      <c r="J58" s="467"/>
      <c r="K58" s="467"/>
      <c r="L58" s="423">
        <f>VLOOKUP($A58&amp;L$77,決統データ!$A$3:$DE$365,$E58+19,FALSE)</f>
        <v>0</v>
      </c>
      <c r="M58" s="423">
        <f>VLOOKUP($A58&amp;M$77,決統データ!$A$3:$DE$365,$E58+19,FALSE)</f>
        <v>0</v>
      </c>
      <c r="N58" s="423">
        <f>VLOOKUP($A58&amp;N$77,決統データ!$A$3:$DE$365,$E58+19,FALSE)</f>
        <v>0</v>
      </c>
      <c r="O58" s="258">
        <f t="shared" si="5"/>
        <v>0</v>
      </c>
    </row>
    <row r="59" spans="1:15" s="1" customFormat="1" ht="17.100000000000001" customHeight="1">
      <c r="A59" s="27" t="str">
        <f t="shared" si="6"/>
        <v>1743301</v>
      </c>
      <c r="B59" s="28" t="s">
        <v>196</v>
      </c>
      <c r="C59" s="29">
        <v>33</v>
      </c>
      <c r="D59" s="28" t="s">
        <v>761</v>
      </c>
      <c r="E59" s="24">
        <v>41</v>
      </c>
      <c r="F59" s="847"/>
      <c r="G59" s="708"/>
      <c r="H59" s="709"/>
      <c r="I59" s="467" t="s">
        <v>11</v>
      </c>
      <c r="J59" s="467"/>
      <c r="K59" s="467"/>
      <c r="L59" s="35">
        <f>VLOOKUP($A59&amp;L$77,決統データ!$A$3:$DE$365,$E59+19,FALSE)</f>
        <v>0</v>
      </c>
      <c r="M59" s="35">
        <f>VLOOKUP($A59&amp;M$77,決統データ!$A$3:$DE$365,$E59+19,FALSE)</f>
        <v>0</v>
      </c>
      <c r="N59" s="35">
        <f>VLOOKUP($A59&amp;N$77,決統データ!$A$3:$DE$365,$E59+19,FALSE)</f>
        <v>0</v>
      </c>
      <c r="O59" s="311">
        <f t="shared" si="5"/>
        <v>0</v>
      </c>
    </row>
    <row r="60" spans="1:15" s="1" customFormat="1" ht="17.100000000000001" customHeight="1">
      <c r="A60" s="27" t="str">
        <f t="shared" si="6"/>
        <v>1743301</v>
      </c>
      <c r="B60" s="28" t="s">
        <v>196</v>
      </c>
      <c r="C60" s="29">
        <v>33</v>
      </c>
      <c r="D60" s="28" t="s">
        <v>761</v>
      </c>
      <c r="E60" s="24">
        <v>42</v>
      </c>
      <c r="F60" s="848"/>
      <c r="G60" s="467" t="s">
        <v>10</v>
      </c>
      <c r="H60" s="467"/>
      <c r="I60" s="467"/>
      <c r="J60" s="467"/>
      <c r="K60" s="467"/>
      <c r="L60" s="35">
        <f>VLOOKUP($A60&amp;L$77,決統データ!$A$3:$DE$365,$E60+19,FALSE)</f>
        <v>0</v>
      </c>
      <c r="M60" s="35">
        <f>VLOOKUP($A60&amp;M$77,決統データ!$A$3:$DE$365,$E60+19,FALSE)</f>
        <v>0</v>
      </c>
      <c r="N60" s="35">
        <f>VLOOKUP($A60&amp;N$77,決統データ!$A$3:$DE$365,$E60+19,FALSE)</f>
        <v>0</v>
      </c>
      <c r="O60" s="257">
        <v>0</v>
      </c>
    </row>
    <row r="61" spans="1:15" s="3" customFormat="1" ht="17.100000000000001" customHeight="1">
      <c r="A61" s="27" t="str">
        <f t="shared" si="6"/>
        <v>1743301</v>
      </c>
      <c r="B61" s="28" t="s">
        <v>196</v>
      </c>
      <c r="C61" s="29">
        <v>33</v>
      </c>
      <c r="D61" s="28" t="s">
        <v>761</v>
      </c>
      <c r="E61" s="24">
        <v>43</v>
      </c>
      <c r="F61" s="610" t="s">
        <v>9</v>
      </c>
      <c r="G61" s="672" t="s">
        <v>8</v>
      </c>
      <c r="H61" s="843" t="s">
        <v>7</v>
      </c>
      <c r="I61" s="844"/>
      <c r="J61" s="844"/>
      <c r="K61" s="845"/>
      <c r="L61" s="35">
        <f>VLOOKUP($A61&amp;L$77,決統データ!$A$3:$DE$365,$E61+19,FALSE)</f>
        <v>4100921</v>
      </c>
      <c r="M61" s="35">
        <f>VLOOKUP($A61&amp;M$77,決統データ!$A$3:$DE$365,$E61+19,FALSE)</f>
        <v>3630401</v>
      </c>
      <c r="N61" s="35">
        <f>VLOOKUP($A61&amp;N$77,決統データ!$A$3:$DE$365,$E61+19,FALSE)</f>
        <v>4180301</v>
      </c>
      <c r="O61" s="284"/>
    </row>
    <row r="62" spans="1:15" s="149" customFormat="1" ht="17.100000000000001" customHeight="1">
      <c r="A62" s="27" t="str">
        <f t="shared" si="6"/>
        <v>1743301</v>
      </c>
      <c r="B62" s="28" t="s">
        <v>196</v>
      </c>
      <c r="C62" s="29">
        <v>33</v>
      </c>
      <c r="D62" s="28" t="s">
        <v>761</v>
      </c>
      <c r="E62" s="24">
        <v>44</v>
      </c>
      <c r="F62" s="611"/>
      <c r="G62" s="673"/>
      <c r="H62" s="717" t="s">
        <v>6</v>
      </c>
      <c r="I62" s="717"/>
      <c r="J62" s="183" t="s">
        <v>5</v>
      </c>
      <c r="K62" s="184"/>
      <c r="L62" s="105">
        <f>VLOOKUP($A62&amp;L$77,決統データ!$A$3:$DE$365,$E62+19,FALSE)/10</f>
        <v>0</v>
      </c>
      <c r="M62" s="105">
        <f>VLOOKUP($A62&amp;M$77,決統データ!$A$3:$DE$365,$E62+19,FALSE)/10</f>
        <v>20</v>
      </c>
      <c r="N62" s="105">
        <f>VLOOKUP($A62&amp;N$77,決統データ!$A$3:$DE$365,$E62+19,FALSE)/10</f>
        <v>52.5</v>
      </c>
      <c r="O62" s="258">
        <f>SUM(L62:N62)/COUNTIF(L62:N62,"&gt;0")</f>
        <v>36.25</v>
      </c>
    </row>
    <row r="63" spans="1:15" s="149" customFormat="1" ht="17.100000000000001" customHeight="1">
      <c r="A63" s="27" t="str">
        <f t="shared" si="6"/>
        <v>1743301</v>
      </c>
      <c r="B63" s="28" t="s">
        <v>196</v>
      </c>
      <c r="C63" s="29">
        <v>33</v>
      </c>
      <c r="D63" s="28" t="s">
        <v>761</v>
      </c>
      <c r="E63" s="24">
        <v>45</v>
      </c>
      <c r="F63" s="611"/>
      <c r="G63" s="673"/>
      <c r="H63" s="717"/>
      <c r="I63" s="717"/>
      <c r="J63" s="687" t="s">
        <v>4</v>
      </c>
      <c r="K63" s="688"/>
      <c r="L63" s="105">
        <f>VLOOKUP($A63&amp;L$77,決統データ!$A$3:$DE$365,$E63+19,FALSE)/10</f>
        <v>0.6</v>
      </c>
      <c r="M63" s="105">
        <f>VLOOKUP($A63&amp;M$77,決統データ!$A$3:$DE$365,$E63+19,FALSE)/10</f>
        <v>0</v>
      </c>
      <c r="N63" s="105">
        <f>VLOOKUP($A63&amp;N$77,決統データ!$A$3:$DE$365,$E63+19,FALSE)/10</f>
        <v>-4.8</v>
      </c>
      <c r="O63" s="258">
        <f>SUM(L63:N63)/COUNTIF(L63:N63,"&gt;0")</f>
        <v>-4.2</v>
      </c>
    </row>
    <row r="64" spans="1:15" s="1" customFormat="1" ht="17.100000000000001" customHeight="1">
      <c r="A64" s="27" t="str">
        <f t="shared" si="6"/>
        <v>1743301</v>
      </c>
      <c r="B64" s="28" t="s">
        <v>196</v>
      </c>
      <c r="C64" s="29">
        <v>33</v>
      </c>
      <c r="D64" s="28" t="s">
        <v>761</v>
      </c>
      <c r="E64" s="24">
        <v>46</v>
      </c>
      <c r="F64" s="611"/>
      <c r="G64" s="673"/>
      <c r="H64" s="467" t="s">
        <v>3</v>
      </c>
      <c r="I64" s="467"/>
      <c r="J64" s="467"/>
      <c r="K64" s="467"/>
      <c r="L64" s="42">
        <f>VLOOKUP($A64&amp;L$77,決統データ!$A$3:$DE$365,$E64+19,FALSE)</f>
        <v>3</v>
      </c>
      <c r="M64" s="42">
        <f>VLOOKUP($A64&amp;M$77,決統データ!$A$3:$DE$365,$E64+19,FALSE)</f>
        <v>0</v>
      </c>
      <c r="N64" s="42">
        <f>VLOOKUP($A64&amp;N$77,決統データ!$A$3:$DE$365,$E64+19,FALSE)</f>
        <v>3</v>
      </c>
      <c r="O64" s="311">
        <f>SUM(L64:N64)/COUNTIF(L64:N64,"&gt;0")</f>
        <v>3</v>
      </c>
    </row>
    <row r="65" spans="1:15" s="1" customFormat="1" ht="17.100000000000001" customHeight="1">
      <c r="A65" s="27" t="str">
        <f t="shared" si="6"/>
        <v>1743301</v>
      </c>
      <c r="B65" s="28" t="s">
        <v>196</v>
      </c>
      <c r="C65" s="29">
        <v>33</v>
      </c>
      <c r="D65" s="28" t="s">
        <v>761</v>
      </c>
      <c r="E65" s="24">
        <v>47</v>
      </c>
      <c r="F65" s="611"/>
      <c r="G65" s="673"/>
      <c r="H65" s="467" t="s">
        <v>178</v>
      </c>
      <c r="I65" s="467"/>
      <c r="J65" s="467"/>
      <c r="K65" s="467"/>
      <c r="L65" s="42">
        <f>VLOOKUP($A65&amp;L$77,決統データ!$A$3:$DE$365,$E65+19,FALSE)</f>
        <v>0</v>
      </c>
      <c r="M65" s="42">
        <f>VLOOKUP($A65&amp;M$77,決統データ!$A$3:$DE$365,$E65+19,FALSE)</f>
        <v>0</v>
      </c>
      <c r="N65" s="42">
        <f>VLOOKUP($A65&amp;N$77,決統データ!$A$3:$DE$365,$E65+19,FALSE)</f>
        <v>400</v>
      </c>
      <c r="O65" s="259">
        <f>SUM(L65:N65)/COUNTIF(L65:N65,"&gt;0")</f>
        <v>400</v>
      </c>
    </row>
    <row r="66" spans="1:15" s="1" customFormat="1" ht="17.100000000000001" customHeight="1">
      <c r="A66" s="27" t="str">
        <f t="shared" si="6"/>
        <v>1743301</v>
      </c>
      <c r="B66" s="28" t="s">
        <v>196</v>
      </c>
      <c r="C66" s="29">
        <v>33</v>
      </c>
      <c r="D66" s="28" t="s">
        <v>761</v>
      </c>
      <c r="E66" s="24">
        <v>48</v>
      </c>
      <c r="F66" s="611"/>
      <c r="G66" s="673"/>
      <c r="H66" s="476" t="s">
        <v>1</v>
      </c>
      <c r="I66" s="498"/>
      <c r="J66" s="498"/>
      <c r="K66" s="490"/>
      <c r="L66" s="42">
        <f>VLOOKUP($A66&amp;L$77,決統データ!$A$3:$DE$365,$E66+19,FALSE)</f>
        <v>200000</v>
      </c>
      <c r="M66" s="42">
        <f>VLOOKUP($A66&amp;M$77,決統データ!$A$3:$DE$365,$E66+19,FALSE)</f>
        <v>1000000</v>
      </c>
      <c r="N66" s="42">
        <f>VLOOKUP($A66&amp;N$77,決統データ!$A$3:$DE$365,$E66+19,FALSE)</f>
        <v>0</v>
      </c>
      <c r="O66" s="259">
        <f>SUM(L66:N66)/COUNTIF(L66:N66,"&gt;0")</f>
        <v>600000</v>
      </c>
    </row>
    <row r="67" spans="1:15" s="86" customFormat="1" ht="17.100000000000001" customHeight="1">
      <c r="A67" s="27" t="str">
        <f t="shared" si="6"/>
        <v>1743301</v>
      </c>
      <c r="B67" s="28" t="s">
        <v>196</v>
      </c>
      <c r="C67" s="29">
        <v>33</v>
      </c>
      <c r="D67" s="28" t="s">
        <v>761</v>
      </c>
      <c r="E67" s="24">
        <v>49</v>
      </c>
      <c r="F67" s="611"/>
      <c r="G67" s="673"/>
      <c r="H67" s="840" t="s">
        <v>0</v>
      </c>
      <c r="I67" s="841"/>
      <c r="J67" s="841"/>
      <c r="K67" s="842"/>
      <c r="L67" s="411">
        <f>VLOOKUP($A67&amp;L$77,決統データ!$A$3:$DE$365,$E67+19,FALSE)</f>
        <v>4100921</v>
      </c>
      <c r="M67" s="411">
        <f>VLOOKUP($A67&amp;M$77,決統データ!$A$3:$DE$365,$E67+19,FALSE)</f>
        <v>4171011</v>
      </c>
      <c r="N67" s="411">
        <f>VLOOKUP($A67&amp;N$77,決統データ!$A$3:$DE$365,$E67+19,FALSE)</f>
        <v>4180301</v>
      </c>
      <c r="O67" s="259"/>
    </row>
    <row r="68" spans="1:15" s="1" customFormat="1" ht="16.5" customHeight="1">
      <c r="A68" s="27" t="str">
        <f t="shared" si="6"/>
        <v>1743301</v>
      </c>
      <c r="B68" s="28" t="s">
        <v>196</v>
      </c>
      <c r="C68" s="29">
        <v>33</v>
      </c>
      <c r="D68" s="28" t="s">
        <v>761</v>
      </c>
      <c r="E68" s="24">
        <v>50</v>
      </c>
      <c r="F68" s="611"/>
      <c r="G68" s="674"/>
      <c r="H68" s="467" t="s">
        <v>1263</v>
      </c>
      <c r="I68" s="467"/>
      <c r="J68" s="467"/>
      <c r="K68" s="467"/>
      <c r="L68" s="42">
        <f>VLOOKUP($A68&amp;L$77,決統データ!$A$3:$DE$365,$E68+19,FALSE)</f>
        <v>600</v>
      </c>
      <c r="M68" s="42">
        <f>VLOOKUP($A68&amp;M$77,決統データ!$A$3:$DE$365,$E68+19,FALSE)</f>
        <v>0</v>
      </c>
      <c r="N68" s="42">
        <f>VLOOKUP($A68&amp;N$77,決統データ!$A$3:$DE$365,$E68+19,FALSE)</f>
        <v>6380</v>
      </c>
      <c r="O68" s="259">
        <f t="shared" ref="O68:O73" si="7">SUM(L68:N68)</f>
        <v>6980</v>
      </c>
    </row>
    <row r="69" spans="1:15" s="1" customFormat="1" ht="17.100000000000001" customHeight="1">
      <c r="A69" s="27" t="str">
        <f t="shared" si="6"/>
        <v>1743301</v>
      </c>
      <c r="B69" s="28" t="s">
        <v>196</v>
      </c>
      <c r="C69" s="29">
        <v>33</v>
      </c>
      <c r="D69" s="28" t="s">
        <v>761</v>
      </c>
      <c r="E69" s="24">
        <v>51</v>
      </c>
      <c r="F69" s="611"/>
      <c r="G69" s="704" t="s">
        <v>1262</v>
      </c>
      <c r="H69" s="838"/>
      <c r="I69" s="705"/>
      <c r="J69" s="467" t="s">
        <v>1261</v>
      </c>
      <c r="K69" s="467"/>
      <c r="L69" s="42">
        <f>VLOOKUP($A69&amp;L$77,決統データ!$A$3:$DE$365,$E69+19,FALSE)</f>
        <v>0</v>
      </c>
      <c r="M69" s="42">
        <f>VLOOKUP($A69&amp;M$77,決統データ!$A$3:$DE$365,$E69+19,FALSE)</f>
        <v>0</v>
      </c>
      <c r="N69" s="42">
        <f>VLOOKUP($A69&amp;N$77,決統データ!$A$3:$DE$365,$E69+19,FALSE)</f>
        <v>0</v>
      </c>
      <c r="O69" s="259">
        <f t="shared" si="7"/>
        <v>0</v>
      </c>
    </row>
    <row r="70" spans="1:15" s="1" customFormat="1" ht="17.100000000000001" customHeight="1">
      <c r="A70" s="27" t="str">
        <f t="shared" si="6"/>
        <v>1743301</v>
      </c>
      <c r="B70" s="28" t="s">
        <v>196</v>
      </c>
      <c r="C70" s="29">
        <v>33</v>
      </c>
      <c r="D70" s="28" t="s">
        <v>761</v>
      </c>
      <c r="E70" s="24">
        <v>52</v>
      </c>
      <c r="F70" s="611"/>
      <c r="G70" s="708"/>
      <c r="H70" s="839"/>
      <c r="I70" s="709"/>
      <c r="J70" s="467" t="s">
        <v>1260</v>
      </c>
      <c r="K70" s="467"/>
      <c r="L70" s="42">
        <f>VLOOKUP($A70&amp;L$77,決統データ!$A$3:$DE$365,$E70+19,FALSE)</f>
        <v>0</v>
      </c>
      <c r="M70" s="42">
        <f>VLOOKUP($A70&amp;M$77,決統データ!$A$3:$DE$365,$E70+19,FALSE)</f>
        <v>0</v>
      </c>
      <c r="N70" s="42">
        <f>VLOOKUP($A70&amp;N$77,決統データ!$A$3:$DE$365,$E70+19,FALSE)</f>
        <v>0</v>
      </c>
      <c r="O70" s="259">
        <f t="shared" si="7"/>
        <v>0</v>
      </c>
    </row>
    <row r="71" spans="1:15" s="1" customFormat="1" ht="17.100000000000001" customHeight="1">
      <c r="A71" s="27" t="str">
        <f t="shared" si="6"/>
        <v>1743301</v>
      </c>
      <c r="B71" s="28" t="s">
        <v>196</v>
      </c>
      <c r="C71" s="29">
        <v>33</v>
      </c>
      <c r="D71" s="28" t="s">
        <v>761</v>
      </c>
      <c r="E71" s="24">
        <v>53</v>
      </c>
      <c r="F71" s="611"/>
      <c r="G71" s="476" t="s">
        <v>1259</v>
      </c>
      <c r="H71" s="498"/>
      <c r="I71" s="498"/>
      <c r="J71" s="498"/>
      <c r="K71" s="490"/>
      <c r="L71" s="42">
        <f>VLOOKUP($A71&amp;L$77,決統データ!$A$3:$DE$365,$E71+19,FALSE)</f>
        <v>10737</v>
      </c>
      <c r="M71" s="42">
        <f>VLOOKUP($A71&amp;M$77,決統データ!$A$3:$DE$365,$E71+19,FALSE)</f>
        <v>0</v>
      </c>
      <c r="N71" s="42">
        <f>VLOOKUP($A71&amp;N$77,決統データ!$A$3:$DE$365,$E71+19,FALSE)</f>
        <v>0</v>
      </c>
      <c r="O71" s="259">
        <f t="shared" si="7"/>
        <v>10737</v>
      </c>
    </row>
    <row r="72" spans="1:15" s="1" customFormat="1" ht="17.100000000000001" customHeight="1">
      <c r="A72" s="27" t="str">
        <f t="shared" si="6"/>
        <v>1743301</v>
      </c>
      <c r="B72" s="28" t="s">
        <v>196</v>
      </c>
      <c r="C72" s="29">
        <v>33</v>
      </c>
      <c r="D72" s="28" t="s">
        <v>761</v>
      </c>
      <c r="E72" s="24">
        <v>54</v>
      </c>
      <c r="F72" s="612"/>
      <c r="G72" s="467" t="s">
        <v>1258</v>
      </c>
      <c r="H72" s="467"/>
      <c r="I72" s="467"/>
      <c r="J72" s="467"/>
      <c r="K72" s="467"/>
      <c r="L72" s="42">
        <f>VLOOKUP($A72&amp;L$77,決統データ!$A$3:$DE$365,$E72+19,FALSE)</f>
        <v>11337</v>
      </c>
      <c r="M72" s="42">
        <f>VLOOKUP($A72&amp;M$77,決統データ!$A$3:$DE$365,$E72+19,FALSE)</f>
        <v>0</v>
      </c>
      <c r="N72" s="42">
        <f>VLOOKUP($A72&amp;N$77,決統データ!$A$3:$DE$365,$E72+19,FALSE)</f>
        <v>6380</v>
      </c>
      <c r="O72" s="259">
        <f t="shared" si="7"/>
        <v>17717</v>
      </c>
    </row>
    <row r="73" spans="1:15" s="1" customFormat="1" ht="17.100000000000001" customHeight="1">
      <c r="A73" s="27" t="str">
        <f t="shared" si="6"/>
        <v>1743302</v>
      </c>
      <c r="B73" s="28" t="s">
        <v>196</v>
      </c>
      <c r="C73" s="29">
        <v>33</v>
      </c>
      <c r="D73" s="28" t="s">
        <v>767</v>
      </c>
      <c r="E73" s="24">
        <v>5</v>
      </c>
      <c r="F73" s="467" t="s">
        <v>1257</v>
      </c>
      <c r="G73" s="467"/>
      <c r="H73" s="467"/>
      <c r="I73" s="467"/>
      <c r="J73" s="467"/>
      <c r="K73" s="467"/>
      <c r="L73" s="42">
        <f>VLOOKUP($A73&amp;L$77,決統データ!$A$3:$DE$365,$E73+19,FALSE)</f>
        <v>0</v>
      </c>
      <c r="M73" s="42">
        <f>VLOOKUP($A73&amp;M$77,決統データ!$A$3:$DE$365,$E73+19,FALSE)</f>
        <v>0</v>
      </c>
      <c r="N73" s="42">
        <f>VLOOKUP($A73&amp;N$77,決統データ!$A$3:$DE$365,$E73+19,FALSE)</f>
        <v>0</v>
      </c>
      <c r="O73" s="259">
        <f t="shared" si="7"/>
        <v>0</v>
      </c>
    </row>
    <row r="74" spans="1:15">
      <c r="F74" s="9" t="s">
        <v>1256</v>
      </c>
    </row>
    <row r="75" spans="1:15" hidden="1">
      <c r="L75" s="9" t="s">
        <v>1484</v>
      </c>
      <c r="M75" s="9" t="s">
        <v>1484</v>
      </c>
      <c r="N75" s="9" t="s">
        <v>1484</v>
      </c>
    </row>
    <row r="76" spans="1:15" hidden="1"/>
    <row r="77" spans="1:15" hidden="1">
      <c r="L77" s="216" t="str">
        <f t="shared" ref="L77:N77" si="8">+L78&amp;L80</f>
        <v>263656000</v>
      </c>
      <c r="M77" s="216" t="str">
        <f t="shared" si="8"/>
        <v>264075000</v>
      </c>
      <c r="N77" s="216" t="str">
        <f t="shared" si="8"/>
        <v>264652000</v>
      </c>
    </row>
    <row r="78" spans="1:15" hidden="1">
      <c r="L78" s="216" t="s">
        <v>571</v>
      </c>
      <c r="M78" s="216" t="s">
        <v>573</v>
      </c>
      <c r="N78" s="216" t="s">
        <v>576</v>
      </c>
    </row>
    <row r="79" spans="1:15" hidden="1">
      <c r="L79" s="216" t="s">
        <v>460</v>
      </c>
      <c r="M79" s="216" t="s">
        <v>574</v>
      </c>
      <c r="N79" s="216" t="s">
        <v>577</v>
      </c>
    </row>
    <row r="80" spans="1:15" hidden="1">
      <c r="L80" s="216" t="s">
        <v>546</v>
      </c>
      <c r="M80" s="216" t="s">
        <v>546</v>
      </c>
      <c r="N80" s="216" t="s">
        <v>546</v>
      </c>
    </row>
  </sheetData>
  <sheetProtection algorithmName="SHA-512" hashValue="gFBkpJle8sEmuJeqSu0bI2axOAvU5Hy8Msomy1tfeUatcYtZz4S+wpNDbpRXfhHomRMyspBdnm1bcmPQkfiqCw==" saltValue="EsIiHhJfxCsUDyeBSaA3wg==" spinCount="100000" sheet="1" objects="1" scenarios="1"/>
  <customSheetViews>
    <customSheetView guid="{247A5D4D-80F1-4466-92F7-7A3BC78E450F}" showPageBreaks="1" printArea="1" topLeftCell="B43">
      <selection activeCell="C43" sqref="C43"/>
      <pageMargins left="0.74803149606299213" right="0.74803149606299213" top="0.70866141732283472" bottom="0.39370078740157483" header="0.51181102362204722" footer="0.35433070866141736"/>
      <pageSetup paperSize="9" scale="60" orientation="portrait" blackAndWhite="1" horizontalDpi="300" verticalDpi="300"/>
      <headerFooter alignWithMargins="0"/>
    </customSheetView>
  </customSheetViews>
  <mergeCells count="90">
    <mergeCell ref="H22:H27"/>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 ref="G15:G18"/>
    <mergeCell ref="H15:K15"/>
    <mergeCell ref="H16:K16"/>
    <mergeCell ref="H17:K17"/>
    <mergeCell ref="H18:K18"/>
    <mergeCell ref="H14:K14"/>
    <mergeCell ref="H20:K20"/>
    <mergeCell ref="H21:K21"/>
    <mergeCell ref="G33:K33"/>
    <mergeCell ref="G22:G31"/>
    <mergeCell ref="I22:K22"/>
    <mergeCell ref="I23:K23"/>
    <mergeCell ref="I26:K26"/>
    <mergeCell ref="H28:H31"/>
    <mergeCell ref="I24:K24"/>
    <mergeCell ref="I31:K31"/>
    <mergeCell ref="I28:K28"/>
    <mergeCell ref="I29:K29"/>
    <mergeCell ref="G19:G21"/>
    <mergeCell ref="H19:K19"/>
    <mergeCell ref="G32:K32"/>
    <mergeCell ref="I30:K30"/>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G51:H53"/>
    <mergeCell ref="I51:K51"/>
    <mergeCell ref="I52:K52"/>
    <mergeCell ref="I53:K53"/>
    <mergeCell ref="G46:G47"/>
    <mergeCell ref="H46:K46"/>
    <mergeCell ref="H47:K47"/>
    <mergeCell ref="G48:G50"/>
    <mergeCell ref="H48:I49"/>
    <mergeCell ref="J49:K49"/>
    <mergeCell ref="H50:K50"/>
    <mergeCell ref="F54:F60"/>
    <mergeCell ref="G54:H56"/>
    <mergeCell ref="I54:K54"/>
    <mergeCell ref="I55:K55"/>
    <mergeCell ref="I56:K56"/>
    <mergeCell ref="G57:K57"/>
    <mergeCell ref="G58:H59"/>
    <mergeCell ref="I58:K58"/>
    <mergeCell ref="I59:K59"/>
    <mergeCell ref="G60:K60"/>
    <mergeCell ref="F73:K73"/>
    <mergeCell ref="G71:K71"/>
    <mergeCell ref="G72:K72"/>
    <mergeCell ref="F61:F72"/>
    <mergeCell ref="H68:K68"/>
    <mergeCell ref="G69:I70"/>
    <mergeCell ref="H66:K66"/>
    <mergeCell ref="H67:K67"/>
    <mergeCell ref="J69:K69"/>
    <mergeCell ref="J70:K70"/>
    <mergeCell ref="G61:G68"/>
    <mergeCell ref="H61:K61"/>
    <mergeCell ref="H62:I63"/>
    <mergeCell ref="J63:K63"/>
    <mergeCell ref="H64:K64"/>
    <mergeCell ref="H65:K65"/>
  </mergeCells>
  <phoneticPr fontId="3"/>
  <pageMargins left="0.74803149606299213" right="0.74803149606299213" top="0.70866141732283472" bottom="0.39370078740157483" header="0.51181102362204722" footer="0.35433070866141736"/>
  <pageSetup paperSize="9" scale="65" fitToWidth="0"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85D5-EC90-44DC-AFD9-5609FA967045}">
  <sheetPr>
    <tabColor rgb="FFFFC000"/>
  </sheetPr>
  <dimension ref="A1:N149"/>
  <sheetViews>
    <sheetView view="pageBreakPreview" zoomScale="85" zoomScaleNormal="90" zoomScaleSheetLayoutView="85" workbookViewId="0">
      <pane ySplit="2" topLeftCell="A3" activePane="bottomLeft" state="frozen"/>
      <selection pane="bottomLeft" activeCell="A109" sqref="A109:XFD112"/>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4.19921875" style="1" customWidth="1"/>
    <col min="7" max="7" width="4.69921875" style="1" customWidth="1"/>
    <col min="8" max="8" width="5.69921875" style="1" customWidth="1"/>
    <col min="9" max="9" width="17.296875" style="1" customWidth="1"/>
    <col min="10" max="10" width="15" style="1" bestFit="1" customWidth="1"/>
    <col min="11" max="13" width="11" style="139" customWidth="1"/>
    <col min="14" max="14" width="11.69921875" style="139" customWidth="1"/>
    <col min="15" max="16384" width="9" style="1"/>
  </cols>
  <sheetData>
    <row r="1" spans="1:14">
      <c r="F1" s="1" t="s">
        <v>103</v>
      </c>
      <c r="N1" s="148" t="s">
        <v>513</v>
      </c>
    </row>
    <row r="2" spans="1:14" ht="29.25" customHeight="1">
      <c r="A2" s="26"/>
      <c r="B2" s="67" t="s">
        <v>757</v>
      </c>
      <c r="C2" s="26" t="s">
        <v>758</v>
      </c>
      <c r="D2" s="26" t="s">
        <v>759</v>
      </c>
      <c r="E2" s="30" t="s">
        <v>760</v>
      </c>
      <c r="F2" s="598"/>
      <c r="G2" s="598"/>
      <c r="H2" s="598"/>
      <c r="I2" s="598"/>
      <c r="J2" s="598"/>
      <c r="K2" s="444" t="s">
        <v>460</v>
      </c>
      <c r="L2" s="444" t="s">
        <v>176</v>
      </c>
      <c r="M2" s="444" t="s">
        <v>580</v>
      </c>
      <c r="N2" s="178" t="s">
        <v>1254</v>
      </c>
    </row>
    <row r="3" spans="1:14" ht="15.75" customHeight="1">
      <c r="A3" s="27" t="str">
        <f>+B3&amp;C3&amp;D3</f>
        <v>1744001</v>
      </c>
      <c r="B3" s="28" t="s">
        <v>196</v>
      </c>
      <c r="C3" s="29">
        <v>40</v>
      </c>
      <c r="D3" s="28" t="s">
        <v>370</v>
      </c>
      <c r="E3" s="446">
        <v>1</v>
      </c>
      <c r="F3" s="604" t="s">
        <v>904</v>
      </c>
      <c r="G3" s="766" t="s">
        <v>102</v>
      </c>
      <c r="H3" s="768" t="s">
        <v>1376</v>
      </c>
      <c r="I3" s="769"/>
      <c r="J3" s="199" t="s">
        <v>583</v>
      </c>
      <c r="K3" s="42">
        <f>VLOOKUP($A3&amp;K$109,決統データ!$A$3:$DE$365,$E3+19,FALSE)</f>
        <v>0</v>
      </c>
      <c r="L3" s="42">
        <f>VLOOKUP($A3&amp;L$109,決統データ!$A$3:$DE$365,$E3+19,FALSE)</f>
        <v>0</v>
      </c>
      <c r="M3" s="42">
        <f>VLOOKUP($A3&amp;M$109,決統データ!$A$3:$DE$365,$E3+19,FALSE)</f>
        <v>0</v>
      </c>
      <c r="N3" s="154">
        <f t="shared" ref="N3:N45" si="0">SUM(K3:M3)</f>
        <v>0</v>
      </c>
    </row>
    <row r="4" spans="1:14" ht="15.75" customHeight="1">
      <c r="A4" s="27" t="str">
        <f t="shared" ref="A4:A67" si="1">+B4&amp;C4&amp;D4</f>
        <v>1744001</v>
      </c>
      <c r="B4" s="28" t="s">
        <v>196</v>
      </c>
      <c r="C4" s="29">
        <v>40</v>
      </c>
      <c r="D4" s="28" t="s">
        <v>370</v>
      </c>
      <c r="E4" s="446">
        <v>2</v>
      </c>
      <c r="F4" s="605"/>
      <c r="G4" s="767"/>
      <c r="H4" s="770"/>
      <c r="I4" s="771"/>
      <c r="J4" s="199" t="s">
        <v>795</v>
      </c>
      <c r="K4" s="42">
        <f>VLOOKUP($A4&amp;K$109,決統データ!$A$3:$DE$365,$E4+19,FALSE)</f>
        <v>0</v>
      </c>
      <c r="L4" s="42">
        <f>VLOOKUP($A4&amp;L$109,決統データ!$A$3:$DE$365,$E4+19,FALSE)</f>
        <v>0</v>
      </c>
      <c r="M4" s="42">
        <f>VLOOKUP($A4&amp;M$109,決統データ!$A$3:$DE$365,$E4+19,FALSE)</f>
        <v>0</v>
      </c>
      <c r="N4" s="154">
        <f t="shared" si="0"/>
        <v>0</v>
      </c>
    </row>
    <row r="5" spans="1:14" ht="15.75" customHeight="1">
      <c r="A5" s="27" t="str">
        <f t="shared" si="1"/>
        <v>1744001</v>
      </c>
      <c r="B5" s="28" t="s">
        <v>196</v>
      </c>
      <c r="C5" s="29">
        <v>40</v>
      </c>
      <c r="D5" s="28" t="s">
        <v>370</v>
      </c>
      <c r="E5" s="446">
        <v>3</v>
      </c>
      <c r="F5" s="605"/>
      <c r="G5" s="604" t="s">
        <v>907</v>
      </c>
      <c r="H5" s="744" t="s">
        <v>903</v>
      </c>
      <c r="I5" s="746"/>
      <c r="J5" s="199" t="s">
        <v>583</v>
      </c>
      <c r="K5" s="42">
        <f>VLOOKUP($A5&amp;K$109,決統データ!$A$3:$DE$365,$E5+19,FALSE)</f>
        <v>100517</v>
      </c>
      <c r="L5" s="42">
        <f>VLOOKUP($A5&amp;L$109,決統データ!$A$3:$DE$365,$E5+19,FALSE)</f>
        <v>194452</v>
      </c>
      <c r="M5" s="42">
        <f>VLOOKUP($A5&amp;M$109,決統データ!$A$3:$DE$365,$E5+19,FALSE)</f>
        <v>486621</v>
      </c>
      <c r="N5" s="154">
        <f t="shared" si="0"/>
        <v>781590</v>
      </c>
    </row>
    <row r="6" spans="1:14" ht="15.75" customHeight="1">
      <c r="A6" s="27" t="str">
        <f t="shared" si="1"/>
        <v>1744001</v>
      </c>
      <c r="B6" s="28" t="s">
        <v>196</v>
      </c>
      <c r="C6" s="29">
        <v>40</v>
      </c>
      <c r="D6" s="28" t="s">
        <v>370</v>
      </c>
      <c r="E6" s="446">
        <v>4</v>
      </c>
      <c r="F6" s="605"/>
      <c r="G6" s="605"/>
      <c r="H6" s="750"/>
      <c r="I6" s="752"/>
      <c r="J6" s="199" t="s">
        <v>795</v>
      </c>
      <c r="K6" s="42">
        <f>VLOOKUP($A6&amp;K$109,決統データ!$A$3:$DE$365,$E6+19,FALSE)</f>
        <v>100517</v>
      </c>
      <c r="L6" s="42">
        <f>VLOOKUP($A6&amp;L$109,決統データ!$A$3:$DE$365,$E6+19,FALSE)</f>
        <v>222372</v>
      </c>
      <c r="M6" s="42">
        <f>VLOOKUP($A6&amp;M$109,決統データ!$A$3:$DE$365,$E6+19,FALSE)</f>
        <v>499152</v>
      </c>
      <c r="N6" s="154">
        <f t="shared" si="0"/>
        <v>822041</v>
      </c>
    </row>
    <row r="7" spans="1:14" ht="15.75" customHeight="1">
      <c r="A7" s="27" t="str">
        <f t="shared" si="1"/>
        <v>1744001</v>
      </c>
      <c r="B7" s="28" t="s">
        <v>196</v>
      </c>
      <c r="C7" s="29">
        <v>40</v>
      </c>
      <c r="D7" s="28" t="s">
        <v>370</v>
      </c>
      <c r="E7" s="446">
        <v>5</v>
      </c>
      <c r="F7" s="605"/>
      <c r="G7" s="605"/>
      <c r="H7" s="604" t="s">
        <v>626</v>
      </c>
      <c r="I7" s="577" t="s">
        <v>1247</v>
      </c>
      <c r="J7" s="199" t="s">
        <v>583</v>
      </c>
      <c r="K7" s="42">
        <f>VLOOKUP($A7&amp;K$109,決統データ!$A$3:$DE$365,$E7+19,FALSE)</f>
        <v>0</v>
      </c>
      <c r="L7" s="42">
        <f>VLOOKUP($A7&amp;L$109,決統データ!$A$3:$DE$365,$E7+19,FALSE)</f>
        <v>0</v>
      </c>
      <c r="M7" s="42">
        <f>VLOOKUP($A7&amp;M$109,決統データ!$A$3:$DE$365,$E7+19,FALSE)</f>
        <v>0</v>
      </c>
      <c r="N7" s="154">
        <f t="shared" si="0"/>
        <v>0</v>
      </c>
    </row>
    <row r="8" spans="1:14" ht="15.75" customHeight="1">
      <c r="A8" s="27" t="str">
        <f t="shared" si="1"/>
        <v>1744001</v>
      </c>
      <c r="B8" s="28" t="s">
        <v>196</v>
      </c>
      <c r="C8" s="29">
        <v>40</v>
      </c>
      <c r="D8" s="28" t="s">
        <v>370</v>
      </c>
      <c r="E8" s="446">
        <v>6</v>
      </c>
      <c r="F8" s="605"/>
      <c r="G8" s="605"/>
      <c r="H8" s="605"/>
      <c r="I8" s="579"/>
      <c r="J8" s="199" t="s">
        <v>795</v>
      </c>
      <c r="K8" s="42">
        <f>VLOOKUP($A8&amp;K$109,決統データ!$A$3:$DE$365,$E8+19,FALSE)</f>
        <v>0</v>
      </c>
      <c r="L8" s="42">
        <f>VLOOKUP($A8&amp;L$109,決統データ!$A$3:$DE$365,$E8+19,FALSE)</f>
        <v>0</v>
      </c>
      <c r="M8" s="42">
        <f>VLOOKUP($A8&amp;M$109,決統データ!$A$3:$DE$365,$E8+19,FALSE)</f>
        <v>0</v>
      </c>
      <c r="N8" s="154">
        <f t="shared" si="0"/>
        <v>0</v>
      </c>
    </row>
    <row r="9" spans="1:14" ht="15.75" customHeight="1">
      <c r="A9" s="27" t="str">
        <f t="shared" si="1"/>
        <v>1744001</v>
      </c>
      <c r="B9" s="28" t="s">
        <v>196</v>
      </c>
      <c r="C9" s="29">
        <v>40</v>
      </c>
      <c r="D9" s="28" t="s">
        <v>370</v>
      </c>
      <c r="E9" s="446">
        <v>7</v>
      </c>
      <c r="F9" s="605"/>
      <c r="G9" s="605"/>
      <c r="H9" s="605"/>
      <c r="I9" s="574" t="s">
        <v>1246</v>
      </c>
      <c r="J9" s="199" t="s">
        <v>583</v>
      </c>
      <c r="K9" s="42">
        <f>VLOOKUP($A9&amp;K$109,決統データ!$A$3:$DE$365,$E9+19,FALSE)</f>
        <v>0</v>
      </c>
      <c r="L9" s="42">
        <f>VLOOKUP($A9&amp;L$109,決統データ!$A$3:$DE$365,$E9+19,FALSE)</f>
        <v>0</v>
      </c>
      <c r="M9" s="42">
        <f>VLOOKUP($A9&amp;M$109,決統データ!$A$3:$DE$365,$E9+19,FALSE)</f>
        <v>0</v>
      </c>
      <c r="N9" s="154">
        <f t="shared" si="0"/>
        <v>0</v>
      </c>
    </row>
    <row r="10" spans="1:14" ht="15.75" customHeight="1">
      <c r="A10" s="27" t="str">
        <f t="shared" si="1"/>
        <v>1744001</v>
      </c>
      <c r="B10" s="28" t="s">
        <v>196</v>
      </c>
      <c r="C10" s="29">
        <v>40</v>
      </c>
      <c r="D10" s="28" t="s">
        <v>370</v>
      </c>
      <c r="E10" s="446">
        <v>8</v>
      </c>
      <c r="F10" s="605"/>
      <c r="G10" s="605"/>
      <c r="H10" s="605"/>
      <c r="I10" s="575"/>
      <c r="J10" s="199" t="s">
        <v>795</v>
      </c>
      <c r="K10" s="42">
        <f>VLOOKUP($A10&amp;K$109,決統データ!$A$3:$DE$365,$E10+19,FALSE)</f>
        <v>0</v>
      </c>
      <c r="L10" s="42">
        <f>VLOOKUP($A10&amp;L$109,決統データ!$A$3:$DE$365,$E10+19,FALSE)</f>
        <v>0</v>
      </c>
      <c r="M10" s="42">
        <f>VLOOKUP($A10&amp;M$109,決統データ!$A$3:$DE$365,$E10+19,FALSE)</f>
        <v>0</v>
      </c>
      <c r="N10" s="154">
        <f t="shared" si="0"/>
        <v>0</v>
      </c>
    </row>
    <row r="11" spans="1:14" ht="15.75" customHeight="1">
      <c r="A11" s="27" t="str">
        <f t="shared" si="1"/>
        <v>1744001</v>
      </c>
      <c r="B11" s="28" t="s">
        <v>196</v>
      </c>
      <c r="C11" s="29">
        <v>40</v>
      </c>
      <c r="D11" s="28" t="s">
        <v>370</v>
      </c>
      <c r="E11" s="446">
        <v>9</v>
      </c>
      <c r="F11" s="605"/>
      <c r="G11" s="605"/>
      <c r="H11" s="605"/>
      <c r="I11" s="577" t="s">
        <v>1245</v>
      </c>
      <c r="J11" s="199" t="s">
        <v>583</v>
      </c>
      <c r="K11" s="42">
        <f>VLOOKUP($A11&amp;K$109,決統データ!$A$3:$DE$365,$E11+19,FALSE)</f>
        <v>0</v>
      </c>
      <c r="L11" s="42">
        <f>VLOOKUP($A11&amp;L$109,決統データ!$A$3:$DE$365,$E11+19,FALSE)</f>
        <v>0</v>
      </c>
      <c r="M11" s="42">
        <f>VLOOKUP($A11&amp;M$109,決統データ!$A$3:$DE$365,$E11+19,FALSE)</f>
        <v>0</v>
      </c>
      <c r="N11" s="154">
        <f t="shared" si="0"/>
        <v>0</v>
      </c>
    </row>
    <row r="12" spans="1:14" ht="15.75" customHeight="1">
      <c r="A12" s="27" t="str">
        <f t="shared" si="1"/>
        <v>1744001</v>
      </c>
      <c r="B12" s="28" t="s">
        <v>196</v>
      </c>
      <c r="C12" s="29">
        <v>40</v>
      </c>
      <c r="D12" s="28" t="s">
        <v>370</v>
      </c>
      <c r="E12" s="446">
        <v>10</v>
      </c>
      <c r="F12" s="605"/>
      <c r="G12" s="605"/>
      <c r="H12" s="605"/>
      <c r="I12" s="579"/>
      <c r="J12" s="199" t="s">
        <v>795</v>
      </c>
      <c r="K12" s="42">
        <f>VLOOKUP($A12&amp;K$109,決統データ!$A$3:$DE$365,$E12+19,FALSE)</f>
        <v>0</v>
      </c>
      <c r="L12" s="42">
        <f>VLOOKUP($A12&amp;L$109,決統データ!$A$3:$DE$365,$E12+19,FALSE)</f>
        <v>0</v>
      </c>
      <c r="M12" s="42">
        <f>VLOOKUP($A12&amp;M$109,決統データ!$A$3:$DE$365,$E12+19,FALSE)</f>
        <v>0</v>
      </c>
      <c r="N12" s="154">
        <f t="shared" si="0"/>
        <v>0</v>
      </c>
    </row>
    <row r="13" spans="1:14" ht="15.75" customHeight="1">
      <c r="A13" s="27" t="str">
        <f t="shared" si="1"/>
        <v>1744001</v>
      </c>
      <c r="B13" s="28" t="s">
        <v>196</v>
      </c>
      <c r="C13" s="29">
        <v>40</v>
      </c>
      <c r="D13" s="28" t="s">
        <v>370</v>
      </c>
      <c r="E13" s="446">
        <v>11</v>
      </c>
      <c r="F13" s="605"/>
      <c r="G13" s="605"/>
      <c r="H13" s="605"/>
      <c r="I13" s="728" t="s">
        <v>101</v>
      </c>
      <c r="J13" s="199" t="s">
        <v>583</v>
      </c>
      <c r="K13" s="42">
        <f>VLOOKUP($A13&amp;K$109,決統データ!$A$3:$DE$365,$E13+19,FALSE)</f>
        <v>0</v>
      </c>
      <c r="L13" s="42">
        <f>VLOOKUP($A13&amp;L$109,決統データ!$A$3:$DE$365,$E13+19,FALSE)</f>
        <v>0</v>
      </c>
      <c r="M13" s="42">
        <f>VLOOKUP($A13&amp;M$109,決統データ!$A$3:$DE$365,$E13+19,FALSE)</f>
        <v>0</v>
      </c>
      <c r="N13" s="154">
        <f t="shared" si="0"/>
        <v>0</v>
      </c>
    </row>
    <row r="14" spans="1:14" ht="15.75" customHeight="1">
      <c r="A14" s="27" t="str">
        <f t="shared" si="1"/>
        <v>1744001</v>
      </c>
      <c r="B14" s="28" t="s">
        <v>196</v>
      </c>
      <c r="C14" s="29">
        <v>40</v>
      </c>
      <c r="D14" s="28" t="s">
        <v>370</v>
      </c>
      <c r="E14" s="446">
        <v>12</v>
      </c>
      <c r="F14" s="605"/>
      <c r="G14" s="605"/>
      <c r="H14" s="605"/>
      <c r="I14" s="729"/>
      <c r="J14" s="199" t="s">
        <v>795</v>
      </c>
      <c r="K14" s="42">
        <f>VLOOKUP($A14&amp;K$109,決統データ!$A$3:$DE$365,$E14+19,FALSE)</f>
        <v>0</v>
      </c>
      <c r="L14" s="42">
        <f>VLOOKUP($A14&amp;L$109,決統データ!$A$3:$DE$365,$E14+19,FALSE)</f>
        <v>0</v>
      </c>
      <c r="M14" s="42">
        <f>VLOOKUP($A14&amp;M$109,決統データ!$A$3:$DE$365,$E14+19,FALSE)</f>
        <v>0</v>
      </c>
      <c r="N14" s="154">
        <f t="shared" si="0"/>
        <v>0</v>
      </c>
    </row>
    <row r="15" spans="1:14" ht="15.75" customHeight="1">
      <c r="A15" s="27" t="str">
        <f t="shared" si="1"/>
        <v>1744001</v>
      </c>
      <c r="B15" s="28" t="s">
        <v>196</v>
      </c>
      <c r="C15" s="29">
        <v>40</v>
      </c>
      <c r="D15" s="28" t="s">
        <v>370</v>
      </c>
      <c r="E15" s="446">
        <v>13</v>
      </c>
      <c r="F15" s="605"/>
      <c r="G15" s="605"/>
      <c r="H15" s="605"/>
      <c r="I15" s="577" t="s">
        <v>1239</v>
      </c>
      <c r="J15" s="199" t="s">
        <v>583</v>
      </c>
      <c r="K15" s="42">
        <f>VLOOKUP($A15&amp;K$109,決統データ!$A$3:$DE$365,$E15+19,FALSE)</f>
        <v>0</v>
      </c>
      <c r="L15" s="42">
        <f>VLOOKUP($A15&amp;L$109,決統データ!$A$3:$DE$365,$E15+19,FALSE)</f>
        <v>0</v>
      </c>
      <c r="M15" s="42">
        <f>VLOOKUP($A15&amp;M$109,決統データ!$A$3:$DE$365,$E15+19,FALSE)</f>
        <v>109387</v>
      </c>
      <c r="N15" s="154">
        <f t="shared" si="0"/>
        <v>109387</v>
      </c>
    </row>
    <row r="16" spans="1:14" ht="15.75" customHeight="1">
      <c r="A16" s="27" t="str">
        <f t="shared" si="1"/>
        <v>1744001</v>
      </c>
      <c r="B16" s="28" t="s">
        <v>196</v>
      </c>
      <c r="C16" s="29">
        <v>40</v>
      </c>
      <c r="D16" s="28" t="s">
        <v>370</v>
      </c>
      <c r="E16" s="446">
        <v>14</v>
      </c>
      <c r="F16" s="605"/>
      <c r="G16" s="605"/>
      <c r="H16" s="605"/>
      <c r="I16" s="579"/>
      <c r="J16" s="199" t="s">
        <v>795</v>
      </c>
      <c r="K16" s="42">
        <f>VLOOKUP($A16&amp;K$109,決統データ!$A$3:$DE$365,$E16+19,FALSE)</f>
        <v>0</v>
      </c>
      <c r="L16" s="42">
        <f>VLOOKUP($A16&amp;L$109,決統データ!$A$3:$DE$365,$E16+19,FALSE)</f>
        <v>0</v>
      </c>
      <c r="M16" s="42">
        <f>VLOOKUP($A16&amp;M$109,決統データ!$A$3:$DE$365,$E16+19,FALSE)</f>
        <v>109387</v>
      </c>
      <c r="N16" s="154">
        <f t="shared" si="0"/>
        <v>109387</v>
      </c>
    </row>
    <row r="17" spans="1:14" ht="15.75" customHeight="1">
      <c r="A17" s="27" t="str">
        <f t="shared" si="1"/>
        <v>1744001</v>
      </c>
      <c r="B17" s="28" t="s">
        <v>196</v>
      </c>
      <c r="C17" s="29">
        <v>40</v>
      </c>
      <c r="D17" s="28" t="s">
        <v>370</v>
      </c>
      <c r="E17" s="446">
        <v>15</v>
      </c>
      <c r="F17" s="605"/>
      <c r="G17" s="605"/>
      <c r="H17" s="605"/>
      <c r="I17" s="577" t="s">
        <v>906</v>
      </c>
      <c r="J17" s="199" t="s">
        <v>583</v>
      </c>
      <c r="K17" s="42">
        <f>VLOOKUP($A17&amp;K$109,決統データ!$A$3:$DE$365,$E17+19,FALSE)</f>
        <v>0</v>
      </c>
      <c r="L17" s="42">
        <f>VLOOKUP($A17&amp;L$109,決統データ!$A$3:$DE$365,$E17+19,FALSE)</f>
        <v>0</v>
      </c>
      <c r="M17" s="42">
        <f>VLOOKUP($A17&amp;M$109,決統データ!$A$3:$DE$365,$E17+19,FALSE)</f>
        <v>0</v>
      </c>
      <c r="N17" s="154">
        <f t="shared" si="0"/>
        <v>0</v>
      </c>
    </row>
    <row r="18" spans="1:14" ht="15.75" customHeight="1">
      <c r="A18" s="27" t="str">
        <f t="shared" si="1"/>
        <v>1744001</v>
      </c>
      <c r="B18" s="28" t="s">
        <v>196</v>
      </c>
      <c r="C18" s="29">
        <v>40</v>
      </c>
      <c r="D18" s="28" t="s">
        <v>370</v>
      </c>
      <c r="E18" s="446">
        <v>16</v>
      </c>
      <c r="F18" s="605"/>
      <c r="G18" s="605"/>
      <c r="H18" s="605"/>
      <c r="I18" s="579"/>
      <c r="J18" s="199" t="s">
        <v>795</v>
      </c>
      <c r="K18" s="42">
        <f>VLOOKUP($A18&amp;K$109,決統データ!$A$3:$DE$365,$E18+19,FALSE)</f>
        <v>0</v>
      </c>
      <c r="L18" s="42">
        <f>VLOOKUP($A18&amp;L$109,決統データ!$A$3:$DE$365,$E18+19,FALSE)</f>
        <v>0</v>
      </c>
      <c r="M18" s="42">
        <f>VLOOKUP($A18&amp;M$109,決統データ!$A$3:$DE$365,$E18+19,FALSE)</f>
        <v>0</v>
      </c>
      <c r="N18" s="154">
        <f t="shared" si="0"/>
        <v>0</v>
      </c>
    </row>
    <row r="19" spans="1:14" ht="15.75" customHeight="1">
      <c r="A19" s="27" t="str">
        <f t="shared" si="1"/>
        <v>1744001</v>
      </c>
      <c r="B19" s="28" t="s">
        <v>196</v>
      </c>
      <c r="C19" s="29">
        <v>40</v>
      </c>
      <c r="D19" s="28" t="s">
        <v>370</v>
      </c>
      <c r="E19" s="446">
        <v>17</v>
      </c>
      <c r="F19" s="605"/>
      <c r="G19" s="605"/>
      <c r="H19" s="605"/>
      <c r="I19" s="577" t="s">
        <v>100</v>
      </c>
      <c r="J19" s="199" t="s">
        <v>583</v>
      </c>
      <c r="K19" s="42">
        <f>VLOOKUP($A19&amp;K$109,決統データ!$A$3:$DE$365,$E19+19,FALSE)</f>
        <v>161</v>
      </c>
      <c r="L19" s="42">
        <f>VLOOKUP($A19&amp;L$109,決統データ!$A$3:$DE$365,$E19+19,FALSE)</f>
        <v>35</v>
      </c>
      <c r="M19" s="42">
        <f>VLOOKUP($A19&amp;M$109,決統データ!$A$3:$DE$365,$E19+19,FALSE)</f>
        <v>0</v>
      </c>
      <c r="N19" s="154">
        <f t="shared" si="0"/>
        <v>196</v>
      </c>
    </row>
    <row r="20" spans="1:14" ht="15.75" customHeight="1">
      <c r="A20" s="27" t="str">
        <f t="shared" si="1"/>
        <v>1744001</v>
      </c>
      <c r="B20" s="28" t="s">
        <v>196</v>
      </c>
      <c r="C20" s="29">
        <v>40</v>
      </c>
      <c r="D20" s="28" t="s">
        <v>370</v>
      </c>
      <c r="E20" s="446">
        <v>18</v>
      </c>
      <c r="F20" s="605"/>
      <c r="G20" s="605"/>
      <c r="H20" s="605"/>
      <c r="I20" s="579"/>
      <c r="J20" s="199" t="s">
        <v>795</v>
      </c>
      <c r="K20" s="42">
        <f>VLOOKUP($A20&amp;K$109,決統データ!$A$3:$DE$365,$E20+19,FALSE)</f>
        <v>161</v>
      </c>
      <c r="L20" s="42">
        <f>VLOOKUP($A20&amp;L$109,決統データ!$A$3:$DE$365,$E20+19,FALSE)</f>
        <v>35</v>
      </c>
      <c r="M20" s="42">
        <f>VLOOKUP($A20&amp;M$109,決統データ!$A$3:$DE$365,$E20+19,FALSE)</f>
        <v>0</v>
      </c>
      <c r="N20" s="154">
        <f t="shared" si="0"/>
        <v>196</v>
      </c>
    </row>
    <row r="21" spans="1:14" ht="15.75" customHeight="1">
      <c r="A21" s="27" t="str">
        <f t="shared" si="1"/>
        <v>1744001</v>
      </c>
      <c r="B21" s="28" t="s">
        <v>196</v>
      </c>
      <c r="C21" s="29">
        <v>40</v>
      </c>
      <c r="D21" s="28" t="s">
        <v>370</v>
      </c>
      <c r="E21" s="446">
        <v>19</v>
      </c>
      <c r="F21" s="605"/>
      <c r="G21" s="605"/>
      <c r="H21" s="605"/>
      <c r="I21" s="574" t="s">
        <v>84</v>
      </c>
      <c r="J21" s="199" t="s">
        <v>583</v>
      </c>
      <c r="K21" s="42">
        <f>VLOOKUP($A21&amp;K$109,決統データ!$A$3:$DE$365,$E21+19,FALSE)</f>
        <v>0</v>
      </c>
      <c r="L21" s="42">
        <f>VLOOKUP($A21&amp;L$109,決統データ!$A$3:$DE$365,$E21+19,FALSE)</f>
        <v>0</v>
      </c>
      <c r="M21" s="42">
        <f>VLOOKUP($A21&amp;M$109,決統データ!$A$3:$DE$365,$E21+19,FALSE)</f>
        <v>1851</v>
      </c>
      <c r="N21" s="154">
        <f t="shared" si="0"/>
        <v>1851</v>
      </c>
    </row>
    <row r="22" spans="1:14" ht="15.75" customHeight="1">
      <c r="A22" s="27" t="str">
        <f t="shared" si="1"/>
        <v>1744001</v>
      </c>
      <c r="B22" s="28" t="s">
        <v>196</v>
      </c>
      <c r="C22" s="29">
        <v>40</v>
      </c>
      <c r="D22" s="28" t="s">
        <v>370</v>
      </c>
      <c r="E22" s="446">
        <v>20</v>
      </c>
      <c r="F22" s="605"/>
      <c r="G22" s="605"/>
      <c r="H22" s="605"/>
      <c r="I22" s="575"/>
      <c r="J22" s="199" t="s">
        <v>795</v>
      </c>
      <c r="K22" s="42">
        <f>VLOOKUP($A22&amp;K$109,決統データ!$A$3:$DE$365,$E22+19,FALSE)</f>
        <v>0</v>
      </c>
      <c r="L22" s="42">
        <f>VLOOKUP($A22&amp;L$109,決統データ!$A$3:$DE$365,$E22+19,FALSE)</f>
        <v>0</v>
      </c>
      <c r="M22" s="42">
        <f>VLOOKUP($A22&amp;M$109,決統データ!$A$3:$DE$365,$E22+19,FALSE)</f>
        <v>1851</v>
      </c>
      <c r="N22" s="154">
        <f t="shared" si="0"/>
        <v>1851</v>
      </c>
    </row>
    <row r="23" spans="1:14" ht="15.75" customHeight="1">
      <c r="A23" s="27" t="str">
        <f t="shared" si="1"/>
        <v>1744001</v>
      </c>
      <c r="B23" s="28" t="s">
        <v>196</v>
      </c>
      <c r="C23" s="29">
        <v>40</v>
      </c>
      <c r="D23" s="28" t="s">
        <v>370</v>
      </c>
      <c r="E23" s="446">
        <v>21</v>
      </c>
      <c r="F23" s="605"/>
      <c r="G23" s="605"/>
      <c r="H23" s="605"/>
      <c r="I23" s="593" t="s">
        <v>83</v>
      </c>
      <c r="J23" s="199" t="s">
        <v>583</v>
      </c>
      <c r="K23" s="42">
        <f>VLOOKUP($A23&amp;K$109,決統データ!$A$3:$DE$365,$E23+19,FALSE)</f>
        <v>145</v>
      </c>
      <c r="L23" s="42">
        <f>VLOOKUP($A23&amp;L$109,決統データ!$A$3:$DE$365,$E23+19,FALSE)</f>
        <v>1069</v>
      </c>
      <c r="M23" s="42">
        <f>VLOOKUP($A23&amp;M$109,決統データ!$A$3:$DE$365,$E23+19,FALSE)</f>
        <v>0</v>
      </c>
      <c r="N23" s="154">
        <f t="shared" si="0"/>
        <v>1214</v>
      </c>
    </row>
    <row r="24" spans="1:14" ht="15.75" customHeight="1">
      <c r="A24" s="27" t="str">
        <f t="shared" si="1"/>
        <v>1744001</v>
      </c>
      <c r="B24" s="28" t="s">
        <v>196</v>
      </c>
      <c r="C24" s="29">
        <v>40</v>
      </c>
      <c r="D24" s="28" t="s">
        <v>370</v>
      </c>
      <c r="E24" s="446">
        <v>22</v>
      </c>
      <c r="F24" s="605"/>
      <c r="G24" s="605"/>
      <c r="H24" s="605"/>
      <c r="I24" s="595"/>
      <c r="J24" s="199" t="s">
        <v>795</v>
      </c>
      <c r="K24" s="42">
        <f>VLOOKUP($A24&amp;K$109,決統データ!$A$3:$DE$365,$E24+19,FALSE)</f>
        <v>145</v>
      </c>
      <c r="L24" s="42">
        <f>VLOOKUP($A24&amp;L$109,決統データ!$A$3:$DE$365,$E24+19,FALSE)</f>
        <v>1069</v>
      </c>
      <c r="M24" s="42">
        <f>VLOOKUP($A24&amp;M$109,決統データ!$A$3:$DE$365,$E24+19,FALSE)</f>
        <v>0</v>
      </c>
      <c r="N24" s="154">
        <f t="shared" si="0"/>
        <v>1214</v>
      </c>
    </row>
    <row r="25" spans="1:14" ht="15.75" customHeight="1">
      <c r="A25" s="27" t="str">
        <f t="shared" si="1"/>
        <v>1744001</v>
      </c>
      <c r="B25" s="28" t="s">
        <v>196</v>
      </c>
      <c r="C25" s="29">
        <v>40</v>
      </c>
      <c r="D25" s="28" t="s">
        <v>370</v>
      </c>
      <c r="E25" s="446">
        <v>23</v>
      </c>
      <c r="F25" s="605"/>
      <c r="G25" s="605"/>
      <c r="H25" s="605"/>
      <c r="I25" s="593" t="s">
        <v>1235</v>
      </c>
      <c r="J25" s="199" t="s">
        <v>583</v>
      </c>
      <c r="K25" s="42">
        <f>VLOOKUP($A25&amp;K$109,決統データ!$A$3:$DE$365,$E25+19,FALSE)</f>
        <v>100178</v>
      </c>
      <c r="L25" s="42">
        <f>VLOOKUP($A25&amp;L$109,決統データ!$A$3:$DE$365,$E25+19,FALSE)</f>
        <v>193226</v>
      </c>
      <c r="M25" s="42">
        <f>VLOOKUP($A25&amp;M$109,決統データ!$A$3:$DE$365,$E25+19,FALSE)</f>
        <v>373157</v>
      </c>
      <c r="N25" s="154">
        <f t="shared" si="0"/>
        <v>666561</v>
      </c>
    </row>
    <row r="26" spans="1:14" ht="15.75" customHeight="1">
      <c r="A26" s="27" t="str">
        <f t="shared" si="1"/>
        <v>1744001</v>
      </c>
      <c r="B26" s="28" t="s">
        <v>196</v>
      </c>
      <c r="C26" s="29">
        <v>40</v>
      </c>
      <c r="D26" s="28" t="s">
        <v>370</v>
      </c>
      <c r="E26" s="446">
        <v>24</v>
      </c>
      <c r="F26" s="605"/>
      <c r="G26" s="605"/>
      <c r="H26" s="605"/>
      <c r="I26" s="595"/>
      <c r="J26" s="199" t="s">
        <v>795</v>
      </c>
      <c r="K26" s="42">
        <f>VLOOKUP($A26&amp;K$109,決統データ!$A$3:$DE$365,$E26+19,FALSE)</f>
        <v>100178</v>
      </c>
      <c r="L26" s="42">
        <f>VLOOKUP($A26&amp;L$109,決統データ!$A$3:$DE$365,$E26+19,FALSE)</f>
        <v>193226</v>
      </c>
      <c r="M26" s="42">
        <f>VLOOKUP($A26&amp;M$109,決統データ!$A$3:$DE$365,$E26+19,FALSE)</f>
        <v>373157</v>
      </c>
      <c r="N26" s="154">
        <f t="shared" si="0"/>
        <v>666561</v>
      </c>
    </row>
    <row r="27" spans="1:14" ht="15.75" customHeight="1">
      <c r="A27" s="27" t="str">
        <f t="shared" si="1"/>
        <v>1744001</v>
      </c>
      <c r="B27" s="28" t="s">
        <v>196</v>
      </c>
      <c r="C27" s="29">
        <v>40</v>
      </c>
      <c r="D27" s="28" t="s">
        <v>370</v>
      </c>
      <c r="E27" s="446">
        <v>25</v>
      </c>
      <c r="F27" s="605"/>
      <c r="G27" s="605"/>
      <c r="H27" s="605"/>
      <c r="I27" s="574" t="s">
        <v>80</v>
      </c>
      <c r="J27" s="199" t="s">
        <v>583</v>
      </c>
      <c r="K27" s="42">
        <f>VLOOKUP($A27&amp;K$109,決統データ!$A$3:$DE$365,$E27+19,FALSE)</f>
        <v>0</v>
      </c>
      <c r="L27" s="42">
        <f>VLOOKUP($A27&amp;L$109,決統データ!$A$3:$DE$365,$E27+19,FALSE)</f>
        <v>0</v>
      </c>
      <c r="M27" s="42">
        <f>VLOOKUP($A27&amp;M$109,決統データ!$A$3:$DE$365,$E27+19,FALSE)</f>
        <v>0</v>
      </c>
      <c r="N27" s="154">
        <f t="shared" si="0"/>
        <v>0</v>
      </c>
    </row>
    <row r="28" spans="1:14" ht="15.75" customHeight="1">
      <c r="A28" s="27" t="str">
        <f t="shared" si="1"/>
        <v>1744001</v>
      </c>
      <c r="B28" s="28" t="s">
        <v>196</v>
      </c>
      <c r="C28" s="29">
        <v>40</v>
      </c>
      <c r="D28" s="28" t="s">
        <v>370</v>
      </c>
      <c r="E28" s="446">
        <v>26</v>
      </c>
      <c r="F28" s="605"/>
      <c r="G28" s="605"/>
      <c r="H28" s="605"/>
      <c r="I28" s="575"/>
      <c r="J28" s="199" t="s">
        <v>795</v>
      </c>
      <c r="K28" s="42">
        <f>VLOOKUP($A28&amp;K$109,決統データ!$A$3:$DE$365,$E28+19,FALSE)</f>
        <v>0</v>
      </c>
      <c r="L28" s="42">
        <f>VLOOKUP($A28&amp;L$109,決統データ!$A$3:$DE$365,$E28+19,FALSE)</f>
        <v>0</v>
      </c>
      <c r="M28" s="42">
        <f>VLOOKUP($A28&amp;M$109,決統データ!$A$3:$DE$365,$E28+19,FALSE)</f>
        <v>0</v>
      </c>
      <c r="N28" s="154">
        <f t="shared" si="0"/>
        <v>0</v>
      </c>
    </row>
    <row r="29" spans="1:14" ht="15.75" customHeight="1">
      <c r="A29" s="27" t="str">
        <f t="shared" si="1"/>
        <v>1744001</v>
      </c>
      <c r="B29" s="28" t="s">
        <v>196</v>
      </c>
      <c r="C29" s="29">
        <v>40</v>
      </c>
      <c r="D29" s="28" t="s">
        <v>370</v>
      </c>
      <c r="E29" s="446">
        <v>27</v>
      </c>
      <c r="F29" s="605"/>
      <c r="G29" s="605"/>
      <c r="H29" s="605"/>
      <c r="I29" s="577" t="s">
        <v>713</v>
      </c>
      <c r="J29" s="199" t="s">
        <v>583</v>
      </c>
      <c r="K29" s="42">
        <f>VLOOKUP($A29&amp;K$109,決統データ!$A$3:$DE$365,$E29+19,FALSE)</f>
        <v>33</v>
      </c>
      <c r="L29" s="42">
        <f>VLOOKUP($A29&amp;L$109,決統データ!$A$3:$DE$365,$E29+19,FALSE)</f>
        <v>122</v>
      </c>
      <c r="M29" s="42">
        <f>VLOOKUP($A29&amp;M$109,決統データ!$A$3:$DE$365,$E29+19,FALSE)</f>
        <v>2226</v>
      </c>
      <c r="N29" s="154">
        <f t="shared" si="0"/>
        <v>2381</v>
      </c>
    </row>
    <row r="30" spans="1:14" ht="15.75" customHeight="1">
      <c r="A30" s="27" t="str">
        <f t="shared" si="1"/>
        <v>1744001</v>
      </c>
      <c r="B30" s="28" t="s">
        <v>196</v>
      </c>
      <c r="C30" s="29">
        <v>40</v>
      </c>
      <c r="D30" s="28" t="s">
        <v>370</v>
      </c>
      <c r="E30" s="446">
        <v>28</v>
      </c>
      <c r="F30" s="753"/>
      <c r="G30" s="753"/>
      <c r="H30" s="753"/>
      <c r="I30" s="579"/>
      <c r="J30" s="199" t="s">
        <v>795</v>
      </c>
      <c r="K30" s="42">
        <f>VLOOKUP($A30&amp;K$109,決統データ!$A$3:$DE$365,$E30+19,FALSE)</f>
        <v>33</v>
      </c>
      <c r="L30" s="42">
        <f>VLOOKUP($A30&amp;L$109,決統データ!$A$3:$DE$365,$E30+19,FALSE)</f>
        <v>28042</v>
      </c>
      <c r="M30" s="42">
        <f>VLOOKUP($A30&amp;M$109,決統データ!$A$3:$DE$365,$E30+19,FALSE)</f>
        <v>14757</v>
      </c>
      <c r="N30" s="154">
        <f t="shared" si="0"/>
        <v>42832</v>
      </c>
    </row>
    <row r="31" spans="1:14" ht="15.75" customHeight="1">
      <c r="A31" s="27" t="str">
        <f t="shared" si="1"/>
        <v>1744001</v>
      </c>
      <c r="B31" s="28" t="s">
        <v>196</v>
      </c>
      <c r="C31" s="29">
        <v>40</v>
      </c>
      <c r="D31" s="28" t="s">
        <v>370</v>
      </c>
      <c r="E31" s="446">
        <v>31</v>
      </c>
      <c r="F31" s="604" t="s">
        <v>902</v>
      </c>
      <c r="G31" s="683" t="s">
        <v>901</v>
      </c>
      <c r="H31" s="596"/>
      <c r="I31" s="596"/>
      <c r="J31" s="199" t="s">
        <v>583</v>
      </c>
      <c r="K31" s="42">
        <f>VLOOKUP($A31&amp;K$109,決統データ!$A$3:$DE$365,$E31+19,FALSE)</f>
        <v>2610</v>
      </c>
      <c r="L31" s="42">
        <f>VLOOKUP($A31&amp;L$109,決統データ!$A$3:$DE$365,$E31+19,FALSE)</f>
        <v>12756</v>
      </c>
      <c r="M31" s="42">
        <f>VLOOKUP($A31&amp;M$109,決統データ!$A$3:$DE$365,$E31+19,FALSE)</f>
        <v>22368</v>
      </c>
      <c r="N31" s="154">
        <f t="shared" si="0"/>
        <v>37734</v>
      </c>
    </row>
    <row r="32" spans="1:14" ht="15.75" customHeight="1">
      <c r="A32" s="27" t="str">
        <f t="shared" si="1"/>
        <v>1744001</v>
      </c>
      <c r="B32" s="28" t="s">
        <v>196</v>
      </c>
      <c r="C32" s="29">
        <v>40</v>
      </c>
      <c r="D32" s="28" t="s">
        <v>370</v>
      </c>
      <c r="E32" s="446">
        <v>32</v>
      </c>
      <c r="F32" s="605"/>
      <c r="G32" s="683"/>
      <c r="H32" s="596"/>
      <c r="I32" s="596"/>
      <c r="J32" s="199" t="s">
        <v>795</v>
      </c>
      <c r="K32" s="42">
        <f>VLOOKUP($A32&amp;K$109,決統データ!$A$3:$DE$365,$E32+19,FALSE)</f>
        <v>20783</v>
      </c>
      <c r="L32" s="42">
        <f>VLOOKUP($A32&amp;L$109,決統データ!$A$3:$DE$365,$E32+19,FALSE)</f>
        <v>17485</v>
      </c>
      <c r="M32" s="42">
        <f>VLOOKUP($A32&amp;M$109,決統データ!$A$3:$DE$365,$E32+19,FALSE)</f>
        <v>135148</v>
      </c>
      <c r="N32" s="154">
        <f t="shared" si="0"/>
        <v>173416</v>
      </c>
    </row>
    <row r="33" spans="1:14" ht="15.75" customHeight="1">
      <c r="A33" s="27" t="str">
        <f t="shared" si="1"/>
        <v>1744001</v>
      </c>
      <c r="B33" s="28" t="s">
        <v>196</v>
      </c>
      <c r="C33" s="29">
        <v>40</v>
      </c>
      <c r="D33" s="28" t="s">
        <v>370</v>
      </c>
      <c r="E33" s="446">
        <v>33</v>
      </c>
      <c r="F33" s="605"/>
      <c r="G33" s="200"/>
      <c r="H33" s="720" t="s">
        <v>1377</v>
      </c>
      <c r="I33" s="664"/>
      <c r="J33" s="199" t="s">
        <v>583</v>
      </c>
      <c r="K33" s="42">
        <f>VLOOKUP($A33&amp;K$109,決統データ!$A$3:$DE$365,$E33+19,FALSE)</f>
        <v>0</v>
      </c>
      <c r="L33" s="42">
        <f>VLOOKUP($A33&amp;L$109,決統データ!$A$3:$DE$365,$E33+19,FALSE)</f>
        <v>0</v>
      </c>
      <c r="M33" s="42">
        <f>VLOOKUP($A33&amp;M$109,決統データ!$A$3:$DE$365,$E33+19,FALSE)</f>
        <v>0</v>
      </c>
      <c r="N33" s="154">
        <f t="shared" si="0"/>
        <v>0</v>
      </c>
    </row>
    <row r="34" spans="1:14" ht="15.75" customHeight="1">
      <c r="A34" s="27" t="str">
        <f t="shared" si="1"/>
        <v>1744001</v>
      </c>
      <c r="B34" s="28" t="s">
        <v>196</v>
      </c>
      <c r="C34" s="29">
        <v>40</v>
      </c>
      <c r="D34" s="28" t="s">
        <v>370</v>
      </c>
      <c r="E34" s="446">
        <v>34</v>
      </c>
      <c r="F34" s="605"/>
      <c r="G34" s="201"/>
      <c r="H34" s="720"/>
      <c r="I34" s="664"/>
      <c r="J34" s="199" t="s">
        <v>795</v>
      </c>
      <c r="K34" s="42">
        <f>VLOOKUP($A34&amp;K$109,決統データ!$A$3:$DE$365,$E34+19,FALSE)</f>
        <v>0</v>
      </c>
      <c r="L34" s="42">
        <f>VLOOKUP($A34&amp;L$109,決統データ!$A$3:$DE$365,$E34+19,FALSE)</f>
        <v>0</v>
      </c>
      <c r="M34" s="42">
        <f>VLOOKUP($A34&amp;M$109,決統データ!$A$3:$DE$365,$E34+19,FALSE)</f>
        <v>0</v>
      </c>
      <c r="N34" s="154">
        <f t="shared" si="0"/>
        <v>0</v>
      </c>
    </row>
    <row r="35" spans="1:14" ht="15.75" customHeight="1">
      <c r="A35" s="27" t="str">
        <f t="shared" si="1"/>
        <v>1744001</v>
      </c>
      <c r="B35" s="28" t="s">
        <v>196</v>
      </c>
      <c r="C35" s="29">
        <v>40</v>
      </c>
      <c r="D35" s="28" t="s">
        <v>370</v>
      </c>
      <c r="E35" s="446">
        <v>35</v>
      </c>
      <c r="F35" s="605"/>
      <c r="G35" s="200"/>
      <c r="H35" s="754" t="s">
        <v>360</v>
      </c>
      <c r="I35" s="722"/>
      <c r="J35" s="199" t="s">
        <v>583</v>
      </c>
      <c r="K35" s="42">
        <f>VLOOKUP($A35&amp;K$109,決統データ!$A$3:$DE$365,$E35+19,FALSE)</f>
        <v>1236</v>
      </c>
      <c r="L35" s="42">
        <f>VLOOKUP($A35&amp;L$109,決統データ!$A$3:$DE$365,$E35+19,FALSE)</f>
        <v>11260</v>
      </c>
      <c r="M35" s="42">
        <f>VLOOKUP($A35&amp;M$109,決統データ!$A$3:$DE$365,$E35+19,FALSE)</f>
        <v>22368</v>
      </c>
      <c r="N35" s="154">
        <f t="shared" si="0"/>
        <v>34864</v>
      </c>
    </row>
    <row r="36" spans="1:14" ht="15.75" customHeight="1">
      <c r="A36" s="27" t="str">
        <f t="shared" si="1"/>
        <v>1744001</v>
      </c>
      <c r="B36" s="28" t="s">
        <v>196</v>
      </c>
      <c r="C36" s="29">
        <v>40</v>
      </c>
      <c r="D36" s="28" t="s">
        <v>370</v>
      </c>
      <c r="E36" s="446">
        <v>36</v>
      </c>
      <c r="F36" s="605"/>
      <c r="G36" s="201"/>
      <c r="H36" s="755"/>
      <c r="I36" s="724"/>
      <c r="J36" s="199" t="s">
        <v>795</v>
      </c>
      <c r="K36" s="42">
        <f>VLOOKUP($A36&amp;K$109,決統データ!$A$3:$DE$365,$E36+19,FALSE)</f>
        <v>1236</v>
      </c>
      <c r="L36" s="42">
        <f>VLOOKUP($A36&amp;L$109,決統データ!$A$3:$DE$365,$E36+19,FALSE)</f>
        <v>11260</v>
      </c>
      <c r="M36" s="42">
        <f>VLOOKUP($A36&amp;M$109,決統データ!$A$3:$DE$365,$E36+19,FALSE)</f>
        <v>22368</v>
      </c>
      <c r="N36" s="154">
        <f t="shared" si="0"/>
        <v>34864</v>
      </c>
    </row>
    <row r="37" spans="1:14" ht="15.75" customHeight="1">
      <c r="A37" s="27" t="str">
        <f t="shared" si="1"/>
        <v>1744001</v>
      </c>
      <c r="B37" s="28" t="s">
        <v>196</v>
      </c>
      <c r="C37" s="29">
        <v>40</v>
      </c>
      <c r="D37" s="28" t="s">
        <v>370</v>
      </c>
      <c r="E37" s="446">
        <v>37</v>
      </c>
      <c r="F37" s="605"/>
      <c r="G37" s="200"/>
      <c r="H37" s="683" t="s">
        <v>906</v>
      </c>
      <c r="I37" s="596"/>
      <c r="J37" s="199" t="s">
        <v>583</v>
      </c>
      <c r="K37" s="42">
        <f>VLOOKUP($A37&amp;K$109,決統データ!$A$3:$DE$365,$E37+19,FALSE)</f>
        <v>0</v>
      </c>
      <c r="L37" s="42">
        <f>VLOOKUP($A37&amp;L$109,決統データ!$A$3:$DE$365,$E37+19,FALSE)</f>
        <v>0</v>
      </c>
      <c r="M37" s="42">
        <f>VLOOKUP($A37&amp;M$109,決統データ!$A$3:$DE$365,$E37+19,FALSE)</f>
        <v>0</v>
      </c>
      <c r="N37" s="154">
        <f t="shared" si="0"/>
        <v>0</v>
      </c>
    </row>
    <row r="38" spans="1:14" ht="15.75" customHeight="1">
      <c r="A38" s="27" t="str">
        <f t="shared" si="1"/>
        <v>1744001</v>
      </c>
      <c r="B38" s="28" t="s">
        <v>196</v>
      </c>
      <c r="C38" s="29">
        <v>40</v>
      </c>
      <c r="D38" s="28" t="s">
        <v>370</v>
      </c>
      <c r="E38" s="446">
        <v>38</v>
      </c>
      <c r="F38" s="605"/>
      <c r="G38" s="201"/>
      <c r="H38" s="683"/>
      <c r="I38" s="596"/>
      <c r="J38" s="199" t="s">
        <v>795</v>
      </c>
      <c r="K38" s="42">
        <f>VLOOKUP($A38&amp;K$109,決統データ!$A$3:$DE$365,$E38+19,FALSE)</f>
        <v>0</v>
      </c>
      <c r="L38" s="42">
        <f>VLOOKUP($A38&amp;L$109,決統データ!$A$3:$DE$365,$E38+19,FALSE)</f>
        <v>0</v>
      </c>
      <c r="M38" s="42">
        <f>VLOOKUP($A38&amp;M$109,決統データ!$A$3:$DE$365,$E38+19,FALSE)</f>
        <v>0</v>
      </c>
      <c r="N38" s="154">
        <f t="shared" si="0"/>
        <v>0</v>
      </c>
    </row>
    <row r="39" spans="1:14" ht="15.75" customHeight="1">
      <c r="A39" s="27" t="str">
        <f t="shared" si="1"/>
        <v>1744001</v>
      </c>
      <c r="B39" s="28" t="s">
        <v>196</v>
      </c>
      <c r="C39" s="29">
        <v>40</v>
      </c>
      <c r="D39" s="28" t="s">
        <v>370</v>
      </c>
      <c r="E39" s="446">
        <v>39</v>
      </c>
      <c r="F39" s="605"/>
      <c r="G39" s="200"/>
      <c r="H39" s="720" t="s">
        <v>86</v>
      </c>
      <c r="I39" s="664"/>
      <c r="J39" s="199" t="s">
        <v>583</v>
      </c>
      <c r="K39" s="42">
        <f>VLOOKUP($A39&amp;K$109,決統データ!$A$3:$DE$365,$E39+19,FALSE)</f>
        <v>1374</v>
      </c>
      <c r="L39" s="42">
        <f>VLOOKUP($A39&amp;L$109,決統データ!$A$3:$DE$365,$E39+19,FALSE)</f>
        <v>1496</v>
      </c>
      <c r="M39" s="42">
        <f>VLOOKUP($A39&amp;M$109,決統データ!$A$3:$DE$365,$E39+19,FALSE)</f>
        <v>0</v>
      </c>
      <c r="N39" s="154">
        <f t="shared" si="0"/>
        <v>2870</v>
      </c>
    </row>
    <row r="40" spans="1:14" ht="15.75" customHeight="1">
      <c r="A40" s="27" t="str">
        <f t="shared" si="1"/>
        <v>1744001</v>
      </c>
      <c r="B40" s="28" t="s">
        <v>196</v>
      </c>
      <c r="C40" s="29">
        <v>40</v>
      </c>
      <c r="D40" s="28" t="s">
        <v>370</v>
      </c>
      <c r="E40" s="446">
        <v>40</v>
      </c>
      <c r="F40" s="605"/>
      <c r="G40" s="201"/>
      <c r="H40" s="720"/>
      <c r="I40" s="664"/>
      <c r="J40" s="199" t="s">
        <v>795</v>
      </c>
      <c r="K40" s="42">
        <f>VLOOKUP($A40&amp;K$109,決統データ!$A$3:$DE$365,$E40+19,FALSE)</f>
        <v>1374</v>
      </c>
      <c r="L40" s="42">
        <f>VLOOKUP($A40&amp;L$109,決統データ!$A$3:$DE$365,$E40+19,FALSE)</f>
        <v>1496</v>
      </c>
      <c r="M40" s="42">
        <f>VLOOKUP($A40&amp;M$109,決統データ!$A$3:$DE$365,$E40+19,FALSE)</f>
        <v>0</v>
      </c>
      <c r="N40" s="154">
        <f t="shared" si="0"/>
        <v>2870</v>
      </c>
    </row>
    <row r="41" spans="1:14" ht="15.75" customHeight="1">
      <c r="A41" s="27" t="str">
        <f t="shared" si="1"/>
        <v>1744001</v>
      </c>
      <c r="B41" s="28" t="s">
        <v>196</v>
      </c>
      <c r="C41" s="29">
        <v>40</v>
      </c>
      <c r="D41" s="28" t="s">
        <v>370</v>
      </c>
      <c r="E41" s="446">
        <v>41</v>
      </c>
      <c r="F41" s="753"/>
      <c r="G41" s="448"/>
      <c r="H41" s="683" t="s">
        <v>713</v>
      </c>
      <c r="I41" s="596"/>
      <c r="J41" s="199" t="s">
        <v>795</v>
      </c>
      <c r="K41" s="42">
        <f>VLOOKUP($A41&amp;K$109,決統データ!$A$3:$DE$365,$E41+19,FALSE)</f>
        <v>18173</v>
      </c>
      <c r="L41" s="42">
        <f>VLOOKUP($A41&amp;L$109,決統データ!$A$3:$DE$365,$E41+19,FALSE)</f>
        <v>4729</v>
      </c>
      <c r="M41" s="42">
        <f>VLOOKUP($A41&amp;M$109,決統データ!$A$3:$DE$365,$E41+19,FALSE)</f>
        <v>112780</v>
      </c>
      <c r="N41" s="154">
        <f t="shared" si="0"/>
        <v>135682</v>
      </c>
    </row>
    <row r="42" spans="1:14" ht="15.75" customHeight="1">
      <c r="A42" s="27" t="str">
        <f t="shared" si="1"/>
        <v>1744001</v>
      </c>
      <c r="B42" s="28" t="s">
        <v>196</v>
      </c>
      <c r="C42" s="29">
        <v>40</v>
      </c>
      <c r="D42" s="28" t="s">
        <v>370</v>
      </c>
      <c r="E42" s="446">
        <v>42</v>
      </c>
      <c r="F42" s="596" t="s">
        <v>99</v>
      </c>
      <c r="G42" s="596"/>
      <c r="H42" s="596"/>
      <c r="I42" s="596"/>
      <c r="J42" s="199" t="s">
        <v>583</v>
      </c>
      <c r="K42" s="42">
        <f>VLOOKUP($A42&amp;K$109,決統データ!$A$3:$DE$365,$E42+19,FALSE)</f>
        <v>103127</v>
      </c>
      <c r="L42" s="42">
        <f>VLOOKUP($A42&amp;L$109,決統データ!$A$3:$DE$365,$E42+19,FALSE)</f>
        <v>207208</v>
      </c>
      <c r="M42" s="42">
        <f>VLOOKUP($A42&amp;M$109,決統データ!$A$3:$DE$365,$E42+19,FALSE)</f>
        <v>508989</v>
      </c>
      <c r="N42" s="154">
        <f t="shared" si="0"/>
        <v>819324</v>
      </c>
    </row>
    <row r="43" spans="1:14" ht="15.75" customHeight="1">
      <c r="A43" s="27" t="str">
        <f t="shared" si="1"/>
        <v>1744001</v>
      </c>
      <c r="B43" s="28" t="s">
        <v>196</v>
      </c>
      <c r="C43" s="29">
        <v>40</v>
      </c>
      <c r="D43" s="28" t="s">
        <v>370</v>
      </c>
      <c r="E43" s="446">
        <v>43</v>
      </c>
      <c r="F43" s="596"/>
      <c r="G43" s="596"/>
      <c r="H43" s="596"/>
      <c r="I43" s="596"/>
      <c r="J43" s="199" t="s">
        <v>795</v>
      </c>
      <c r="K43" s="42">
        <f>VLOOKUP($A43&amp;K$109,決統データ!$A$3:$DE$365,$E43+19,FALSE)</f>
        <v>121300</v>
      </c>
      <c r="L43" s="42">
        <f>VLOOKUP($A43&amp;L$109,決統データ!$A$3:$DE$365,$E43+19,FALSE)</f>
        <v>239857</v>
      </c>
      <c r="M43" s="42">
        <f>VLOOKUP($A43&amp;M$109,決統データ!$A$3:$DE$365,$E43+19,FALSE)</f>
        <v>634300</v>
      </c>
      <c r="N43" s="154">
        <f t="shared" si="0"/>
        <v>995457</v>
      </c>
    </row>
    <row r="44" spans="1:14" ht="15.75" customHeight="1">
      <c r="A44" s="27" t="str">
        <f t="shared" si="1"/>
        <v>1744001</v>
      </c>
      <c r="B44" s="28" t="s">
        <v>196</v>
      </c>
      <c r="C44" s="29">
        <v>40</v>
      </c>
      <c r="D44" s="28" t="s">
        <v>370</v>
      </c>
      <c r="E44" s="446">
        <v>44</v>
      </c>
      <c r="F44" s="760" t="s">
        <v>905</v>
      </c>
      <c r="G44" s="761"/>
      <c r="H44" s="721" t="s">
        <v>904</v>
      </c>
      <c r="I44" s="722"/>
      <c r="J44" s="203" t="s">
        <v>98</v>
      </c>
      <c r="K44" s="42">
        <f>VLOOKUP($A44&amp;K$109,決統データ!$A$3:$DE$365,$E44+19,FALSE)</f>
        <v>0</v>
      </c>
      <c r="L44" s="42">
        <f>VLOOKUP($A44&amp;L$109,決統データ!$A$3:$DE$365,$E44+19,FALSE)</f>
        <v>0</v>
      </c>
      <c r="M44" s="42">
        <f>VLOOKUP($A44&amp;M$109,決統データ!$A$3:$DE$365,$E44+19,FALSE)</f>
        <v>0</v>
      </c>
      <c r="N44" s="154">
        <f t="shared" si="0"/>
        <v>0</v>
      </c>
    </row>
    <row r="45" spans="1:14" ht="15.75" customHeight="1">
      <c r="A45" s="27" t="str">
        <f t="shared" si="1"/>
        <v>1744001</v>
      </c>
      <c r="B45" s="28" t="s">
        <v>196</v>
      </c>
      <c r="C45" s="29">
        <v>40</v>
      </c>
      <c r="D45" s="28" t="s">
        <v>370</v>
      </c>
      <c r="E45" s="446">
        <v>45</v>
      </c>
      <c r="F45" s="762"/>
      <c r="G45" s="763"/>
      <c r="H45" s="723"/>
      <c r="I45" s="724"/>
      <c r="J45" s="204" t="s">
        <v>903</v>
      </c>
      <c r="K45" s="42">
        <f>VLOOKUP($A45&amp;K$109,決統データ!$A$3:$DE$365,$E45+19,FALSE)</f>
        <v>0</v>
      </c>
      <c r="L45" s="42">
        <f>VLOOKUP($A45&amp;L$109,決統データ!$A$3:$DE$365,$E45+19,FALSE)</f>
        <v>27920</v>
      </c>
      <c r="M45" s="42">
        <f>VLOOKUP($A45&amp;M$109,決統データ!$A$3:$DE$365,$E45+19,FALSE)</f>
        <v>12531</v>
      </c>
      <c r="N45" s="154">
        <f t="shared" si="0"/>
        <v>40451</v>
      </c>
    </row>
    <row r="46" spans="1:14" ht="15.75" customHeight="1">
      <c r="A46" s="27" t="str">
        <f t="shared" si="1"/>
        <v>1744001</v>
      </c>
      <c r="B46" s="28" t="s">
        <v>196</v>
      </c>
      <c r="C46" s="29">
        <v>40</v>
      </c>
      <c r="D46" s="28" t="s">
        <v>370</v>
      </c>
      <c r="E46" s="446">
        <v>46</v>
      </c>
      <c r="F46" s="762"/>
      <c r="G46" s="763"/>
      <c r="H46" s="756" t="s">
        <v>902</v>
      </c>
      <c r="I46" s="757"/>
      <c r="J46" s="424"/>
      <c r="K46" s="425"/>
      <c r="L46" s="425"/>
      <c r="M46" s="425"/>
      <c r="N46" s="426"/>
    </row>
    <row r="47" spans="1:14" ht="15.75" customHeight="1">
      <c r="A47" s="27" t="str">
        <f t="shared" si="1"/>
        <v>1744001</v>
      </c>
      <c r="B47" s="28" t="s">
        <v>196</v>
      </c>
      <c r="C47" s="29">
        <v>40</v>
      </c>
      <c r="D47" s="28" t="s">
        <v>370</v>
      </c>
      <c r="E47" s="446">
        <v>47</v>
      </c>
      <c r="F47" s="762"/>
      <c r="G47" s="763"/>
      <c r="H47" s="758"/>
      <c r="I47" s="759"/>
      <c r="J47" s="199" t="s">
        <v>901</v>
      </c>
      <c r="K47" s="42">
        <f>VLOOKUP($A47&amp;K$109,決統データ!$A$3:$DE$365,$E47+19,FALSE)</f>
        <v>18173</v>
      </c>
      <c r="L47" s="42">
        <f>VLOOKUP($A47&amp;L$109,決統データ!$A$3:$DE$365,$E47+19,FALSE)</f>
        <v>4729</v>
      </c>
      <c r="M47" s="42">
        <f>VLOOKUP($A47&amp;M$109,決統データ!$A$3:$DE$365,$E47+19,FALSE)</f>
        <v>112780</v>
      </c>
      <c r="N47" s="154">
        <f t="shared" ref="N47:N78" si="2">SUM(K47:M47)</f>
        <v>135682</v>
      </c>
    </row>
    <row r="48" spans="1:14" ht="15.75" customHeight="1">
      <c r="A48" s="27" t="str">
        <f t="shared" si="1"/>
        <v>1744001</v>
      </c>
      <c r="B48" s="28" t="s">
        <v>196</v>
      </c>
      <c r="C48" s="29">
        <v>40</v>
      </c>
      <c r="D48" s="28" t="s">
        <v>370</v>
      </c>
      <c r="E48" s="446">
        <v>48</v>
      </c>
      <c r="F48" s="764"/>
      <c r="G48" s="765"/>
      <c r="H48" s="443" t="s">
        <v>97</v>
      </c>
      <c r="I48" s="447"/>
      <c r="J48" s="205"/>
      <c r="K48" s="42">
        <f>VLOOKUP($A48&amp;K$109,決統データ!$A$3:$DE$365,$E48+19,FALSE)</f>
        <v>18173</v>
      </c>
      <c r="L48" s="42">
        <f>VLOOKUP($A48&amp;L$109,決統データ!$A$3:$DE$365,$E48+19,FALSE)</f>
        <v>32649</v>
      </c>
      <c r="M48" s="42">
        <f>VLOOKUP($A48&amp;M$109,決統データ!$A$3:$DE$365,$E48+19,FALSE)</f>
        <v>125311</v>
      </c>
      <c r="N48" s="154">
        <f t="shared" si="2"/>
        <v>176133</v>
      </c>
    </row>
    <row r="49" spans="1:14" ht="15.75" customHeight="1">
      <c r="A49" s="27" t="str">
        <f t="shared" si="1"/>
        <v>1744001</v>
      </c>
      <c r="B49" s="28" t="s">
        <v>196</v>
      </c>
      <c r="C49" s="29">
        <v>40</v>
      </c>
      <c r="D49" s="28" t="s">
        <v>370</v>
      </c>
      <c r="E49" s="446">
        <v>49</v>
      </c>
      <c r="F49" s="597" t="s">
        <v>96</v>
      </c>
      <c r="G49" s="597"/>
      <c r="H49" s="597"/>
      <c r="I49" s="447" t="s">
        <v>900</v>
      </c>
      <c r="J49" s="205"/>
      <c r="K49" s="42">
        <f>VLOOKUP($A49&amp;K$109,決統データ!$A$3:$DE$365,$E49+19,FALSE)</f>
        <v>0</v>
      </c>
      <c r="L49" s="42">
        <f>VLOOKUP($A49&amp;L$109,決統データ!$A$3:$DE$365,$E49+19,FALSE)</f>
        <v>0</v>
      </c>
      <c r="M49" s="42">
        <f>VLOOKUP($A49&amp;M$109,決統データ!$A$3:$DE$365,$E49+19,FALSE)</f>
        <v>0</v>
      </c>
      <c r="N49" s="154">
        <f t="shared" si="2"/>
        <v>0</v>
      </c>
    </row>
    <row r="50" spans="1:14" ht="15.75" customHeight="1">
      <c r="A50" s="27" t="str">
        <f t="shared" si="1"/>
        <v>1744001</v>
      </c>
      <c r="B50" s="28" t="s">
        <v>196</v>
      </c>
      <c r="C50" s="29">
        <v>40</v>
      </c>
      <c r="D50" s="28" t="s">
        <v>370</v>
      </c>
      <c r="E50" s="446">
        <v>50</v>
      </c>
      <c r="F50" s="597"/>
      <c r="G50" s="597"/>
      <c r="H50" s="597"/>
      <c r="I50" s="447" t="s">
        <v>95</v>
      </c>
      <c r="J50" s="205"/>
      <c r="K50" s="42">
        <f>VLOOKUP($A50&amp;K$109,決統データ!$A$3:$DE$365,$E50+19,FALSE)</f>
        <v>0</v>
      </c>
      <c r="L50" s="42">
        <f>VLOOKUP($A50&amp;L$109,決統データ!$A$3:$DE$365,$E50+19,FALSE)</f>
        <v>0</v>
      </c>
      <c r="M50" s="42">
        <f>VLOOKUP($A50&amp;M$109,決統データ!$A$3:$DE$365,$E50+19,FALSE)</f>
        <v>0</v>
      </c>
      <c r="N50" s="154">
        <f t="shared" si="2"/>
        <v>0</v>
      </c>
    </row>
    <row r="51" spans="1:14" ht="15.75" customHeight="1">
      <c r="A51" s="27" t="str">
        <f t="shared" si="1"/>
        <v>1744001</v>
      </c>
      <c r="B51" s="28" t="s">
        <v>196</v>
      </c>
      <c r="C51" s="29">
        <v>40</v>
      </c>
      <c r="D51" s="28" t="s">
        <v>370</v>
      </c>
      <c r="E51" s="446">
        <v>51</v>
      </c>
      <c r="F51" s="597" t="s">
        <v>94</v>
      </c>
      <c r="G51" s="597"/>
      <c r="H51" s="597"/>
      <c r="I51" s="447" t="s">
        <v>900</v>
      </c>
      <c r="J51" s="205"/>
      <c r="K51" s="42">
        <f>VLOOKUP($A51&amp;K$109,決統データ!$A$3:$DE$365,$E51+19,FALSE)</f>
        <v>0</v>
      </c>
      <c r="L51" s="42">
        <f>VLOOKUP($A51&amp;L$109,決統データ!$A$3:$DE$365,$E51+19,FALSE)</f>
        <v>0</v>
      </c>
      <c r="M51" s="42">
        <f>VLOOKUP($A51&amp;M$109,決統データ!$A$3:$DE$365,$E51+19,FALSE)</f>
        <v>0</v>
      </c>
      <c r="N51" s="154">
        <f t="shared" si="2"/>
        <v>0</v>
      </c>
    </row>
    <row r="52" spans="1:14" ht="15.75" customHeight="1">
      <c r="A52" s="27" t="str">
        <f t="shared" si="1"/>
        <v>1744001</v>
      </c>
      <c r="B52" s="28" t="s">
        <v>196</v>
      </c>
      <c r="C52" s="29">
        <v>40</v>
      </c>
      <c r="D52" s="28" t="s">
        <v>370</v>
      </c>
      <c r="E52" s="446">
        <v>52</v>
      </c>
      <c r="F52" s="597"/>
      <c r="G52" s="597"/>
      <c r="H52" s="597"/>
      <c r="I52" s="447" t="s">
        <v>93</v>
      </c>
      <c r="J52" s="205"/>
      <c r="K52" s="42">
        <f>VLOOKUP($A52&amp;K$109,決統データ!$A$3:$DE$365,$E52+19,FALSE)</f>
        <v>0</v>
      </c>
      <c r="L52" s="42">
        <f>VLOOKUP($A52&amp;L$109,決統データ!$A$3:$DE$365,$E52+19,FALSE)</f>
        <v>0</v>
      </c>
      <c r="M52" s="42">
        <f>VLOOKUP($A52&amp;M$109,決統データ!$A$3:$DE$365,$E52+19,FALSE)</f>
        <v>0</v>
      </c>
      <c r="N52" s="154">
        <f t="shared" si="2"/>
        <v>0</v>
      </c>
    </row>
    <row r="53" spans="1:14" ht="15.75" customHeight="1">
      <c r="A53" s="27" t="str">
        <f t="shared" si="1"/>
        <v>1744001</v>
      </c>
      <c r="B53" s="28" t="s">
        <v>196</v>
      </c>
      <c r="C53" s="29">
        <v>40</v>
      </c>
      <c r="D53" s="28" t="s">
        <v>370</v>
      </c>
      <c r="E53" s="446">
        <v>53</v>
      </c>
      <c r="F53" s="443" t="s">
        <v>92</v>
      </c>
      <c r="G53" s="443"/>
      <c r="H53" s="443"/>
      <c r="I53" s="447"/>
      <c r="J53" s="205"/>
      <c r="K53" s="42">
        <f>VLOOKUP($A53&amp;K$109,決統データ!$A$3:$DE$365,$E53+19,FALSE)</f>
        <v>18173</v>
      </c>
      <c r="L53" s="42">
        <f>VLOOKUP($A53&amp;L$109,決統データ!$A$3:$DE$365,$E53+19,FALSE)</f>
        <v>32649</v>
      </c>
      <c r="M53" s="42">
        <f>VLOOKUP($A53&amp;M$109,決統データ!$A$3:$DE$365,$E53+19,FALSE)</f>
        <v>125311</v>
      </c>
      <c r="N53" s="154">
        <f t="shared" si="2"/>
        <v>176133</v>
      </c>
    </row>
    <row r="54" spans="1:14" ht="15.75" customHeight="1">
      <c r="A54" s="27" t="str">
        <f t="shared" si="1"/>
        <v>1744001</v>
      </c>
      <c r="B54" s="28" t="s">
        <v>196</v>
      </c>
      <c r="C54" s="29">
        <v>40</v>
      </c>
      <c r="D54" s="28" t="s">
        <v>370</v>
      </c>
      <c r="E54" s="446">
        <v>54</v>
      </c>
      <c r="F54" s="744" t="s">
        <v>91</v>
      </c>
      <c r="G54" s="745"/>
      <c r="H54" s="746"/>
      <c r="I54" s="577" t="s">
        <v>89</v>
      </c>
      <c r="J54" s="199" t="s">
        <v>583</v>
      </c>
      <c r="K54" s="42">
        <f>VLOOKUP($A54&amp;K$109,決統データ!$A$3:$DE$365,$E54+19,FALSE)</f>
        <v>0</v>
      </c>
      <c r="L54" s="42">
        <f>VLOOKUP($A54&amp;L$109,決統データ!$A$3:$DE$365,$E54+19,FALSE)</f>
        <v>0</v>
      </c>
      <c r="M54" s="42">
        <f>VLOOKUP($A54&amp;M$109,決統データ!$A$3:$DE$365,$E54+19,FALSE)</f>
        <v>0</v>
      </c>
      <c r="N54" s="154">
        <f t="shared" si="2"/>
        <v>0</v>
      </c>
    </row>
    <row r="55" spans="1:14" ht="15.75" customHeight="1">
      <c r="A55" s="27" t="str">
        <f t="shared" si="1"/>
        <v>1744001</v>
      </c>
      <c r="B55" s="28" t="s">
        <v>196</v>
      </c>
      <c r="C55" s="29">
        <v>40</v>
      </c>
      <c r="D55" s="28" t="s">
        <v>370</v>
      </c>
      <c r="E55" s="446">
        <v>55</v>
      </c>
      <c r="F55" s="747"/>
      <c r="G55" s="748"/>
      <c r="H55" s="749"/>
      <c r="I55" s="579"/>
      <c r="J55" s="199" t="s">
        <v>795</v>
      </c>
      <c r="K55" s="42">
        <f>VLOOKUP($A55&amp;K$109,決統データ!$A$3:$DE$365,$E55+19,FALSE)</f>
        <v>0</v>
      </c>
      <c r="L55" s="42">
        <f>VLOOKUP($A55&amp;L$109,決統データ!$A$3:$DE$365,$E55+19,FALSE)</f>
        <v>0</v>
      </c>
      <c r="M55" s="42">
        <f>VLOOKUP($A55&amp;M$109,決統データ!$A$3:$DE$365,$E55+19,FALSE)</f>
        <v>0</v>
      </c>
      <c r="N55" s="154">
        <f t="shared" si="2"/>
        <v>0</v>
      </c>
    </row>
    <row r="56" spans="1:14" ht="15.75" customHeight="1">
      <c r="A56" s="27" t="str">
        <f t="shared" si="1"/>
        <v>1744001</v>
      </c>
      <c r="B56" s="28" t="s">
        <v>196</v>
      </c>
      <c r="C56" s="29">
        <v>40</v>
      </c>
      <c r="D56" s="28" t="s">
        <v>370</v>
      </c>
      <c r="E56" s="446">
        <v>56</v>
      </c>
      <c r="F56" s="747"/>
      <c r="G56" s="748"/>
      <c r="H56" s="749"/>
      <c r="I56" s="577" t="s">
        <v>88</v>
      </c>
      <c r="J56" s="199" t="s">
        <v>583</v>
      </c>
      <c r="K56" s="42">
        <f>VLOOKUP($A56&amp;K$109,決統データ!$A$3:$DE$365,$E56+19,FALSE)</f>
        <v>0</v>
      </c>
      <c r="L56" s="42">
        <f>VLOOKUP($A56&amp;L$109,決統データ!$A$3:$DE$365,$E56+19,FALSE)</f>
        <v>0</v>
      </c>
      <c r="M56" s="42">
        <f>VLOOKUP($A56&amp;M$109,決統データ!$A$3:$DE$365,$E56+19,FALSE)</f>
        <v>0</v>
      </c>
      <c r="N56" s="154">
        <f t="shared" si="2"/>
        <v>0</v>
      </c>
    </row>
    <row r="57" spans="1:14" ht="15.75" customHeight="1">
      <c r="A57" s="27" t="str">
        <f t="shared" si="1"/>
        <v>1744001</v>
      </c>
      <c r="B57" s="28" t="s">
        <v>196</v>
      </c>
      <c r="C57" s="29">
        <v>40</v>
      </c>
      <c r="D57" s="28" t="s">
        <v>370</v>
      </c>
      <c r="E57" s="446">
        <v>57</v>
      </c>
      <c r="F57" s="750"/>
      <c r="G57" s="751"/>
      <c r="H57" s="752"/>
      <c r="I57" s="579"/>
      <c r="J57" s="199" t="s">
        <v>795</v>
      </c>
      <c r="K57" s="42">
        <f>VLOOKUP($A57&amp;K$109,決統データ!$A$3:$DE$365,$E57+19,FALSE)</f>
        <v>0</v>
      </c>
      <c r="L57" s="42">
        <f>VLOOKUP($A57&amp;L$109,決統データ!$A$3:$DE$365,$E57+19,FALSE)</f>
        <v>0</v>
      </c>
      <c r="M57" s="42">
        <f>VLOOKUP($A57&amp;M$109,決統データ!$A$3:$DE$365,$E57+19,FALSE)</f>
        <v>0</v>
      </c>
      <c r="N57" s="154">
        <f t="shared" si="2"/>
        <v>0</v>
      </c>
    </row>
    <row r="58" spans="1:14" ht="15.75" customHeight="1">
      <c r="A58" s="27" t="str">
        <f t="shared" si="1"/>
        <v>1744001</v>
      </c>
      <c r="B58" s="28" t="s">
        <v>196</v>
      </c>
      <c r="C58" s="29">
        <v>40</v>
      </c>
      <c r="D58" s="28" t="s">
        <v>370</v>
      </c>
      <c r="E58" s="446">
        <v>58</v>
      </c>
      <c r="F58" s="664" t="s">
        <v>90</v>
      </c>
      <c r="G58" s="664"/>
      <c r="H58" s="664"/>
      <c r="I58" s="596" t="s">
        <v>89</v>
      </c>
      <c r="J58" s="199" t="s">
        <v>583</v>
      </c>
      <c r="K58" s="42">
        <f>VLOOKUP($A58&amp;K$109,決統データ!$A$3:$DE$365,$E58+19,FALSE)</f>
        <v>0</v>
      </c>
      <c r="L58" s="42">
        <f>VLOOKUP($A58&amp;L$109,決統データ!$A$3:$DE$365,$E58+19,FALSE)</f>
        <v>0</v>
      </c>
      <c r="M58" s="42">
        <f>VLOOKUP($A58&amp;M$109,決統データ!$A$3:$DE$365,$E58+19,FALSE)</f>
        <v>0</v>
      </c>
      <c r="N58" s="154">
        <f t="shared" si="2"/>
        <v>0</v>
      </c>
    </row>
    <row r="59" spans="1:14" ht="15.75" customHeight="1">
      <c r="A59" s="27" t="str">
        <f t="shared" si="1"/>
        <v>1744001</v>
      </c>
      <c r="B59" s="28" t="s">
        <v>196</v>
      </c>
      <c r="C59" s="29">
        <v>40</v>
      </c>
      <c r="D59" s="28" t="s">
        <v>370</v>
      </c>
      <c r="E59" s="446">
        <v>59</v>
      </c>
      <c r="F59" s="664"/>
      <c r="G59" s="664"/>
      <c r="H59" s="664"/>
      <c r="I59" s="596"/>
      <c r="J59" s="199" t="s">
        <v>795</v>
      </c>
      <c r="K59" s="42">
        <f>VLOOKUP($A59&amp;K$109,決統データ!$A$3:$DE$365,$E59+19,FALSE)</f>
        <v>0</v>
      </c>
      <c r="L59" s="42">
        <f>VLOOKUP($A59&amp;L$109,決統データ!$A$3:$DE$365,$E59+19,FALSE)</f>
        <v>0</v>
      </c>
      <c r="M59" s="42">
        <f>VLOOKUP($A59&amp;M$109,決統データ!$A$3:$DE$365,$E59+19,FALSE)</f>
        <v>0</v>
      </c>
      <c r="N59" s="154">
        <f t="shared" si="2"/>
        <v>0</v>
      </c>
    </row>
    <row r="60" spans="1:14" ht="15.75" customHeight="1">
      <c r="A60" s="27" t="str">
        <f t="shared" si="1"/>
        <v>1744001</v>
      </c>
      <c r="B60" s="28" t="s">
        <v>196</v>
      </c>
      <c r="C60" s="29">
        <v>40</v>
      </c>
      <c r="D60" s="28" t="s">
        <v>370</v>
      </c>
      <c r="E60" s="446">
        <v>60</v>
      </c>
      <c r="F60" s="664"/>
      <c r="G60" s="664"/>
      <c r="H60" s="664"/>
      <c r="I60" s="596" t="s">
        <v>88</v>
      </c>
      <c r="J60" s="199" t="s">
        <v>583</v>
      </c>
      <c r="K60" s="42">
        <f>VLOOKUP($A60&amp;K$109,決統データ!$A$3:$DE$365,$E60+19,FALSE)</f>
        <v>0</v>
      </c>
      <c r="L60" s="42">
        <f>VLOOKUP($A60&amp;L$109,決統データ!$A$3:$DE$365,$E60+19,FALSE)</f>
        <v>0</v>
      </c>
      <c r="M60" s="42">
        <f>VLOOKUP($A60&amp;M$109,決統データ!$A$3:$DE$365,$E60+19,FALSE)</f>
        <v>0</v>
      </c>
      <c r="N60" s="154">
        <f t="shared" si="2"/>
        <v>0</v>
      </c>
    </row>
    <row r="61" spans="1:14" ht="15.75" customHeight="1">
      <c r="A61" s="27" t="str">
        <f t="shared" si="1"/>
        <v>1744001</v>
      </c>
      <c r="B61" s="28" t="s">
        <v>196</v>
      </c>
      <c r="C61" s="29">
        <v>40</v>
      </c>
      <c r="D61" s="28" t="s">
        <v>370</v>
      </c>
      <c r="E61" s="446">
        <v>61</v>
      </c>
      <c r="F61" s="664"/>
      <c r="G61" s="664"/>
      <c r="H61" s="664"/>
      <c r="I61" s="596"/>
      <c r="J61" s="199" t="s">
        <v>795</v>
      </c>
      <c r="K61" s="42">
        <f>VLOOKUP($A61&amp;K$109,決統データ!$A$3:$DE$365,$E61+19,FALSE)</f>
        <v>0</v>
      </c>
      <c r="L61" s="42">
        <f>VLOOKUP($A61&amp;L$109,決統データ!$A$3:$DE$365,$E61+19,FALSE)</f>
        <v>0</v>
      </c>
      <c r="M61" s="42">
        <f>VLOOKUP($A61&amp;M$109,決統データ!$A$3:$DE$365,$E61+19,FALSE)</f>
        <v>0</v>
      </c>
      <c r="N61" s="154">
        <f t="shared" si="2"/>
        <v>0</v>
      </c>
    </row>
    <row r="62" spans="1:14" ht="15.75" customHeight="1">
      <c r="A62" s="27" t="str">
        <f t="shared" si="1"/>
        <v>1744001</v>
      </c>
      <c r="B62" s="28" t="s">
        <v>196</v>
      </c>
      <c r="C62" s="29">
        <v>40</v>
      </c>
      <c r="D62" s="28" t="s">
        <v>370</v>
      </c>
      <c r="E62" s="446">
        <v>62</v>
      </c>
      <c r="F62" s="681" t="s">
        <v>87</v>
      </c>
      <c r="G62" s="682"/>
      <c r="H62" s="682"/>
      <c r="I62" s="682"/>
      <c r="J62" s="683"/>
      <c r="K62" s="42">
        <f>VLOOKUP($A62&amp;K$109,決統データ!$A$3:$DE$365,$E62+19,FALSE)</f>
        <v>0</v>
      </c>
      <c r="L62" s="42">
        <f>VLOOKUP($A62&amp;L$109,決統データ!$A$3:$DE$365,$E62+19,FALSE)</f>
        <v>0</v>
      </c>
      <c r="M62" s="42">
        <f>VLOOKUP($A62&amp;M$109,決統データ!$A$3:$DE$365,$E62+19,FALSE)</f>
        <v>0</v>
      </c>
      <c r="N62" s="154">
        <f t="shared" si="2"/>
        <v>0</v>
      </c>
    </row>
    <row r="63" spans="1:14" ht="15.75" customHeight="1">
      <c r="A63" s="27" t="str">
        <f t="shared" si="1"/>
        <v>1744001</v>
      </c>
      <c r="B63" s="28" t="s">
        <v>196</v>
      </c>
      <c r="C63" s="29">
        <v>40</v>
      </c>
      <c r="D63" s="28" t="s">
        <v>370</v>
      </c>
      <c r="E63" s="446">
        <v>63</v>
      </c>
      <c r="F63" s="449" t="s">
        <v>1480</v>
      </c>
      <c r="G63" s="200"/>
      <c r="H63" s="200"/>
      <c r="I63" s="200"/>
      <c r="J63" s="450"/>
      <c r="K63" s="42">
        <f>VLOOKUP($A63&amp;K$109,決統データ!$A$3:$DE$365,$E63+19,FALSE)</f>
        <v>0</v>
      </c>
      <c r="L63" s="42">
        <f>VLOOKUP($A63&amp;L$109,決統データ!$A$3:$DE$365,$E63+19,FALSE)</f>
        <v>0</v>
      </c>
      <c r="M63" s="42">
        <f>VLOOKUP($A63&amp;M$109,決統データ!$A$3:$DE$365,$E63+19,FALSE)</f>
        <v>0</v>
      </c>
      <c r="N63" s="154">
        <f t="shared" si="2"/>
        <v>0</v>
      </c>
    </row>
    <row r="64" spans="1:14" ht="15.75" customHeight="1">
      <c r="A64" s="27" t="str">
        <f t="shared" si="1"/>
        <v>1744002</v>
      </c>
      <c r="B64" s="28" t="s">
        <v>196</v>
      </c>
      <c r="C64" s="29">
        <v>40</v>
      </c>
      <c r="D64" s="28" t="s">
        <v>141</v>
      </c>
      <c r="E64" s="446">
        <v>1</v>
      </c>
      <c r="F64" s="737" t="s">
        <v>364</v>
      </c>
      <c r="G64" s="738"/>
      <c r="H64" s="665" t="s">
        <v>361</v>
      </c>
      <c r="I64" s="667"/>
      <c r="J64" s="206" t="s">
        <v>583</v>
      </c>
      <c r="K64" s="42">
        <f>VLOOKUP($A64&amp;K$109,決統データ!$A$3:$DE$365,$E64+19,FALSE)</f>
        <v>0</v>
      </c>
      <c r="L64" s="42">
        <f>VLOOKUP($A64&amp;L$109,決統データ!$A$3:$DE$365,$E64+19,FALSE)</f>
        <v>0</v>
      </c>
      <c r="M64" s="42">
        <f>VLOOKUP($A64&amp;M$109,決統データ!$A$3:$DE$365,$E64+19,FALSE)</f>
        <v>0</v>
      </c>
      <c r="N64" s="154">
        <f t="shared" si="2"/>
        <v>0</v>
      </c>
    </row>
    <row r="65" spans="1:14" ht="15.75" customHeight="1">
      <c r="A65" s="27" t="str">
        <f t="shared" si="1"/>
        <v>1744002</v>
      </c>
      <c r="B65" s="28" t="s">
        <v>196</v>
      </c>
      <c r="C65" s="29">
        <v>40</v>
      </c>
      <c r="D65" s="28" t="s">
        <v>141</v>
      </c>
      <c r="E65" s="446">
        <v>2</v>
      </c>
      <c r="F65" s="739"/>
      <c r="G65" s="740"/>
      <c r="H65" s="668"/>
      <c r="I65" s="670"/>
      <c r="J65" s="199" t="s">
        <v>795</v>
      </c>
      <c r="K65" s="42">
        <f>VLOOKUP($A65&amp;K$109,決統データ!$A$3:$DE$365,$E65+19,FALSE)</f>
        <v>0</v>
      </c>
      <c r="L65" s="42">
        <f>VLOOKUP($A65&amp;L$109,決統データ!$A$3:$DE$365,$E65+19,FALSE)</f>
        <v>0</v>
      </c>
      <c r="M65" s="42">
        <f>VLOOKUP($A65&amp;M$109,決統データ!$A$3:$DE$365,$E65+19,FALSE)</f>
        <v>0</v>
      </c>
      <c r="N65" s="154">
        <f t="shared" si="2"/>
        <v>0</v>
      </c>
    </row>
    <row r="66" spans="1:14" ht="15.75" customHeight="1">
      <c r="A66" s="27" t="str">
        <f t="shared" si="1"/>
        <v>1744002</v>
      </c>
      <c r="B66" s="28" t="s">
        <v>196</v>
      </c>
      <c r="C66" s="29">
        <v>40</v>
      </c>
      <c r="D66" s="28" t="s">
        <v>141</v>
      </c>
      <c r="E66" s="446">
        <v>3</v>
      </c>
      <c r="F66" s="739"/>
      <c r="G66" s="740"/>
      <c r="H66" s="726" t="s">
        <v>362</v>
      </c>
      <c r="I66" s="727"/>
      <c r="J66" s="199" t="s">
        <v>583</v>
      </c>
      <c r="K66" s="42">
        <f>VLOOKUP($A66&amp;K$109,決統データ!$A$3:$DE$365,$E66+19,FALSE)</f>
        <v>0</v>
      </c>
      <c r="L66" s="42">
        <f>VLOOKUP($A66&amp;L$109,決統データ!$A$3:$DE$365,$E66+19,FALSE)</f>
        <v>0</v>
      </c>
      <c r="M66" s="42">
        <f>VLOOKUP($A66&amp;M$109,決統データ!$A$3:$DE$365,$E66+19,FALSE)</f>
        <v>0</v>
      </c>
      <c r="N66" s="154">
        <f t="shared" si="2"/>
        <v>0</v>
      </c>
    </row>
    <row r="67" spans="1:14" ht="15.75" customHeight="1">
      <c r="A67" s="27" t="str">
        <f t="shared" si="1"/>
        <v>1744002</v>
      </c>
      <c r="B67" s="28" t="s">
        <v>196</v>
      </c>
      <c r="C67" s="29">
        <v>40</v>
      </c>
      <c r="D67" s="28" t="s">
        <v>141</v>
      </c>
      <c r="E67" s="446">
        <v>4</v>
      </c>
      <c r="F67" s="739"/>
      <c r="G67" s="740"/>
      <c r="H67" s="668"/>
      <c r="I67" s="670"/>
      <c r="J67" s="199" t="s">
        <v>795</v>
      </c>
      <c r="K67" s="42">
        <f>VLOOKUP($A67&amp;K$109,決統データ!$A$3:$DE$365,$E67+19,FALSE)</f>
        <v>0</v>
      </c>
      <c r="L67" s="42">
        <f>VLOOKUP($A67&amp;L$109,決統データ!$A$3:$DE$365,$E67+19,FALSE)</f>
        <v>0</v>
      </c>
      <c r="M67" s="42">
        <f>VLOOKUP($A67&amp;M$109,決統データ!$A$3:$DE$365,$E67+19,FALSE)</f>
        <v>0</v>
      </c>
      <c r="N67" s="154">
        <f t="shared" si="2"/>
        <v>0</v>
      </c>
    </row>
    <row r="68" spans="1:14" ht="15.75" customHeight="1">
      <c r="A68" s="27" t="str">
        <f t="shared" ref="A68:A101" si="3">+B68&amp;C68&amp;D68</f>
        <v>1744002</v>
      </c>
      <c r="B68" s="28" t="s">
        <v>196</v>
      </c>
      <c r="C68" s="29">
        <v>40</v>
      </c>
      <c r="D68" s="28" t="s">
        <v>141</v>
      </c>
      <c r="E68" s="446">
        <v>5</v>
      </c>
      <c r="F68" s="739"/>
      <c r="G68" s="740"/>
      <c r="H68" s="743" t="s">
        <v>363</v>
      </c>
      <c r="I68" s="736"/>
      <c r="J68" s="199" t="s">
        <v>583</v>
      </c>
      <c r="K68" s="42">
        <f>VLOOKUP($A68&amp;K$109,決統データ!$A$3:$DE$365,$E68+19,FALSE)</f>
        <v>0</v>
      </c>
      <c r="L68" s="42">
        <f>VLOOKUP($A68&amp;L$109,決統データ!$A$3:$DE$365,$E68+19,FALSE)</f>
        <v>0</v>
      </c>
      <c r="M68" s="42">
        <f>VLOOKUP($A68&amp;M$109,決統データ!$A$3:$DE$365,$E68+19,FALSE)</f>
        <v>7318</v>
      </c>
      <c r="N68" s="154">
        <f t="shared" si="2"/>
        <v>7318</v>
      </c>
    </row>
    <row r="69" spans="1:14" ht="15.75" customHeight="1">
      <c r="A69" s="27" t="str">
        <f t="shared" si="3"/>
        <v>1744002</v>
      </c>
      <c r="B69" s="28" t="s">
        <v>196</v>
      </c>
      <c r="C69" s="29">
        <v>40</v>
      </c>
      <c r="D69" s="28" t="s">
        <v>141</v>
      </c>
      <c r="E69" s="446">
        <v>6</v>
      </c>
      <c r="F69" s="739"/>
      <c r="G69" s="740"/>
      <c r="H69" s="743"/>
      <c r="I69" s="736"/>
      <c r="J69" s="199" t="s">
        <v>795</v>
      </c>
      <c r="K69" s="42">
        <f>VLOOKUP($A69&amp;K$109,決統データ!$A$3:$DE$365,$E69+19,FALSE)</f>
        <v>0</v>
      </c>
      <c r="L69" s="42">
        <f>VLOOKUP($A69&amp;L$109,決統データ!$A$3:$DE$365,$E69+19,FALSE)</f>
        <v>0</v>
      </c>
      <c r="M69" s="42">
        <f>VLOOKUP($A69&amp;M$109,決統データ!$A$3:$DE$365,$E69+19,FALSE)</f>
        <v>7318</v>
      </c>
      <c r="N69" s="154">
        <f t="shared" si="2"/>
        <v>7318</v>
      </c>
    </row>
    <row r="70" spans="1:14" ht="15.75" customHeight="1">
      <c r="A70" s="27" t="str">
        <f t="shared" si="3"/>
        <v>1744002</v>
      </c>
      <c r="B70" s="28" t="s">
        <v>196</v>
      </c>
      <c r="C70" s="29">
        <v>40</v>
      </c>
      <c r="D70" s="28" t="s">
        <v>141</v>
      </c>
      <c r="E70" s="446">
        <v>7</v>
      </c>
      <c r="F70" s="739"/>
      <c r="G70" s="740"/>
      <c r="H70" s="720" t="s">
        <v>85</v>
      </c>
      <c r="I70" s="664"/>
      <c r="J70" s="199" t="s">
        <v>583</v>
      </c>
      <c r="K70" s="42">
        <f>VLOOKUP($A70&amp;K$109,決統データ!$A$3:$DE$365,$E70+19,FALSE)</f>
        <v>0</v>
      </c>
      <c r="L70" s="42">
        <f>VLOOKUP($A70&amp;L$109,決統データ!$A$3:$DE$365,$E70+19,FALSE)</f>
        <v>0</v>
      </c>
      <c r="M70" s="42">
        <f>VLOOKUP($A70&amp;M$109,決統データ!$A$3:$DE$365,$E70+19,FALSE)</f>
        <v>0</v>
      </c>
      <c r="N70" s="154">
        <f t="shared" si="2"/>
        <v>0</v>
      </c>
    </row>
    <row r="71" spans="1:14" ht="15.75" customHeight="1">
      <c r="A71" s="27" t="str">
        <f t="shared" si="3"/>
        <v>1744002</v>
      </c>
      <c r="B71" s="28" t="s">
        <v>196</v>
      </c>
      <c r="C71" s="29">
        <v>40</v>
      </c>
      <c r="D71" s="28" t="s">
        <v>141</v>
      </c>
      <c r="E71" s="446">
        <v>8</v>
      </c>
      <c r="F71" s="739"/>
      <c r="G71" s="740"/>
      <c r="H71" s="720"/>
      <c r="I71" s="664"/>
      <c r="J71" s="199" t="s">
        <v>795</v>
      </c>
      <c r="K71" s="42">
        <f>VLOOKUP($A71&amp;K$109,決統データ!$A$3:$DE$365,$E71+19,FALSE)</f>
        <v>0</v>
      </c>
      <c r="L71" s="42">
        <f>VLOOKUP($A71&amp;L$109,決統データ!$A$3:$DE$365,$E71+19,FALSE)</f>
        <v>0</v>
      </c>
      <c r="M71" s="42">
        <f>VLOOKUP($A71&amp;M$109,決統データ!$A$3:$DE$365,$E71+19,FALSE)</f>
        <v>0</v>
      </c>
      <c r="N71" s="154">
        <f t="shared" si="2"/>
        <v>0</v>
      </c>
    </row>
    <row r="72" spans="1:14" ht="15.75" customHeight="1">
      <c r="A72" s="27" t="str">
        <f t="shared" si="3"/>
        <v>1744002</v>
      </c>
      <c r="B72" s="28" t="s">
        <v>196</v>
      </c>
      <c r="C72" s="29">
        <v>40</v>
      </c>
      <c r="D72" s="28" t="s">
        <v>141</v>
      </c>
      <c r="E72" s="446">
        <v>9</v>
      </c>
      <c r="F72" s="739"/>
      <c r="G72" s="740"/>
      <c r="H72" s="720" t="s">
        <v>84</v>
      </c>
      <c r="I72" s="664"/>
      <c r="J72" s="199" t="s">
        <v>583</v>
      </c>
      <c r="K72" s="42">
        <f>VLOOKUP($A72&amp;K$109,決統データ!$A$3:$DE$365,$E72+19,FALSE)</f>
        <v>0</v>
      </c>
      <c r="L72" s="42">
        <f>VLOOKUP($A72&amp;L$109,決統データ!$A$3:$DE$365,$E72+19,FALSE)</f>
        <v>0</v>
      </c>
      <c r="M72" s="42">
        <f>VLOOKUP($A72&amp;M$109,決統データ!$A$3:$DE$365,$E72+19,FALSE)</f>
        <v>15050</v>
      </c>
      <c r="N72" s="154">
        <f t="shared" si="2"/>
        <v>15050</v>
      </c>
    </row>
    <row r="73" spans="1:14" ht="15.75" customHeight="1">
      <c r="A73" s="27" t="str">
        <f t="shared" si="3"/>
        <v>1744002</v>
      </c>
      <c r="B73" s="28" t="s">
        <v>196</v>
      </c>
      <c r="C73" s="29">
        <v>40</v>
      </c>
      <c r="D73" s="28" t="s">
        <v>141</v>
      </c>
      <c r="E73" s="446">
        <v>10</v>
      </c>
      <c r="F73" s="739"/>
      <c r="G73" s="740"/>
      <c r="H73" s="720"/>
      <c r="I73" s="664"/>
      <c r="J73" s="199" t="s">
        <v>795</v>
      </c>
      <c r="K73" s="42">
        <f>VLOOKUP($A73&amp;K$109,決統データ!$A$3:$DE$365,$E73+19,FALSE)</f>
        <v>0</v>
      </c>
      <c r="L73" s="42">
        <f>VLOOKUP($A73&amp;L$109,決統データ!$A$3:$DE$365,$E73+19,FALSE)</f>
        <v>0</v>
      </c>
      <c r="M73" s="42">
        <f>VLOOKUP($A73&amp;M$109,決統データ!$A$3:$DE$365,$E73+19,FALSE)</f>
        <v>15050</v>
      </c>
      <c r="N73" s="154">
        <f t="shared" si="2"/>
        <v>15050</v>
      </c>
    </row>
    <row r="74" spans="1:14" ht="15.75" customHeight="1">
      <c r="A74" s="27" t="str">
        <f t="shared" si="3"/>
        <v>1744002</v>
      </c>
      <c r="B74" s="28" t="s">
        <v>196</v>
      </c>
      <c r="C74" s="29">
        <v>40</v>
      </c>
      <c r="D74" s="28" t="s">
        <v>141</v>
      </c>
      <c r="E74" s="446">
        <v>11</v>
      </c>
      <c r="F74" s="739"/>
      <c r="G74" s="740"/>
      <c r="H74" s="716" t="s">
        <v>83</v>
      </c>
      <c r="I74" s="608"/>
      <c r="J74" s="199" t="s">
        <v>583</v>
      </c>
      <c r="K74" s="42">
        <f>VLOOKUP($A74&amp;K$109,決統データ!$A$3:$DE$365,$E74+19,FALSE)</f>
        <v>1236</v>
      </c>
      <c r="L74" s="42">
        <f>VLOOKUP($A74&amp;L$109,決統データ!$A$3:$DE$365,$E74+19,FALSE)</f>
        <v>11248</v>
      </c>
      <c r="M74" s="42">
        <f>VLOOKUP($A74&amp;M$109,決統データ!$A$3:$DE$365,$E74+19,FALSE)</f>
        <v>0</v>
      </c>
      <c r="N74" s="154">
        <f t="shared" si="2"/>
        <v>12484</v>
      </c>
    </row>
    <row r="75" spans="1:14" ht="15.75" customHeight="1">
      <c r="A75" s="27" t="str">
        <f t="shared" si="3"/>
        <v>1744002</v>
      </c>
      <c r="B75" s="28" t="s">
        <v>196</v>
      </c>
      <c r="C75" s="29">
        <v>40</v>
      </c>
      <c r="D75" s="28" t="s">
        <v>141</v>
      </c>
      <c r="E75" s="446">
        <v>12</v>
      </c>
      <c r="F75" s="739"/>
      <c r="G75" s="740"/>
      <c r="H75" s="716"/>
      <c r="I75" s="608"/>
      <c r="J75" s="199" t="s">
        <v>795</v>
      </c>
      <c r="K75" s="42">
        <f>VLOOKUP($A75&amp;K$109,決統データ!$A$3:$DE$365,$E75+19,FALSE)</f>
        <v>1236</v>
      </c>
      <c r="L75" s="42">
        <f>VLOOKUP($A75&amp;L$109,決統データ!$A$3:$DE$365,$E75+19,FALSE)</f>
        <v>11248</v>
      </c>
      <c r="M75" s="42">
        <f>VLOOKUP($A75&amp;M$109,決統データ!$A$3:$DE$365,$E75+19,FALSE)</f>
        <v>0</v>
      </c>
      <c r="N75" s="154">
        <f t="shared" si="2"/>
        <v>12484</v>
      </c>
    </row>
    <row r="76" spans="1:14" ht="15.75" customHeight="1">
      <c r="A76" s="27" t="str">
        <f>+B76&amp;C76&amp;D76</f>
        <v>1744002</v>
      </c>
      <c r="B76" s="28" t="s">
        <v>196</v>
      </c>
      <c r="C76" s="29">
        <v>40</v>
      </c>
      <c r="D76" s="28" t="s">
        <v>141</v>
      </c>
      <c r="E76" s="446">
        <v>13</v>
      </c>
      <c r="F76" s="739"/>
      <c r="G76" s="740"/>
      <c r="H76" s="720" t="s">
        <v>1273</v>
      </c>
      <c r="I76" s="664"/>
      <c r="J76" s="199" t="s">
        <v>583</v>
      </c>
      <c r="K76" s="42">
        <f>VLOOKUP($A76&amp;K$109,決統データ!$A$3:$DE$365,$E76+19,FALSE)</f>
        <v>0</v>
      </c>
      <c r="L76" s="42">
        <f>VLOOKUP($A76&amp;L$109,決統データ!$A$3:$DE$365,$E76+19,FALSE)</f>
        <v>12</v>
      </c>
      <c r="M76" s="42">
        <f>VLOOKUP($A76&amp;M$109,決統データ!$A$3:$DE$365,$E76+19,FALSE)</f>
        <v>0</v>
      </c>
      <c r="N76" s="154">
        <f t="shared" si="2"/>
        <v>12</v>
      </c>
    </row>
    <row r="77" spans="1:14" ht="15.75" customHeight="1">
      <c r="A77" s="27" t="str">
        <f>+B77&amp;C77&amp;D77</f>
        <v>1744002</v>
      </c>
      <c r="B77" s="28" t="s">
        <v>196</v>
      </c>
      <c r="C77" s="29">
        <v>40</v>
      </c>
      <c r="D77" s="28" t="s">
        <v>141</v>
      </c>
      <c r="E77" s="446">
        <v>14</v>
      </c>
      <c r="F77" s="739"/>
      <c r="G77" s="740"/>
      <c r="H77" s="720"/>
      <c r="I77" s="664"/>
      <c r="J77" s="199" t="s">
        <v>795</v>
      </c>
      <c r="K77" s="42">
        <f>VLOOKUP($A77&amp;K$109,決統データ!$A$3:$DE$365,$E77+19,FALSE)</f>
        <v>0</v>
      </c>
      <c r="L77" s="42">
        <f>VLOOKUP($A77&amp;L$109,決統データ!$A$3:$DE$365,$E77+19,FALSE)</f>
        <v>12</v>
      </c>
      <c r="M77" s="42">
        <f>VLOOKUP($A77&amp;M$109,決統データ!$A$3:$DE$365,$E77+19,FALSE)</f>
        <v>0</v>
      </c>
      <c r="N77" s="154">
        <f t="shared" si="2"/>
        <v>12</v>
      </c>
    </row>
    <row r="78" spans="1:14" ht="15.75" customHeight="1">
      <c r="A78" s="27" t="str">
        <f t="shared" si="3"/>
        <v>1744002</v>
      </c>
      <c r="B78" s="28" t="s">
        <v>196</v>
      </c>
      <c r="C78" s="29">
        <v>40</v>
      </c>
      <c r="D78" s="28" t="s">
        <v>141</v>
      </c>
      <c r="E78" s="446">
        <v>15</v>
      </c>
      <c r="F78" s="739"/>
      <c r="G78" s="740"/>
      <c r="H78" s="720" t="s">
        <v>82</v>
      </c>
      <c r="I78" s="664"/>
      <c r="J78" s="199" t="s">
        <v>583</v>
      </c>
      <c r="K78" s="42">
        <f>VLOOKUP($A78&amp;K$109,決統データ!$A$3:$DE$365,$E78+19,FALSE)</f>
        <v>0</v>
      </c>
      <c r="L78" s="42">
        <f>VLOOKUP($A78&amp;L$109,決統データ!$A$3:$DE$365,$E78+19,FALSE)</f>
        <v>0</v>
      </c>
      <c r="M78" s="42">
        <f>VLOOKUP($A78&amp;M$109,決統データ!$A$3:$DE$365,$E78+19,FALSE)</f>
        <v>0</v>
      </c>
      <c r="N78" s="154">
        <f t="shared" si="2"/>
        <v>0</v>
      </c>
    </row>
    <row r="79" spans="1:14" ht="15.75" customHeight="1">
      <c r="A79" s="27" t="str">
        <f t="shared" si="3"/>
        <v>1744002</v>
      </c>
      <c r="B79" s="28" t="s">
        <v>196</v>
      </c>
      <c r="C79" s="29">
        <v>40</v>
      </c>
      <c r="D79" s="28" t="s">
        <v>141</v>
      </c>
      <c r="E79" s="446">
        <v>16</v>
      </c>
      <c r="F79" s="739"/>
      <c r="G79" s="740"/>
      <c r="H79" s="720"/>
      <c r="I79" s="664"/>
      <c r="J79" s="199" t="s">
        <v>795</v>
      </c>
      <c r="K79" s="42">
        <f>VLOOKUP($A79&amp;K$109,決統データ!$A$3:$DE$365,$E79+19,FALSE)</f>
        <v>0</v>
      </c>
      <c r="L79" s="42">
        <f>VLOOKUP($A79&amp;L$109,決統データ!$A$3:$DE$365,$E79+19,FALSE)</f>
        <v>0</v>
      </c>
      <c r="M79" s="42">
        <f>VLOOKUP($A79&amp;M$109,決統データ!$A$3:$DE$365,$E79+19,FALSE)</f>
        <v>0</v>
      </c>
      <c r="N79" s="154">
        <f t="shared" ref="N79:N105" si="4">SUM(K79:M79)</f>
        <v>0</v>
      </c>
    </row>
    <row r="80" spans="1:14" ht="15.75" customHeight="1">
      <c r="A80" s="27" t="str">
        <f t="shared" si="3"/>
        <v>1744002</v>
      </c>
      <c r="B80" s="28" t="s">
        <v>196</v>
      </c>
      <c r="C80" s="29">
        <v>40</v>
      </c>
      <c r="D80" s="28" t="s">
        <v>141</v>
      </c>
      <c r="E80" s="446">
        <v>17</v>
      </c>
      <c r="F80" s="739"/>
      <c r="G80" s="740"/>
      <c r="H80" s="725" t="s">
        <v>81</v>
      </c>
      <c r="I80" s="591"/>
      <c r="J80" s="199" t="s">
        <v>583</v>
      </c>
      <c r="K80" s="42">
        <f>VLOOKUP($A80&amp;K$109,決統データ!$A$3:$DE$365,$E80+19,FALSE)</f>
        <v>0</v>
      </c>
      <c r="L80" s="42">
        <f>VLOOKUP($A80&amp;L$109,決統データ!$A$3:$DE$365,$E80+19,FALSE)</f>
        <v>0</v>
      </c>
      <c r="M80" s="42">
        <f>VLOOKUP($A80&amp;M$109,決統データ!$A$3:$DE$365,$E80+19,FALSE)</f>
        <v>0</v>
      </c>
      <c r="N80" s="154">
        <f t="shared" si="4"/>
        <v>0</v>
      </c>
    </row>
    <row r="81" spans="1:14" ht="15.75" customHeight="1">
      <c r="A81" s="27" t="str">
        <f t="shared" si="3"/>
        <v>1744002</v>
      </c>
      <c r="B81" s="28" t="s">
        <v>196</v>
      </c>
      <c r="C81" s="29">
        <v>40</v>
      </c>
      <c r="D81" s="28" t="s">
        <v>141</v>
      </c>
      <c r="E81" s="446">
        <v>18</v>
      </c>
      <c r="F81" s="739"/>
      <c r="G81" s="740"/>
      <c r="H81" s="725"/>
      <c r="I81" s="591"/>
      <c r="J81" s="199" t="s">
        <v>795</v>
      </c>
      <c r="K81" s="42">
        <f>VLOOKUP($A81&amp;K$109,決統データ!$A$3:$DE$365,$E81+19,FALSE)</f>
        <v>0</v>
      </c>
      <c r="L81" s="42">
        <f>VLOOKUP($A81&amp;L$109,決統データ!$A$3:$DE$365,$E81+19,FALSE)</f>
        <v>0</v>
      </c>
      <c r="M81" s="42">
        <f>VLOOKUP($A81&amp;M$109,決統データ!$A$3:$DE$365,$E81+19,FALSE)</f>
        <v>0</v>
      </c>
      <c r="N81" s="154">
        <f t="shared" si="4"/>
        <v>0</v>
      </c>
    </row>
    <row r="82" spans="1:14" ht="15.75" customHeight="1">
      <c r="A82" s="27" t="str">
        <f t="shared" si="3"/>
        <v>1744002</v>
      </c>
      <c r="B82" s="28" t="s">
        <v>196</v>
      </c>
      <c r="C82" s="29">
        <v>40</v>
      </c>
      <c r="D82" s="28" t="s">
        <v>550</v>
      </c>
      <c r="E82" s="446">
        <v>19</v>
      </c>
      <c r="F82" s="739"/>
      <c r="G82" s="740"/>
      <c r="H82" s="721" t="s">
        <v>366</v>
      </c>
      <c r="I82" s="722"/>
      <c r="J82" s="199" t="s">
        <v>583</v>
      </c>
      <c r="K82" s="42">
        <f>VLOOKUP($A82&amp;K$109,決統データ!$A$3:$DE$365,$E82+19,FALSE)</f>
        <v>0</v>
      </c>
      <c r="L82" s="42">
        <f>VLOOKUP($A82&amp;L$109,決統データ!$A$3:$DE$365,$E82+19,FALSE)</f>
        <v>0</v>
      </c>
      <c r="M82" s="42">
        <f>VLOOKUP($A82&amp;M$109,決統データ!$A$3:$DE$365,$E82+19,FALSE)</f>
        <v>0</v>
      </c>
      <c r="N82" s="154">
        <f t="shared" si="4"/>
        <v>0</v>
      </c>
    </row>
    <row r="83" spans="1:14" ht="15.75" customHeight="1">
      <c r="A83" s="27" t="str">
        <f t="shared" si="3"/>
        <v>1744002</v>
      </c>
      <c r="B83" s="28" t="s">
        <v>196</v>
      </c>
      <c r="C83" s="29">
        <v>40</v>
      </c>
      <c r="D83" s="28" t="s">
        <v>550</v>
      </c>
      <c r="E83" s="446">
        <v>20</v>
      </c>
      <c r="F83" s="739"/>
      <c r="G83" s="740"/>
      <c r="H83" s="723"/>
      <c r="I83" s="724"/>
      <c r="J83" s="199" t="s">
        <v>795</v>
      </c>
      <c r="K83" s="42">
        <f>VLOOKUP($A83&amp;K$109,決統データ!$A$3:$DE$365,$E83+19,FALSE)</f>
        <v>0</v>
      </c>
      <c r="L83" s="42">
        <f>VLOOKUP($A83&amp;L$109,決統データ!$A$3:$DE$365,$E83+19,FALSE)</f>
        <v>0</v>
      </c>
      <c r="M83" s="42">
        <f>VLOOKUP($A83&amp;M$109,決統データ!$A$3:$DE$365,$E83+19,FALSE)</f>
        <v>0</v>
      </c>
      <c r="N83" s="154">
        <f t="shared" si="4"/>
        <v>0</v>
      </c>
    </row>
    <row r="84" spans="1:14" ht="15.75" customHeight="1">
      <c r="A84" s="27" t="str">
        <f t="shared" si="3"/>
        <v>1744002</v>
      </c>
      <c r="B84" s="28" t="s">
        <v>196</v>
      </c>
      <c r="C84" s="29">
        <v>40</v>
      </c>
      <c r="D84" s="28" t="s">
        <v>550</v>
      </c>
      <c r="E84" s="446">
        <v>21</v>
      </c>
      <c r="F84" s="739"/>
      <c r="G84" s="740"/>
      <c r="H84" s="721" t="s">
        <v>1494</v>
      </c>
      <c r="I84" s="722"/>
      <c r="J84" s="199" t="s">
        <v>583</v>
      </c>
      <c r="K84" s="42">
        <f>VLOOKUP($A84&amp;K$109,決統データ!$A$3:$DE$365,$E84+19,FALSE)</f>
        <v>0</v>
      </c>
      <c r="L84" s="42">
        <f>VLOOKUP($A84&amp;L$109,決統データ!$A$3:$DE$365,$E84+19,FALSE)</f>
        <v>0</v>
      </c>
      <c r="M84" s="42">
        <f>VLOOKUP($A84&amp;M$109,決統データ!$A$3:$DE$365,$E84+19,FALSE)</f>
        <v>0</v>
      </c>
      <c r="N84" s="154">
        <f t="shared" si="4"/>
        <v>0</v>
      </c>
    </row>
    <row r="85" spans="1:14" ht="15.75" customHeight="1">
      <c r="A85" s="27" t="str">
        <f t="shared" si="3"/>
        <v>1744002</v>
      </c>
      <c r="B85" s="28" t="s">
        <v>196</v>
      </c>
      <c r="C85" s="29">
        <v>40</v>
      </c>
      <c r="D85" s="28" t="s">
        <v>550</v>
      </c>
      <c r="E85" s="446">
        <v>22</v>
      </c>
      <c r="F85" s="739"/>
      <c r="G85" s="740"/>
      <c r="H85" s="723"/>
      <c r="I85" s="724"/>
      <c r="J85" s="199" t="s">
        <v>795</v>
      </c>
      <c r="K85" s="42">
        <f>VLOOKUP($A85&amp;K$109,決統データ!$A$3:$DE$365,$E85+19,FALSE)</f>
        <v>0</v>
      </c>
      <c r="L85" s="42">
        <f>VLOOKUP($A85&amp;L$109,決統データ!$A$3:$DE$365,$E85+19,FALSE)</f>
        <v>0</v>
      </c>
      <c r="M85" s="42">
        <f>VLOOKUP($A85&amp;M$109,決統データ!$A$3:$DE$365,$E85+19,FALSE)</f>
        <v>0</v>
      </c>
      <c r="N85" s="154">
        <f t="shared" si="4"/>
        <v>0</v>
      </c>
    </row>
    <row r="86" spans="1:14" ht="15.75" customHeight="1">
      <c r="A86" s="27" t="str">
        <f t="shared" si="3"/>
        <v>1744002</v>
      </c>
      <c r="B86" s="28" t="s">
        <v>196</v>
      </c>
      <c r="C86" s="29">
        <v>40</v>
      </c>
      <c r="D86" s="28" t="s">
        <v>550</v>
      </c>
      <c r="E86" s="446">
        <v>23</v>
      </c>
      <c r="F86" s="739"/>
      <c r="G86" s="740"/>
      <c r="H86" s="721" t="s">
        <v>1495</v>
      </c>
      <c r="I86" s="722"/>
      <c r="J86" s="199" t="s">
        <v>583</v>
      </c>
      <c r="K86" s="42">
        <f>VLOOKUP($A86&amp;K$109,決統データ!$A$3:$DE$365,$E86+19,FALSE)</f>
        <v>0</v>
      </c>
      <c r="L86" s="42">
        <f>VLOOKUP($A86&amp;L$109,決統データ!$A$3:$DE$365,$E86+19,FALSE)</f>
        <v>0</v>
      </c>
      <c r="M86" s="42">
        <f>VLOOKUP($A86&amp;M$109,決統データ!$A$3:$DE$365,$E86+19,FALSE)</f>
        <v>0</v>
      </c>
      <c r="N86" s="154">
        <f t="shared" si="4"/>
        <v>0</v>
      </c>
    </row>
    <row r="87" spans="1:14" ht="15.75" customHeight="1">
      <c r="A87" s="27" t="str">
        <f t="shared" si="3"/>
        <v>1744002</v>
      </c>
      <c r="B87" s="28" t="s">
        <v>196</v>
      </c>
      <c r="C87" s="29">
        <v>40</v>
      </c>
      <c r="D87" s="28" t="s">
        <v>550</v>
      </c>
      <c r="E87" s="446">
        <v>24</v>
      </c>
      <c r="F87" s="739"/>
      <c r="G87" s="740"/>
      <c r="H87" s="723"/>
      <c r="I87" s="724"/>
      <c r="J87" s="199" t="s">
        <v>795</v>
      </c>
      <c r="K87" s="42">
        <f>VLOOKUP($A87&amp;K$109,決統データ!$A$3:$DE$365,$E87+19,FALSE)</f>
        <v>0</v>
      </c>
      <c r="L87" s="42">
        <f>VLOOKUP($A87&amp;L$109,決統データ!$A$3:$DE$365,$E87+19,FALSE)</f>
        <v>0</v>
      </c>
      <c r="M87" s="42">
        <f>VLOOKUP($A87&amp;M$109,決統データ!$A$3:$DE$365,$E87+19,FALSE)</f>
        <v>0</v>
      </c>
      <c r="N87" s="154">
        <f t="shared" si="4"/>
        <v>0</v>
      </c>
    </row>
    <row r="88" spans="1:14" ht="15.75" customHeight="1">
      <c r="A88" s="27" t="str">
        <f t="shared" si="3"/>
        <v>1744002</v>
      </c>
      <c r="B88" s="28" t="s">
        <v>196</v>
      </c>
      <c r="C88" s="29">
        <v>40</v>
      </c>
      <c r="D88" s="28" t="s">
        <v>550</v>
      </c>
      <c r="E88" s="446">
        <v>25</v>
      </c>
      <c r="F88" s="739"/>
      <c r="G88" s="740"/>
      <c r="H88" s="720" t="s">
        <v>80</v>
      </c>
      <c r="I88" s="664"/>
      <c r="J88" s="199" t="s">
        <v>583</v>
      </c>
      <c r="K88" s="42">
        <f>VLOOKUP($A88&amp;K$109,決統データ!$A$3:$DE$365,$E88+19,FALSE)</f>
        <v>0</v>
      </c>
      <c r="L88" s="42">
        <f>VLOOKUP($A88&amp;L$109,決統データ!$A$3:$DE$365,$E88+19,FALSE)</f>
        <v>0</v>
      </c>
      <c r="M88" s="42">
        <f>VLOOKUP($A88&amp;M$109,決統データ!$A$3:$DE$365,$E88+19,FALSE)</f>
        <v>0</v>
      </c>
      <c r="N88" s="154">
        <f t="shared" si="4"/>
        <v>0</v>
      </c>
    </row>
    <row r="89" spans="1:14" ht="15.75" customHeight="1">
      <c r="A89" s="27" t="str">
        <f t="shared" si="3"/>
        <v>1744002</v>
      </c>
      <c r="B89" s="28" t="s">
        <v>196</v>
      </c>
      <c r="C89" s="29">
        <v>40</v>
      </c>
      <c r="D89" s="28" t="s">
        <v>550</v>
      </c>
      <c r="E89" s="446">
        <v>26</v>
      </c>
      <c r="F89" s="741"/>
      <c r="G89" s="742"/>
      <c r="H89" s="720"/>
      <c r="I89" s="664"/>
      <c r="J89" s="199" t="s">
        <v>795</v>
      </c>
      <c r="K89" s="42">
        <f>VLOOKUP($A89&amp;K$109,決統データ!$A$3:$DE$365,$E89+19,FALSE)</f>
        <v>0</v>
      </c>
      <c r="L89" s="42">
        <f>VLOOKUP($A89&amp;L$109,決統データ!$A$3:$DE$365,$E89+19,FALSE)</f>
        <v>0</v>
      </c>
      <c r="M89" s="42">
        <f>VLOOKUP($A89&amp;M$109,決統データ!$A$3:$DE$365,$E89+19,FALSE)</f>
        <v>0</v>
      </c>
      <c r="N89" s="154">
        <f t="shared" si="4"/>
        <v>0</v>
      </c>
    </row>
    <row r="90" spans="1:14" ht="15.75" customHeight="1">
      <c r="A90" s="27" t="str">
        <f t="shared" si="3"/>
        <v>1744002</v>
      </c>
      <c r="B90" s="28" t="s">
        <v>196</v>
      </c>
      <c r="C90" s="29">
        <v>40</v>
      </c>
      <c r="D90" s="28" t="s">
        <v>550</v>
      </c>
      <c r="E90" s="446">
        <v>27</v>
      </c>
      <c r="F90" s="730" t="s">
        <v>365</v>
      </c>
      <c r="G90" s="731"/>
      <c r="H90" s="736" t="s">
        <v>362</v>
      </c>
      <c r="I90" s="736"/>
      <c r="J90" s="199" t="s">
        <v>583</v>
      </c>
      <c r="K90" s="42">
        <f>VLOOKUP($A90&amp;K$109,決統データ!$A$3:$DE$365,$E90+19,FALSE)</f>
        <v>0</v>
      </c>
      <c r="L90" s="42">
        <f>VLOOKUP($A90&amp;L$109,決統データ!$A$3:$DE$365,$E90+19,FALSE)</f>
        <v>0</v>
      </c>
      <c r="M90" s="42">
        <f>VLOOKUP($A90&amp;M$109,決統データ!$A$3:$DE$365,$E90+19,FALSE)</f>
        <v>0</v>
      </c>
      <c r="N90" s="154">
        <f t="shared" si="4"/>
        <v>0</v>
      </c>
    </row>
    <row r="91" spans="1:14" ht="15.75" customHeight="1">
      <c r="A91" s="27" t="str">
        <f t="shared" si="3"/>
        <v>1744002</v>
      </c>
      <c r="B91" s="28" t="s">
        <v>196</v>
      </c>
      <c r="C91" s="29">
        <v>40</v>
      </c>
      <c r="D91" s="28" t="s">
        <v>550</v>
      </c>
      <c r="E91" s="446">
        <v>28</v>
      </c>
      <c r="F91" s="732"/>
      <c r="G91" s="733"/>
      <c r="H91" s="736"/>
      <c r="I91" s="736"/>
      <c r="J91" s="199" t="s">
        <v>795</v>
      </c>
      <c r="K91" s="42">
        <f>VLOOKUP($A91&amp;K$109,決統データ!$A$3:$DE$365,$E91+19,FALSE)</f>
        <v>0</v>
      </c>
      <c r="L91" s="42">
        <f>VLOOKUP($A91&amp;L$109,決統データ!$A$3:$DE$365,$E91+19,FALSE)</f>
        <v>0</v>
      </c>
      <c r="M91" s="42">
        <f>VLOOKUP($A91&amp;M$109,決統データ!$A$3:$DE$365,$E91+19,FALSE)</f>
        <v>0</v>
      </c>
      <c r="N91" s="154">
        <f t="shared" si="4"/>
        <v>0</v>
      </c>
    </row>
    <row r="92" spans="1:14" ht="15.75" customHeight="1">
      <c r="A92" s="27" t="str">
        <f t="shared" si="3"/>
        <v>1744002</v>
      </c>
      <c r="B92" s="28" t="s">
        <v>196</v>
      </c>
      <c r="C92" s="29">
        <v>40</v>
      </c>
      <c r="D92" s="28" t="s">
        <v>550</v>
      </c>
      <c r="E92" s="446">
        <v>29</v>
      </c>
      <c r="F92" s="732"/>
      <c r="G92" s="733"/>
      <c r="H92" s="664" t="s">
        <v>363</v>
      </c>
      <c r="I92" s="664"/>
      <c r="J92" s="199" t="s">
        <v>583</v>
      </c>
      <c r="K92" s="42">
        <f>VLOOKUP($A92&amp;K$109,決統データ!$A$3:$DE$365,$E92+19,FALSE)</f>
        <v>0</v>
      </c>
      <c r="L92" s="42">
        <f>VLOOKUP($A92&amp;L$109,決統データ!$A$3:$DE$365,$E92+19,FALSE)</f>
        <v>0</v>
      </c>
      <c r="M92" s="42">
        <f>VLOOKUP($A92&amp;M$109,決統データ!$A$3:$DE$365,$E92+19,FALSE)</f>
        <v>2226</v>
      </c>
      <c r="N92" s="154">
        <f t="shared" si="4"/>
        <v>2226</v>
      </c>
    </row>
    <row r="93" spans="1:14" ht="15.75" customHeight="1">
      <c r="A93" s="27" t="str">
        <f t="shared" si="3"/>
        <v>1744002</v>
      </c>
      <c r="B93" s="28" t="s">
        <v>196</v>
      </c>
      <c r="C93" s="29">
        <v>40</v>
      </c>
      <c r="D93" s="28" t="s">
        <v>550</v>
      </c>
      <c r="E93" s="446">
        <v>30</v>
      </c>
      <c r="F93" s="732"/>
      <c r="G93" s="733"/>
      <c r="H93" s="664"/>
      <c r="I93" s="664"/>
      <c r="J93" s="199" t="s">
        <v>795</v>
      </c>
      <c r="K93" s="42">
        <f>VLOOKUP($A93&amp;K$109,決統データ!$A$3:$DE$365,$E93+19,FALSE)</f>
        <v>0</v>
      </c>
      <c r="L93" s="42">
        <f>VLOOKUP($A93&amp;L$109,決統データ!$A$3:$DE$365,$E93+19,FALSE)</f>
        <v>0</v>
      </c>
      <c r="M93" s="42">
        <f>VLOOKUP($A93&amp;M$109,決統データ!$A$3:$DE$365,$E93+19,FALSE)</f>
        <v>2226</v>
      </c>
      <c r="N93" s="154">
        <f t="shared" si="4"/>
        <v>2226</v>
      </c>
    </row>
    <row r="94" spans="1:14" ht="15.75" customHeight="1">
      <c r="A94" s="27" t="str">
        <f t="shared" si="3"/>
        <v>1744002</v>
      </c>
      <c r="B94" s="28" t="s">
        <v>196</v>
      </c>
      <c r="C94" s="29">
        <v>40</v>
      </c>
      <c r="D94" s="28" t="s">
        <v>550</v>
      </c>
      <c r="E94" s="446">
        <v>31</v>
      </c>
      <c r="F94" s="732"/>
      <c r="G94" s="733"/>
      <c r="H94" s="664" t="s">
        <v>366</v>
      </c>
      <c r="I94" s="664"/>
      <c r="J94" s="199" t="s">
        <v>583</v>
      </c>
      <c r="K94" s="42">
        <f>VLOOKUP($A94&amp;K$109,決統データ!$A$3:$DE$365,$E94+19,FALSE)</f>
        <v>33</v>
      </c>
      <c r="L94" s="42">
        <f>VLOOKUP($A94&amp;L$109,決統データ!$A$3:$DE$365,$E94+19,FALSE)</f>
        <v>38</v>
      </c>
      <c r="M94" s="42">
        <f>VLOOKUP($A94&amp;M$109,決統データ!$A$3:$DE$365,$E94+19,FALSE)</f>
        <v>0</v>
      </c>
      <c r="N94" s="154">
        <f t="shared" si="4"/>
        <v>71</v>
      </c>
    </row>
    <row r="95" spans="1:14" ht="15.75" customHeight="1">
      <c r="A95" s="27" t="str">
        <f t="shared" si="3"/>
        <v>1744002</v>
      </c>
      <c r="B95" s="28" t="s">
        <v>196</v>
      </c>
      <c r="C95" s="29">
        <v>40</v>
      </c>
      <c r="D95" s="28" t="s">
        <v>550</v>
      </c>
      <c r="E95" s="446">
        <v>32</v>
      </c>
      <c r="F95" s="732"/>
      <c r="G95" s="733"/>
      <c r="H95" s="664"/>
      <c r="I95" s="664"/>
      <c r="J95" s="199" t="s">
        <v>795</v>
      </c>
      <c r="K95" s="42">
        <f>VLOOKUP($A95&amp;K$109,決統データ!$A$3:$DE$365,$E95+19,FALSE)</f>
        <v>33</v>
      </c>
      <c r="L95" s="42">
        <f>VLOOKUP($A95&amp;L$109,決統データ!$A$3:$DE$365,$E95+19,FALSE)</f>
        <v>38</v>
      </c>
      <c r="M95" s="42">
        <f>VLOOKUP($A95&amp;M$109,決統データ!$A$3:$DE$365,$E95+19,FALSE)</f>
        <v>0</v>
      </c>
      <c r="N95" s="154">
        <f t="shared" si="4"/>
        <v>71</v>
      </c>
    </row>
    <row r="96" spans="1:14" ht="15.75" customHeight="1">
      <c r="A96" s="27" t="str">
        <f t="shared" si="3"/>
        <v>1744002</v>
      </c>
      <c r="B96" s="28" t="s">
        <v>196</v>
      </c>
      <c r="C96" s="29">
        <v>40</v>
      </c>
      <c r="D96" s="28" t="s">
        <v>550</v>
      </c>
      <c r="E96" s="446">
        <v>33</v>
      </c>
      <c r="F96" s="732"/>
      <c r="G96" s="733"/>
      <c r="H96" s="721" t="s">
        <v>1494</v>
      </c>
      <c r="I96" s="722"/>
      <c r="J96" s="199" t="s">
        <v>583</v>
      </c>
      <c r="K96" s="42">
        <f>VLOOKUP($A96&amp;K$109,決統データ!$A$3:$DE$365,$E96+19,FALSE)</f>
        <v>0</v>
      </c>
      <c r="L96" s="42">
        <f>VLOOKUP($A96&amp;L$109,決統データ!$A$3:$DE$365,$E96+19,FALSE)</f>
        <v>0</v>
      </c>
      <c r="M96" s="42">
        <f>VLOOKUP($A96&amp;M$109,決統データ!$A$3:$DE$365,$E96+19,FALSE)</f>
        <v>0</v>
      </c>
      <c r="N96" s="154">
        <f t="shared" si="4"/>
        <v>0</v>
      </c>
    </row>
    <row r="97" spans="1:14" ht="15.75" customHeight="1">
      <c r="A97" s="27" t="str">
        <f t="shared" si="3"/>
        <v>1744002</v>
      </c>
      <c r="B97" s="28" t="s">
        <v>196</v>
      </c>
      <c r="C97" s="29">
        <v>40</v>
      </c>
      <c r="D97" s="28" t="s">
        <v>550</v>
      </c>
      <c r="E97" s="446">
        <v>34</v>
      </c>
      <c r="F97" s="732"/>
      <c r="G97" s="733"/>
      <c r="H97" s="723"/>
      <c r="I97" s="724"/>
      <c r="J97" s="199" t="s">
        <v>795</v>
      </c>
      <c r="K97" s="42">
        <f>VLOOKUP($A97&amp;K$109,決統データ!$A$3:$DE$365,$E97+19,FALSE)</f>
        <v>0</v>
      </c>
      <c r="L97" s="42">
        <f>VLOOKUP($A97&amp;L$109,決統データ!$A$3:$DE$365,$E97+19,FALSE)</f>
        <v>0</v>
      </c>
      <c r="M97" s="42">
        <f>VLOOKUP($A97&amp;M$109,決統データ!$A$3:$DE$365,$E97+19,FALSE)</f>
        <v>0</v>
      </c>
      <c r="N97" s="154">
        <f t="shared" si="4"/>
        <v>0</v>
      </c>
    </row>
    <row r="98" spans="1:14" ht="15.75" customHeight="1">
      <c r="A98" s="27" t="str">
        <f t="shared" si="3"/>
        <v>1744002</v>
      </c>
      <c r="B98" s="28" t="s">
        <v>196</v>
      </c>
      <c r="C98" s="29">
        <v>40</v>
      </c>
      <c r="D98" s="28" t="s">
        <v>550</v>
      </c>
      <c r="E98" s="446">
        <v>35</v>
      </c>
      <c r="F98" s="732"/>
      <c r="G98" s="733"/>
      <c r="H98" s="721" t="s">
        <v>1495</v>
      </c>
      <c r="I98" s="722"/>
      <c r="J98" s="199" t="s">
        <v>583</v>
      </c>
      <c r="K98" s="42">
        <f>VLOOKUP($A98&amp;K$109,決統データ!$A$3:$DE$365,$E98+19,FALSE)</f>
        <v>0</v>
      </c>
      <c r="L98" s="42">
        <f>VLOOKUP($A98&amp;L$109,決統データ!$A$3:$DE$365,$E98+19,FALSE)</f>
        <v>0</v>
      </c>
      <c r="M98" s="42">
        <f>VLOOKUP($A98&amp;M$109,決統データ!$A$3:$DE$365,$E98+19,FALSE)</f>
        <v>0</v>
      </c>
      <c r="N98" s="154">
        <f t="shared" si="4"/>
        <v>0</v>
      </c>
    </row>
    <row r="99" spans="1:14" ht="15.75" customHeight="1">
      <c r="A99" s="27" t="str">
        <f t="shared" si="3"/>
        <v>1744002</v>
      </c>
      <c r="B99" s="28" t="s">
        <v>196</v>
      </c>
      <c r="C99" s="29">
        <v>40</v>
      </c>
      <c r="D99" s="28" t="s">
        <v>550</v>
      </c>
      <c r="E99" s="446">
        <v>36</v>
      </c>
      <c r="F99" s="732"/>
      <c r="G99" s="733"/>
      <c r="H99" s="723"/>
      <c r="I99" s="724"/>
      <c r="J99" s="199" t="s">
        <v>795</v>
      </c>
      <c r="K99" s="42">
        <f>VLOOKUP($A99&amp;K$109,決統データ!$A$3:$DE$365,$E99+19,FALSE)</f>
        <v>0</v>
      </c>
      <c r="L99" s="42">
        <f>VLOOKUP($A99&amp;L$109,決統データ!$A$3:$DE$365,$E99+19,FALSE)</f>
        <v>0</v>
      </c>
      <c r="M99" s="42">
        <f>VLOOKUP($A99&amp;M$109,決統データ!$A$3:$DE$365,$E99+19,FALSE)</f>
        <v>0</v>
      </c>
      <c r="N99" s="154">
        <f t="shared" si="4"/>
        <v>0</v>
      </c>
    </row>
    <row r="100" spans="1:14" ht="15.75" customHeight="1">
      <c r="A100" s="27" t="str">
        <f t="shared" si="3"/>
        <v>1744002</v>
      </c>
      <c r="B100" s="28" t="s">
        <v>196</v>
      </c>
      <c r="C100" s="29">
        <v>40</v>
      </c>
      <c r="D100" s="28" t="s">
        <v>550</v>
      </c>
      <c r="E100" s="446">
        <v>37</v>
      </c>
      <c r="F100" s="732"/>
      <c r="G100" s="733"/>
      <c r="H100" s="608" t="s">
        <v>1273</v>
      </c>
      <c r="I100" s="608"/>
      <c r="J100" s="199" t="s">
        <v>583</v>
      </c>
      <c r="K100" s="42">
        <f>VLOOKUP($A100&amp;K$109,決統データ!$A$3:$DE$365,$E100+19,FALSE)</f>
        <v>0</v>
      </c>
      <c r="L100" s="42">
        <f>VLOOKUP($A100&amp;L$109,決統データ!$A$3:$DE$365,$E100+19,FALSE)</f>
        <v>84</v>
      </c>
      <c r="M100" s="42">
        <f>VLOOKUP($A100&amp;M$109,決統データ!$A$3:$DE$365,$E100+19,FALSE)</f>
        <v>0</v>
      </c>
      <c r="N100" s="154">
        <f t="shared" si="4"/>
        <v>84</v>
      </c>
    </row>
    <row r="101" spans="1:14" ht="15.75" customHeight="1">
      <c r="A101" s="27" t="str">
        <f t="shared" si="3"/>
        <v>1744002</v>
      </c>
      <c r="B101" s="28" t="s">
        <v>196</v>
      </c>
      <c r="C101" s="29">
        <v>40</v>
      </c>
      <c r="D101" s="28" t="s">
        <v>550</v>
      </c>
      <c r="E101" s="446">
        <v>38</v>
      </c>
      <c r="F101" s="732"/>
      <c r="G101" s="733"/>
      <c r="H101" s="608"/>
      <c r="I101" s="608"/>
      <c r="J101" s="199" t="s">
        <v>795</v>
      </c>
      <c r="K101" s="42">
        <f>VLOOKUP($A101&amp;K$109,決統データ!$A$3:$DE$365,$E101+19,FALSE)</f>
        <v>0</v>
      </c>
      <c r="L101" s="42">
        <f>VLOOKUP($A101&amp;L$109,決統データ!$A$3:$DE$365,$E101+19,FALSE)</f>
        <v>84</v>
      </c>
      <c r="M101" s="42">
        <f>VLOOKUP($A101&amp;M$109,決統データ!$A$3:$DE$365,$E101+19,FALSE)</f>
        <v>0</v>
      </c>
      <c r="N101" s="154">
        <f t="shared" si="4"/>
        <v>84</v>
      </c>
    </row>
    <row r="102" spans="1:14" ht="15.75" customHeight="1">
      <c r="A102" s="27" t="str">
        <f>+B102&amp;C102&amp;D102</f>
        <v>1744002</v>
      </c>
      <c r="B102" s="28" t="s">
        <v>196</v>
      </c>
      <c r="C102" s="29">
        <v>40</v>
      </c>
      <c r="D102" s="28" t="s">
        <v>550</v>
      </c>
      <c r="E102" s="446">
        <v>39</v>
      </c>
      <c r="F102" s="732"/>
      <c r="G102" s="733"/>
      <c r="H102" s="664" t="s">
        <v>361</v>
      </c>
      <c r="I102" s="664"/>
      <c r="J102" s="199" t="s">
        <v>583</v>
      </c>
      <c r="K102" s="42">
        <f>VLOOKUP($A102&amp;K$109,決統データ!$A$3:$DE$365,$E102+19,FALSE)</f>
        <v>0</v>
      </c>
      <c r="L102" s="42">
        <f>VLOOKUP($A102&amp;L$109,決統データ!$A$3:$DE$365,$E102+19,FALSE)</f>
        <v>0</v>
      </c>
      <c r="M102" s="42">
        <f>VLOOKUP($A102&amp;M$109,決統データ!$A$3:$DE$365,$E102+19,FALSE)</f>
        <v>0</v>
      </c>
      <c r="N102" s="154">
        <f t="shared" si="4"/>
        <v>0</v>
      </c>
    </row>
    <row r="103" spans="1:14" ht="15.75" customHeight="1">
      <c r="A103" s="27" t="str">
        <f>+B103&amp;C103&amp;D103</f>
        <v>1744002</v>
      </c>
      <c r="B103" s="28" t="s">
        <v>196</v>
      </c>
      <c r="C103" s="29">
        <v>40</v>
      </c>
      <c r="D103" s="28" t="s">
        <v>550</v>
      </c>
      <c r="E103" s="446">
        <v>40</v>
      </c>
      <c r="F103" s="732"/>
      <c r="G103" s="733"/>
      <c r="H103" s="664"/>
      <c r="I103" s="664"/>
      <c r="J103" s="199" t="s">
        <v>795</v>
      </c>
      <c r="K103" s="42">
        <f>VLOOKUP($A103&amp;K$109,決統データ!$A$3:$DE$365,$E103+19,FALSE)</f>
        <v>0</v>
      </c>
      <c r="L103" s="42">
        <f>VLOOKUP($A103&amp;L$109,決統データ!$A$3:$DE$365,$E103+19,FALSE)</f>
        <v>0</v>
      </c>
      <c r="M103" s="42">
        <f>VLOOKUP($A103&amp;M$109,決統データ!$A$3:$DE$365,$E103+19,FALSE)</f>
        <v>0</v>
      </c>
      <c r="N103" s="154">
        <f t="shared" si="4"/>
        <v>0</v>
      </c>
    </row>
    <row r="104" spans="1:14" ht="15.75" customHeight="1">
      <c r="A104" s="27" t="str">
        <f>+B104&amp;C104&amp;D104</f>
        <v>1744002</v>
      </c>
      <c r="B104" s="28" t="s">
        <v>196</v>
      </c>
      <c r="C104" s="29">
        <v>40</v>
      </c>
      <c r="D104" s="28" t="s">
        <v>550</v>
      </c>
      <c r="E104" s="446">
        <v>41</v>
      </c>
      <c r="F104" s="732"/>
      <c r="G104" s="733"/>
      <c r="H104" s="664" t="s">
        <v>713</v>
      </c>
      <c r="I104" s="664"/>
      <c r="J104" s="199" t="s">
        <v>583</v>
      </c>
      <c r="K104" s="42">
        <f>VLOOKUP($A104&amp;K$109,決統データ!$A$3:$DE$365,$E104+19,FALSE)</f>
        <v>0</v>
      </c>
      <c r="L104" s="42">
        <f>VLOOKUP($A104&amp;L$109,決統データ!$A$3:$DE$365,$E104+19,FALSE)</f>
        <v>0</v>
      </c>
      <c r="M104" s="42">
        <f>VLOOKUP($A104&amp;M$109,決統データ!$A$3:$DE$365,$E104+19,FALSE)</f>
        <v>0</v>
      </c>
      <c r="N104" s="154">
        <f t="shared" si="4"/>
        <v>0</v>
      </c>
    </row>
    <row r="105" spans="1:14" ht="15.75" customHeight="1">
      <c r="A105" s="27" t="str">
        <f>+B105&amp;C105&amp;D105</f>
        <v>1744002</v>
      </c>
      <c r="B105" s="28" t="s">
        <v>196</v>
      </c>
      <c r="C105" s="29">
        <v>40</v>
      </c>
      <c r="D105" s="28" t="s">
        <v>550</v>
      </c>
      <c r="E105" s="446">
        <v>42</v>
      </c>
      <c r="F105" s="734"/>
      <c r="G105" s="735"/>
      <c r="H105" s="664"/>
      <c r="I105" s="664"/>
      <c r="J105" s="199" t="s">
        <v>795</v>
      </c>
      <c r="K105" s="42">
        <f>VLOOKUP($A105&amp;K$109,決統データ!$A$3:$DE$365,$E105+19,FALSE)</f>
        <v>0</v>
      </c>
      <c r="L105" s="42">
        <f>VLOOKUP($A105&amp;L$109,決統データ!$A$3:$DE$365,$E105+19,FALSE)</f>
        <v>27920</v>
      </c>
      <c r="M105" s="42">
        <f>VLOOKUP($A105&amp;M$109,決統データ!$A$3:$DE$365,$E105+19,FALSE)</f>
        <v>12531</v>
      </c>
      <c r="N105" s="154">
        <f t="shared" si="4"/>
        <v>40451</v>
      </c>
    </row>
    <row r="106" spans="1:14">
      <c r="F106" s="150"/>
    </row>
    <row r="107" spans="1:14">
      <c r="F107" s="150"/>
    </row>
    <row r="108" spans="1:14">
      <c r="F108" s="150"/>
    </row>
    <row r="109" spans="1:14" hidden="1">
      <c r="F109" s="150"/>
      <c r="K109" s="216" t="str">
        <f t="shared" ref="K109:M109" si="5">+K110&amp;K112</f>
        <v>263656000</v>
      </c>
      <c r="L109" s="216" t="str">
        <f t="shared" si="5"/>
        <v>264075000</v>
      </c>
      <c r="M109" s="216" t="str">
        <f t="shared" si="5"/>
        <v>264652000</v>
      </c>
    </row>
    <row r="110" spans="1:14" hidden="1">
      <c r="F110" s="150"/>
      <c r="K110" s="216" t="s">
        <v>571</v>
      </c>
      <c r="L110" s="216" t="s">
        <v>573</v>
      </c>
      <c r="M110" s="216" t="s">
        <v>576</v>
      </c>
    </row>
    <row r="111" spans="1:14" hidden="1">
      <c r="F111" s="150"/>
      <c r="K111" s="216" t="s">
        <v>460</v>
      </c>
      <c r="L111" s="216" t="s">
        <v>574</v>
      </c>
      <c r="M111" s="216" t="s">
        <v>577</v>
      </c>
    </row>
    <row r="112" spans="1:14" hidden="1">
      <c r="F112" s="150"/>
      <c r="K112" s="216" t="s">
        <v>546</v>
      </c>
      <c r="L112" s="216" t="s">
        <v>546</v>
      </c>
      <c r="M112" s="216" t="s">
        <v>546</v>
      </c>
    </row>
    <row r="138" spans="6:10" s="1" customFormat="1">
      <c r="F138" s="139"/>
      <c r="G138" s="139"/>
      <c r="H138" s="139"/>
      <c r="I138" s="139"/>
      <c r="J138" s="139"/>
    </row>
    <row r="139" spans="6:10" s="1" customFormat="1">
      <c r="F139" s="139"/>
      <c r="G139" s="139"/>
      <c r="H139" s="139"/>
      <c r="I139" s="139"/>
      <c r="J139" s="139"/>
    </row>
    <row r="140" spans="6:10" s="1" customFormat="1">
      <c r="F140" s="139"/>
      <c r="G140" s="139"/>
      <c r="H140" s="139"/>
      <c r="I140" s="139"/>
      <c r="J140" s="139"/>
    </row>
    <row r="141" spans="6:10" s="1" customFormat="1">
      <c r="F141" s="139"/>
      <c r="G141" s="139"/>
      <c r="H141" s="139"/>
      <c r="I141" s="139"/>
      <c r="J141" s="139"/>
    </row>
    <row r="142" spans="6:10" s="1" customFormat="1">
      <c r="F142" s="139"/>
      <c r="G142" s="139"/>
      <c r="H142" s="139"/>
      <c r="I142" s="139"/>
      <c r="J142" s="139"/>
    </row>
    <row r="143" spans="6:10" s="1" customFormat="1">
      <c r="F143" s="139"/>
      <c r="G143" s="139"/>
      <c r="H143" s="139"/>
      <c r="I143" s="139"/>
      <c r="J143" s="139"/>
    </row>
    <row r="144" spans="6:10" s="1" customFormat="1">
      <c r="F144" s="139"/>
      <c r="G144" s="139"/>
      <c r="H144" s="139"/>
      <c r="I144" s="139"/>
      <c r="J144" s="139"/>
    </row>
    <row r="145" spans="6:10" s="1" customFormat="1">
      <c r="F145" s="139"/>
      <c r="G145" s="139"/>
      <c r="H145" s="139"/>
      <c r="I145" s="139"/>
      <c r="J145" s="139"/>
    </row>
    <row r="146" spans="6:10" s="1" customFormat="1">
      <c r="F146" s="139"/>
      <c r="G146" s="139"/>
      <c r="H146" s="139"/>
      <c r="I146" s="139"/>
      <c r="J146" s="139"/>
    </row>
    <row r="147" spans="6:10" s="1" customFormat="1">
      <c r="F147" s="139"/>
      <c r="G147" s="139"/>
      <c r="H147" s="139"/>
      <c r="I147" s="139"/>
      <c r="J147" s="139"/>
    </row>
    <row r="148" spans="6:10" s="1" customFormat="1">
      <c r="F148" s="139"/>
      <c r="G148" s="139"/>
      <c r="H148" s="139"/>
      <c r="I148" s="139"/>
      <c r="J148" s="139"/>
    </row>
    <row r="149" spans="6:10" s="1" customFormat="1">
      <c r="F149" s="139"/>
      <c r="G149" s="139"/>
      <c r="H149" s="139"/>
      <c r="I149" s="139"/>
      <c r="J149" s="139"/>
    </row>
  </sheetData>
  <sheetProtection algorithmName="SHA-512" hashValue="5mjWx46iPwzU03O6WTy1wJY6rauzat0xaw9nVoyNVU5OGzW/G9HAq+RXYDqs7TOuCENHNQ92tAFHGvv5P+uZYg==" saltValue="Q4Y9FkumKwzHfB90MJGH1A==" spinCount="100000" sheet="1" objects="1" scenarios="1"/>
  <mergeCells count="62">
    <mergeCell ref="F90:G105"/>
    <mergeCell ref="H90:I91"/>
    <mergeCell ref="H92:I93"/>
    <mergeCell ref="H94:I95"/>
    <mergeCell ref="H96:I97"/>
    <mergeCell ref="H98:I99"/>
    <mergeCell ref="H100:I101"/>
    <mergeCell ref="H102:I103"/>
    <mergeCell ref="H104:I105"/>
    <mergeCell ref="F62:J62"/>
    <mergeCell ref="F64:G89"/>
    <mergeCell ref="H64:I65"/>
    <mergeCell ref="H66:I67"/>
    <mergeCell ref="H68:I69"/>
    <mergeCell ref="H70:I71"/>
    <mergeCell ref="H72:I73"/>
    <mergeCell ref="H74:I75"/>
    <mergeCell ref="H76:I77"/>
    <mergeCell ref="H78:I79"/>
    <mergeCell ref="H80:I81"/>
    <mergeCell ref="H82:I83"/>
    <mergeCell ref="H84:I85"/>
    <mergeCell ref="H86:I87"/>
    <mergeCell ref="H88:I89"/>
    <mergeCell ref="F54:H57"/>
    <mergeCell ref="I54:I55"/>
    <mergeCell ref="I56:I57"/>
    <mergeCell ref="F58:H61"/>
    <mergeCell ref="I58:I59"/>
    <mergeCell ref="I60:I61"/>
    <mergeCell ref="F51:H52"/>
    <mergeCell ref="I25:I26"/>
    <mergeCell ref="I27:I28"/>
    <mergeCell ref="I29:I30"/>
    <mergeCell ref="F31:F41"/>
    <mergeCell ref="G31:I32"/>
    <mergeCell ref="H33:I34"/>
    <mergeCell ref="H35:I36"/>
    <mergeCell ref="H37:I38"/>
    <mergeCell ref="H39:I40"/>
    <mergeCell ref="H41:I41"/>
    <mergeCell ref="F42:I43"/>
    <mergeCell ref="F44:G48"/>
    <mergeCell ref="H44:I45"/>
    <mergeCell ref="H46:I47"/>
    <mergeCell ref="F49:H50"/>
    <mergeCell ref="I23:I24"/>
    <mergeCell ref="F2:J2"/>
    <mergeCell ref="F3:F30"/>
    <mergeCell ref="G3:G4"/>
    <mergeCell ref="H3:I4"/>
    <mergeCell ref="G5:G30"/>
    <mergeCell ref="H5:I6"/>
    <mergeCell ref="H7:H30"/>
    <mergeCell ref="I7:I8"/>
    <mergeCell ref="I9:I10"/>
    <mergeCell ref="I11:I12"/>
    <mergeCell ref="I13:I14"/>
    <mergeCell ref="I15:I16"/>
    <mergeCell ref="I17:I18"/>
    <mergeCell ref="I19:I20"/>
    <mergeCell ref="I21:I22"/>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440A-D810-4E71-9B22-5379F4EC56FC}">
  <sheetPr>
    <tabColor rgb="FFFF0000"/>
  </sheetPr>
  <dimension ref="A1:M51"/>
  <sheetViews>
    <sheetView view="pageBreakPreview" zoomScale="85" zoomScaleNormal="80" zoomScaleSheetLayoutView="85" workbookViewId="0">
      <pane ySplit="2" topLeftCell="A3" activePane="bottomLeft" state="frozen"/>
      <selection pane="bottomLeft" activeCell="A48" sqref="A48:XFD51"/>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5.19921875" style="1" customWidth="1"/>
    <col min="7" max="7" width="6" style="1" customWidth="1"/>
    <col min="8" max="8" width="4.796875" style="1" customWidth="1"/>
    <col min="9" max="9" width="28.19921875" style="1" customWidth="1"/>
    <col min="10" max="12" width="13.19921875" style="1" customWidth="1"/>
    <col min="13" max="13" width="13.19921875" style="139" customWidth="1"/>
    <col min="14" max="16384" width="9" style="1"/>
  </cols>
  <sheetData>
    <row r="1" spans="1:13" ht="20.25" customHeight="1">
      <c r="F1" s="1" t="s">
        <v>130</v>
      </c>
      <c r="J1" s="148"/>
      <c r="K1" s="148"/>
      <c r="M1" s="148" t="s">
        <v>513</v>
      </c>
    </row>
    <row r="2" spans="1:13" ht="30" customHeight="1">
      <c r="A2" s="26"/>
      <c r="B2" s="67" t="s">
        <v>757</v>
      </c>
      <c r="C2" s="26" t="s">
        <v>758</v>
      </c>
      <c r="D2" s="26" t="s">
        <v>759</v>
      </c>
      <c r="E2" s="30" t="s">
        <v>760</v>
      </c>
      <c r="F2" s="598" t="s">
        <v>1457</v>
      </c>
      <c r="G2" s="599"/>
      <c r="H2" s="599"/>
      <c r="I2" s="599"/>
      <c r="J2" s="444" t="s">
        <v>192</v>
      </c>
      <c r="K2" s="444" t="s">
        <v>191</v>
      </c>
      <c r="L2" s="444" t="s">
        <v>580</v>
      </c>
      <c r="M2" s="152" t="s">
        <v>587</v>
      </c>
    </row>
    <row r="3" spans="1:13" ht="20.100000000000001" customHeight="1">
      <c r="A3" s="27" t="str">
        <f>+B3&amp;C3&amp;D3</f>
        <v>1745201</v>
      </c>
      <c r="B3" s="28" t="s">
        <v>196</v>
      </c>
      <c r="C3" s="29">
        <v>52</v>
      </c>
      <c r="D3" s="28" t="s">
        <v>370</v>
      </c>
      <c r="E3" s="446">
        <v>1</v>
      </c>
      <c r="F3" s="779" t="s">
        <v>127</v>
      </c>
      <c r="G3" s="780"/>
      <c r="H3" s="780"/>
      <c r="I3" s="781"/>
      <c r="J3" s="42">
        <f>VLOOKUP($A3&amp;J$48,決統データ!$A$3:$DE$365,$E3+19,FALSE)</f>
        <v>133772</v>
      </c>
      <c r="K3" s="42">
        <f>VLOOKUP($A3&amp;K$48,決統データ!$A$3:$DE$365,$E3+19,FALSE)</f>
        <v>230731</v>
      </c>
      <c r="L3" s="42">
        <f>VLOOKUP($A3&amp;L$48,決統データ!$A$3:$DE$365,$E3+19,FALSE)</f>
        <v>542819</v>
      </c>
      <c r="M3" s="187">
        <f t="shared" ref="M3:M32" si="0">SUM(J3:L3)</f>
        <v>907322</v>
      </c>
    </row>
    <row r="4" spans="1:13" ht="20.100000000000001" customHeight="1">
      <c r="A4" s="27" t="str">
        <f t="shared" ref="A4:A43" si="1">+B4&amp;C4&amp;D4</f>
        <v>1745201</v>
      </c>
      <c r="B4" s="28" t="s">
        <v>196</v>
      </c>
      <c r="C4" s="29">
        <v>52</v>
      </c>
      <c r="D4" s="28" t="s">
        <v>370</v>
      </c>
      <c r="E4" s="186">
        <v>2</v>
      </c>
      <c r="F4" s="188"/>
      <c r="G4" s="776" t="s">
        <v>107</v>
      </c>
      <c r="H4" s="189" t="s">
        <v>123</v>
      </c>
      <c r="I4" s="190"/>
      <c r="J4" s="42">
        <f>VLOOKUP($A4&amp;J$48,決統データ!$A$3:$DE$365,$E4+19,FALSE)</f>
        <v>0</v>
      </c>
      <c r="K4" s="42">
        <f>VLOOKUP($A4&amp;K$48,決統データ!$A$3:$DE$365,$E4+19,FALSE)</f>
        <v>0</v>
      </c>
      <c r="L4" s="42">
        <f>VLOOKUP($A4&amp;L$48,決統データ!$A$3:$DE$365,$E4+19,FALSE)</f>
        <v>0</v>
      </c>
      <c r="M4" s="187">
        <f t="shared" si="0"/>
        <v>0</v>
      </c>
    </row>
    <row r="5" spans="1:13" ht="20.100000000000001" customHeight="1">
      <c r="A5" s="27" t="str">
        <f t="shared" si="1"/>
        <v>1745201</v>
      </c>
      <c r="B5" s="28" t="s">
        <v>196</v>
      </c>
      <c r="C5" s="29">
        <v>52</v>
      </c>
      <c r="D5" s="28" t="s">
        <v>370</v>
      </c>
      <c r="E5" s="186">
        <v>3</v>
      </c>
      <c r="F5" s="188"/>
      <c r="G5" s="777"/>
      <c r="H5" s="191" t="s">
        <v>122</v>
      </c>
      <c r="I5" s="191"/>
      <c r="J5" s="42">
        <f>VLOOKUP($A5&amp;J$48,決統データ!$A$3:$DE$365,$E5+19,FALSE)</f>
        <v>0</v>
      </c>
      <c r="K5" s="42">
        <f>VLOOKUP($A5&amp;K$48,決統データ!$A$3:$DE$365,$E5+19,FALSE)</f>
        <v>0</v>
      </c>
      <c r="L5" s="42">
        <f>VLOOKUP($A5&amp;L$48,決統データ!$A$3:$DE$365,$E5+19,FALSE)</f>
        <v>0</v>
      </c>
      <c r="M5" s="187">
        <f t="shared" si="0"/>
        <v>0</v>
      </c>
    </row>
    <row r="6" spans="1:13" ht="20.100000000000001" customHeight="1">
      <c r="A6" s="27" t="str">
        <f t="shared" si="1"/>
        <v>1745201</v>
      </c>
      <c r="B6" s="28" t="s">
        <v>196</v>
      </c>
      <c r="C6" s="29">
        <v>52</v>
      </c>
      <c r="D6" s="28" t="s">
        <v>370</v>
      </c>
      <c r="E6" s="186">
        <v>4</v>
      </c>
      <c r="F6" s="188"/>
      <c r="G6" s="777"/>
      <c r="H6" s="189" t="s">
        <v>121</v>
      </c>
      <c r="I6" s="190"/>
      <c r="J6" s="42">
        <f>VLOOKUP($A6&amp;J$48,決統データ!$A$3:$DE$365,$E6+19,FALSE)</f>
        <v>0</v>
      </c>
      <c r="K6" s="42">
        <f>VLOOKUP($A6&amp;K$48,決統データ!$A$3:$DE$365,$E6+19,FALSE)</f>
        <v>0</v>
      </c>
      <c r="L6" s="42">
        <f>VLOOKUP($A6&amp;L$48,決統データ!$A$3:$DE$365,$E6+19,FALSE)</f>
        <v>27364</v>
      </c>
      <c r="M6" s="187">
        <f t="shared" si="0"/>
        <v>27364</v>
      </c>
    </row>
    <row r="7" spans="1:13" ht="20.100000000000001" customHeight="1">
      <c r="A7" s="27" t="str">
        <f t="shared" si="1"/>
        <v>1745201</v>
      </c>
      <c r="B7" s="28" t="s">
        <v>196</v>
      </c>
      <c r="C7" s="29">
        <v>52</v>
      </c>
      <c r="D7" s="28" t="s">
        <v>370</v>
      </c>
      <c r="E7" s="186">
        <v>5</v>
      </c>
      <c r="F7" s="192"/>
      <c r="G7" s="777"/>
      <c r="H7" s="189" t="s">
        <v>120</v>
      </c>
      <c r="I7" s="190"/>
      <c r="J7" s="42">
        <f>VLOOKUP($A7&amp;J$48,決統データ!$A$3:$DE$365,$E7+19,FALSE)</f>
        <v>1236</v>
      </c>
      <c r="K7" s="42">
        <f>VLOOKUP($A7&amp;K$48,決統データ!$A$3:$DE$365,$E7+19,FALSE)</f>
        <v>11248</v>
      </c>
      <c r="L7" s="42">
        <f>VLOOKUP($A7&amp;L$48,決統データ!$A$3:$DE$365,$E7+19,FALSE)</f>
        <v>7318</v>
      </c>
      <c r="M7" s="187">
        <f t="shared" si="0"/>
        <v>19802</v>
      </c>
    </row>
    <row r="8" spans="1:13" ht="20.100000000000001" customHeight="1">
      <c r="A8" s="27" t="str">
        <f t="shared" si="1"/>
        <v>1745201</v>
      </c>
      <c r="B8" s="28" t="s">
        <v>196</v>
      </c>
      <c r="C8" s="29">
        <v>52</v>
      </c>
      <c r="D8" s="28" t="s">
        <v>370</v>
      </c>
      <c r="E8" s="186">
        <v>6</v>
      </c>
      <c r="F8" s="193"/>
      <c r="G8" s="777"/>
      <c r="H8" s="189" t="s">
        <v>119</v>
      </c>
      <c r="I8" s="190"/>
      <c r="J8" s="42">
        <f>VLOOKUP($A8&amp;J$48,決統データ!$A$3:$DE$365,$E8+19,FALSE)</f>
        <v>0</v>
      </c>
      <c r="K8" s="42">
        <f>VLOOKUP($A8&amp;K$48,決統データ!$A$3:$DE$365,$E8+19,FALSE)</f>
        <v>0</v>
      </c>
      <c r="L8" s="42">
        <f>VLOOKUP($A8&amp;L$48,決統データ!$A$3:$DE$365,$E8+19,FALSE)</f>
        <v>0</v>
      </c>
      <c r="M8" s="187">
        <f t="shared" si="0"/>
        <v>0</v>
      </c>
    </row>
    <row r="9" spans="1:13" ht="20.100000000000001" customHeight="1">
      <c r="A9" s="27" t="str">
        <f t="shared" si="1"/>
        <v>1745201</v>
      </c>
      <c r="B9" s="28" t="s">
        <v>196</v>
      </c>
      <c r="C9" s="29">
        <v>52</v>
      </c>
      <c r="D9" s="28" t="s">
        <v>370</v>
      </c>
      <c r="E9" s="186">
        <v>7</v>
      </c>
      <c r="F9" s="193"/>
      <c r="G9" s="777"/>
      <c r="H9" s="191" t="s">
        <v>1427</v>
      </c>
      <c r="I9" s="191"/>
      <c r="J9" s="42">
        <f>VLOOKUP($A9&amp;J$48,決統データ!$A$3:$DE$365,$E9+19,FALSE)</f>
        <v>0</v>
      </c>
      <c r="K9" s="42">
        <f>VLOOKUP($A9&amp;K$48,決統データ!$A$3:$DE$365,$E9+19,FALSE)</f>
        <v>0</v>
      </c>
      <c r="L9" s="42">
        <f>VLOOKUP($A9&amp;L$48,決統データ!$A$3:$DE$365,$E9+19,FALSE)</f>
        <v>687</v>
      </c>
      <c r="M9" s="187">
        <f t="shared" si="0"/>
        <v>687</v>
      </c>
    </row>
    <row r="10" spans="1:13" ht="20.100000000000001" customHeight="1">
      <c r="A10" s="27" t="str">
        <f t="shared" si="1"/>
        <v>1745201</v>
      </c>
      <c r="B10" s="28" t="s">
        <v>196</v>
      </c>
      <c r="C10" s="29">
        <v>52</v>
      </c>
      <c r="D10" s="28" t="s">
        <v>370</v>
      </c>
      <c r="E10" s="186">
        <v>8</v>
      </c>
      <c r="F10" s="193"/>
      <c r="G10" s="777"/>
      <c r="H10" s="189" t="s">
        <v>118</v>
      </c>
      <c r="I10" s="190"/>
      <c r="J10" s="42">
        <f>VLOOKUP($A10&amp;J$48,決統データ!$A$3:$DE$365,$E10+19,FALSE)</f>
        <v>1374</v>
      </c>
      <c r="K10" s="42">
        <f>VLOOKUP($A10&amp;K$48,決統データ!$A$3:$DE$365,$E10+19,FALSE)</f>
        <v>1496</v>
      </c>
      <c r="L10" s="42">
        <f>VLOOKUP($A10&amp;L$48,決統データ!$A$3:$DE$365,$E10+19,FALSE)</f>
        <v>1611</v>
      </c>
      <c r="M10" s="187">
        <f t="shared" si="0"/>
        <v>4481</v>
      </c>
    </row>
    <row r="11" spans="1:13" ht="20.100000000000001" customHeight="1">
      <c r="A11" s="27" t="str">
        <f t="shared" si="1"/>
        <v>1745201</v>
      </c>
      <c r="B11" s="28" t="s">
        <v>196</v>
      </c>
      <c r="C11" s="29">
        <v>52</v>
      </c>
      <c r="D11" s="28" t="s">
        <v>370</v>
      </c>
      <c r="E11" s="186">
        <v>9</v>
      </c>
      <c r="F11" s="193"/>
      <c r="G11" s="777"/>
      <c r="H11" s="189" t="s">
        <v>117</v>
      </c>
      <c r="I11" s="190"/>
      <c r="J11" s="42">
        <f>VLOOKUP($A11&amp;J$48,決統データ!$A$3:$DE$365,$E11+19,FALSE)</f>
        <v>0</v>
      </c>
      <c r="K11" s="42">
        <f>VLOOKUP($A11&amp;K$48,決統データ!$A$3:$DE$365,$E11+19,FALSE)</f>
        <v>0</v>
      </c>
      <c r="L11" s="42">
        <f>VLOOKUP($A11&amp;L$48,決統データ!$A$3:$DE$365,$E11+19,FALSE)</f>
        <v>205937</v>
      </c>
      <c r="M11" s="187">
        <f t="shared" si="0"/>
        <v>205937</v>
      </c>
    </row>
    <row r="12" spans="1:13" ht="20.100000000000001" customHeight="1">
      <c r="A12" s="27" t="str">
        <f t="shared" si="1"/>
        <v>1745201</v>
      </c>
      <c r="B12" s="28" t="s">
        <v>196</v>
      </c>
      <c r="C12" s="29">
        <v>52</v>
      </c>
      <c r="D12" s="28" t="s">
        <v>370</v>
      </c>
      <c r="E12" s="186">
        <v>10</v>
      </c>
      <c r="F12" s="192"/>
      <c r="G12" s="777"/>
      <c r="H12" s="189" t="s">
        <v>116</v>
      </c>
      <c r="I12" s="190"/>
      <c r="J12" s="42">
        <f>VLOOKUP($A12&amp;J$48,決統データ!$A$3:$DE$365,$E12+19,FALSE)</f>
        <v>18511</v>
      </c>
      <c r="K12" s="42">
        <f>VLOOKUP($A12&amp;K$48,決統データ!$A$3:$DE$365,$E12+19,FALSE)</f>
        <v>70383</v>
      </c>
      <c r="L12" s="42">
        <f>VLOOKUP($A12&amp;L$48,決統データ!$A$3:$DE$365,$E12+19,FALSE)</f>
        <v>0</v>
      </c>
      <c r="M12" s="187">
        <f t="shared" si="0"/>
        <v>88894</v>
      </c>
    </row>
    <row r="13" spans="1:13" ht="20.100000000000001" customHeight="1">
      <c r="A13" s="27" t="str">
        <f t="shared" si="1"/>
        <v>1745201</v>
      </c>
      <c r="B13" s="28" t="s">
        <v>196</v>
      </c>
      <c r="C13" s="29">
        <v>52</v>
      </c>
      <c r="D13" s="28" t="s">
        <v>370</v>
      </c>
      <c r="E13" s="186">
        <v>11</v>
      </c>
      <c r="F13" s="194"/>
      <c r="G13" s="777"/>
      <c r="H13" s="191" t="s">
        <v>1496</v>
      </c>
      <c r="I13" s="191"/>
      <c r="J13" s="42">
        <f>VLOOKUP($A13&amp;J$48,決統データ!$A$3:$DE$365,$E13+19,FALSE)</f>
        <v>0</v>
      </c>
      <c r="K13" s="42">
        <f>VLOOKUP($A13&amp;K$48,決統データ!$A$3:$DE$365,$E13+19,FALSE)</f>
        <v>0</v>
      </c>
      <c r="L13" s="42">
        <f>VLOOKUP($A13&amp;L$48,決統データ!$A$3:$DE$365,$E13+19,FALSE)</f>
        <v>0</v>
      </c>
      <c r="M13" s="187">
        <f t="shared" si="0"/>
        <v>0</v>
      </c>
    </row>
    <row r="14" spans="1:13" ht="20.100000000000001" customHeight="1">
      <c r="A14" s="27" t="str">
        <f t="shared" si="1"/>
        <v>1745201</v>
      </c>
      <c r="B14" s="28" t="s">
        <v>196</v>
      </c>
      <c r="C14" s="29">
        <v>52</v>
      </c>
      <c r="D14" s="28" t="s">
        <v>370</v>
      </c>
      <c r="E14" s="186">
        <v>12</v>
      </c>
      <c r="F14" s="194"/>
      <c r="G14" s="777"/>
      <c r="H14" s="195" t="s">
        <v>1497</v>
      </c>
      <c r="I14" s="195"/>
      <c r="J14" s="42">
        <f>VLOOKUP($A14&amp;J$48,決統データ!$A$3:$DE$365,$E14+19,FALSE)</f>
        <v>0</v>
      </c>
      <c r="K14" s="42">
        <f>VLOOKUP($A14&amp;K$48,決統データ!$A$3:$DE$365,$E14+19,FALSE)</f>
        <v>0</v>
      </c>
      <c r="L14" s="42">
        <f>VLOOKUP($A14&amp;L$48,決統データ!$A$3:$DE$365,$E14+19,FALSE)</f>
        <v>0</v>
      </c>
      <c r="M14" s="187">
        <f t="shared" si="0"/>
        <v>0</v>
      </c>
    </row>
    <row r="15" spans="1:13" ht="20.100000000000001" customHeight="1">
      <c r="A15" s="27" t="str">
        <f t="shared" si="1"/>
        <v>1745201</v>
      </c>
      <c r="B15" s="28" t="s">
        <v>196</v>
      </c>
      <c r="C15" s="29">
        <v>52</v>
      </c>
      <c r="D15" s="28" t="s">
        <v>370</v>
      </c>
      <c r="E15" s="186">
        <v>13</v>
      </c>
      <c r="F15" s="194"/>
      <c r="G15" s="777"/>
      <c r="H15" s="195" t="s">
        <v>80</v>
      </c>
      <c r="I15" s="195"/>
      <c r="J15" s="42">
        <f>VLOOKUP($A15&amp;J$48,決統データ!$A$3:$DE$365,$E15+19,FALSE)</f>
        <v>0</v>
      </c>
      <c r="K15" s="42">
        <f>VLOOKUP($A15&amp;K$48,決統データ!$A$3:$DE$365,$E15+19,FALSE)</f>
        <v>0</v>
      </c>
      <c r="L15" s="42">
        <f>VLOOKUP($A15&amp;L$48,決統データ!$A$3:$DE$365,$E15+19,FALSE)</f>
        <v>0</v>
      </c>
      <c r="M15" s="187">
        <f t="shared" si="0"/>
        <v>0</v>
      </c>
    </row>
    <row r="16" spans="1:13" ht="20.100000000000001" customHeight="1">
      <c r="A16" s="27" t="str">
        <f t="shared" si="1"/>
        <v>1745201</v>
      </c>
      <c r="B16" s="28" t="s">
        <v>196</v>
      </c>
      <c r="C16" s="29">
        <v>52</v>
      </c>
      <c r="D16" s="28" t="s">
        <v>370</v>
      </c>
      <c r="E16" s="186">
        <v>14</v>
      </c>
      <c r="F16" s="194"/>
      <c r="G16" s="451"/>
      <c r="H16" s="195" t="s">
        <v>1498</v>
      </c>
      <c r="I16" s="195"/>
      <c r="J16" s="42">
        <f>VLOOKUP($A16&amp;J$48,決統データ!$A$3:$DE$365,$E16+19,FALSE)</f>
        <v>0</v>
      </c>
      <c r="K16" s="42">
        <f>VLOOKUP($A16&amp;K$48,決統データ!$A$3:$DE$365,$E16+19,FALSE)</f>
        <v>0</v>
      </c>
      <c r="L16" s="42">
        <f>VLOOKUP($A16&amp;L$48,決統データ!$A$3:$DE$365,$E16+19,FALSE)</f>
        <v>0</v>
      </c>
      <c r="M16" s="187">
        <f t="shared" si="0"/>
        <v>0</v>
      </c>
    </row>
    <row r="17" spans="1:13" ht="20.100000000000001" customHeight="1">
      <c r="A17" s="27" t="str">
        <f t="shared" si="1"/>
        <v>1745201</v>
      </c>
      <c r="B17" s="28" t="s">
        <v>196</v>
      </c>
      <c r="C17" s="29">
        <v>52</v>
      </c>
      <c r="D17" s="28" t="s">
        <v>370</v>
      </c>
      <c r="E17" s="186">
        <v>15</v>
      </c>
      <c r="F17" s="196"/>
      <c r="G17" s="197"/>
      <c r="H17" s="191" t="s">
        <v>1354</v>
      </c>
      <c r="I17" s="189"/>
      <c r="J17" s="42">
        <f>VLOOKUP($A17&amp;J$48,決統データ!$A$3:$DE$365,$E17+19,FALSE)</f>
        <v>0</v>
      </c>
      <c r="K17" s="42">
        <f>VLOOKUP($A17&amp;K$48,決統データ!$A$3:$DE$365,$E17+19,FALSE)</f>
        <v>0</v>
      </c>
      <c r="L17" s="42">
        <f>VLOOKUP($A17&amp;L$48,決統データ!$A$3:$DE$365,$E17+19,FALSE)</f>
        <v>0</v>
      </c>
      <c r="M17" s="187">
        <f t="shared" si="0"/>
        <v>0</v>
      </c>
    </row>
    <row r="18" spans="1:13" ht="20.100000000000001" customHeight="1">
      <c r="A18" s="27" t="str">
        <f t="shared" si="1"/>
        <v>1745201</v>
      </c>
      <c r="B18" s="28" t="s">
        <v>196</v>
      </c>
      <c r="C18" s="29">
        <v>52</v>
      </c>
      <c r="D18" s="28" t="s">
        <v>370</v>
      </c>
      <c r="E18" s="186">
        <v>16</v>
      </c>
      <c r="F18" s="779" t="s">
        <v>125</v>
      </c>
      <c r="G18" s="780"/>
      <c r="H18" s="780"/>
      <c r="I18" s="781"/>
      <c r="J18" s="42">
        <f>VLOOKUP($A18&amp;J$48,決統データ!$A$3:$DE$365,$E18+19,FALSE)</f>
        <v>20822</v>
      </c>
      <c r="K18" s="42">
        <f>VLOOKUP($A18&amp;K$48,決統データ!$A$3:$DE$365,$E18+19,FALSE)</f>
        <v>24581</v>
      </c>
      <c r="L18" s="42">
        <f>VLOOKUP($A18&amp;L$48,決統データ!$A$3:$DE$365,$E18+19,FALSE)</f>
        <v>70850</v>
      </c>
      <c r="M18" s="187">
        <f t="shared" si="0"/>
        <v>116253</v>
      </c>
    </row>
    <row r="19" spans="1:13" ht="20.100000000000001" customHeight="1">
      <c r="A19" s="27" t="str">
        <f t="shared" si="1"/>
        <v>1745201</v>
      </c>
      <c r="B19" s="28" t="s">
        <v>196</v>
      </c>
      <c r="C19" s="29">
        <v>52</v>
      </c>
      <c r="D19" s="28" t="s">
        <v>370</v>
      </c>
      <c r="E19" s="186">
        <v>17</v>
      </c>
      <c r="F19" s="188"/>
      <c r="G19" s="776" t="s">
        <v>107</v>
      </c>
      <c r="H19" s="198" t="s">
        <v>123</v>
      </c>
      <c r="I19" s="190"/>
      <c r="J19" s="42">
        <f>VLOOKUP($A19&amp;J$48,決統データ!$A$3:$DE$365,$E19+19,FALSE)</f>
        <v>0</v>
      </c>
      <c r="K19" s="42">
        <f>VLOOKUP($A19&amp;K$48,決統データ!$A$3:$DE$365,$E19+19,FALSE)</f>
        <v>0</v>
      </c>
      <c r="L19" s="42">
        <f>VLOOKUP($A19&amp;L$48,決統データ!$A$3:$DE$365,$E19+19,FALSE)</f>
        <v>0</v>
      </c>
      <c r="M19" s="187">
        <f t="shared" si="0"/>
        <v>0</v>
      </c>
    </row>
    <row r="20" spans="1:13" ht="20.100000000000001" customHeight="1">
      <c r="A20" s="27" t="str">
        <f t="shared" si="1"/>
        <v>1745201</v>
      </c>
      <c r="B20" s="28" t="s">
        <v>196</v>
      </c>
      <c r="C20" s="29">
        <v>52</v>
      </c>
      <c r="D20" s="28" t="s">
        <v>370</v>
      </c>
      <c r="E20" s="186">
        <v>18</v>
      </c>
      <c r="F20" s="188"/>
      <c r="G20" s="777"/>
      <c r="H20" s="190" t="s">
        <v>122</v>
      </c>
      <c r="I20" s="191"/>
      <c r="J20" s="42">
        <f>VLOOKUP($A20&amp;J$48,決統データ!$A$3:$DE$365,$E20+19,FALSE)</f>
        <v>0</v>
      </c>
      <c r="K20" s="42">
        <f>VLOOKUP($A20&amp;K$48,決統データ!$A$3:$DE$365,$E20+19,FALSE)</f>
        <v>0</v>
      </c>
      <c r="L20" s="42">
        <f>VLOOKUP($A20&amp;L$48,決統データ!$A$3:$DE$365,$E20+19,FALSE)</f>
        <v>0</v>
      </c>
      <c r="M20" s="187">
        <f t="shared" si="0"/>
        <v>0</v>
      </c>
    </row>
    <row r="21" spans="1:13" ht="20.100000000000001" customHeight="1">
      <c r="A21" s="27" t="str">
        <f t="shared" si="1"/>
        <v>1745201</v>
      </c>
      <c r="B21" s="28" t="s">
        <v>196</v>
      </c>
      <c r="C21" s="29">
        <v>52</v>
      </c>
      <c r="D21" s="28" t="s">
        <v>370</v>
      </c>
      <c r="E21" s="186">
        <v>19</v>
      </c>
      <c r="F21" s="188"/>
      <c r="G21" s="777"/>
      <c r="H21" s="198" t="s">
        <v>121</v>
      </c>
      <c r="I21" s="190"/>
      <c r="J21" s="42">
        <f>VLOOKUP($A21&amp;J$48,決統データ!$A$3:$DE$365,$E21+19,FALSE)</f>
        <v>0</v>
      </c>
      <c r="K21" s="42">
        <f>VLOOKUP($A21&amp;K$48,決統データ!$A$3:$DE$365,$E21+19,FALSE)</f>
        <v>0</v>
      </c>
      <c r="L21" s="42">
        <f>VLOOKUP($A21&amp;L$48,決統データ!$A$3:$DE$365,$E21+19,FALSE)</f>
        <v>3367</v>
      </c>
      <c r="M21" s="187">
        <f t="shared" si="0"/>
        <v>3367</v>
      </c>
    </row>
    <row r="22" spans="1:13" ht="20.100000000000001" customHeight="1">
      <c r="A22" s="27" t="str">
        <f t="shared" si="1"/>
        <v>1745201</v>
      </c>
      <c r="B22" s="28" t="s">
        <v>196</v>
      </c>
      <c r="C22" s="29">
        <v>52</v>
      </c>
      <c r="D22" s="28" t="s">
        <v>370</v>
      </c>
      <c r="E22" s="186">
        <v>20</v>
      </c>
      <c r="F22" s="192"/>
      <c r="G22" s="777"/>
      <c r="H22" s="198" t="s">
        <v>120</v>
      </c>
      <c r="I22" s="190"/>
      <c r="J22" s="42">
        <f>VLOOKUP($A22&amp;J$48,決統データ!$A$3:$DE$365,$E22+19,FALSE)</f>
        <v>145</v>
      </c>
      <c r="K22" s="42">
        <f>VLOOKUP($A22&amp;K$48,決統データ!$A$3:$DE$365,$E22+19,FALSE)</f>
        <v>1069</v>
      </c>
      <c r="L22" s="42">
        <f>VLOOKUP($A22&amp;L$48,決統データ!$A$3:$DE$365,$E22+19,FALSE)</f>
        <v>2226</v>
      </c>
      <c r="M22" s="187">
        <f t="shared" si="0"/>
        <v>3440</v>
      </c>
    </row>
    <row r="23" spans="1:13" ht="20.100000000000001" customHeight="1">
      <c r="A23" s="27" t="str">
        <f t="shared" si="1"/>
        <v>1745201</v>
      </c>
      <c r="B23" s="28" t="s">
        <v>196</v>
      </c>
      <c r="C23" s="29">
        <v>52</v>
      </c>
      <c r="D23" s="28" t="s">
        <v>370</v>
      </c>
      <c r="E23" s="186">
        <v>21</v>
      </c>
      <c r="F23" s="193"/>
      <c r="G23" s="777"/>
      <c r="H23" s="198" t="s">
        <v>119</v>
      </c>
      <c r="I23" s="190"/>
      <c r="J23" s="42">
        <f>VLOOKUP($A23&amp;J$48,決統データ!$A$3:$DE$365,$E23+19,FALSE)</f>
        <v>0</v>
      </c>
      <c r="K23" s="42">
        <f>VLOOKUP($A23&amp;K$48,決統データ!$A$3:$DE$365,$E23+19,FALSE)</f>
        <v>0</v>
      </c>
      <c r="L23" s="42">
        <f>VLOOKUP($A23&amp;L$48,決統データ!$A$3:$DE$365,$E23+19,FALSE)</f>
        <v>0</v>
      </c>
      <c r="M23" s="187">
        <f t="shared" si="0"/>
        <v>0</v>
      </c>
    </row>
    <row r="24" spans="1:13" ht="20.100000000000001" customHeight="1">
      <c r="A24" s="27" t="str">
        <f t="shared" si="1"/>
        <v>1745201</v>
      </c>
      <c r="B24" s="28" t="s">
        <v>196</v>
      </c>
      <c r="C24" s="29">
        <v>52</v>
      </c>
      <c r="D24" s="28" t="s">
        <v>370</v>
      </c>
      <c r="E24" s="186">
        <v>22</v>
      </c>
      <c r="F24" s="193"/>
      <c r="G24" s="777"/>
      <c r="H24" s="198" t="s">
        <v>118</v>
      </c>
      <c r="I24" s="190"/>
      <c r="J24" s="42">
        <f>VLOOKUP($A24&amp;J$48,決統データ!$A$3:$DE$365,$E24+19,FALSE)</f>
        <v>161</v>
      </c>
      <c r="K24" s="42">
        <f>VLOOKUP($A24&amp;K$48,決統データ!$A$3:$DE$365,$E24+19,FALSE)</f>
        <v>35</v>
      </c>
      <c r="L24" s="42">
        <f>VLOOKUP($A24&amp;L$48,決統データ!$A$3:$DE$365,$E24+19,FALSE)</f>
        <v>22</v>
      </c>
      <c r="M24" s="187">
        <f t="shared" si="0"/>
        <v>218</v>
      </c>
    </row>
    <row r="25" spans="1:13" ht="20.100000000000001" customHeight="1">
      <c r="A25" s="27" t="str">
        <f t="shared" si="1"/>
        <v>1745201</v>
      </c>
      <c r="B25" s="28" t="s">
        <v>196</v>
      </c>
      <c r="C25" s="29">
        <v>52</v>
      </c>
      <c r="D25" s="28" t="s">
        <v>370</v>
      </c>
      <c r="E25" s="186">
        <v>23</v>
      </c>
      <c r="F25" s="193"/>
      <c r="G25" s="777"/>
      <c r="H25" s="198" t="s">
        <v>117</v>
      </c>
      <c r="I25" s="190"/>
      <c r="J25" s="42">
        <f>VLOOKUP($A25&amp;J$48,決統データ!$A$3:$DE$365,$E25+19,FALSE)</f>
        <v>0</v>
      </c>
      <c r="K25" s="42">
        <f>VLOOKUP($A25&amp;K$48,決統データ!$A$3:$DE$365,$E25+19,FALSE)</f>
        <v>0</v>
      </c>
      <c r="L25" s="42">
        <f>VLOOKUP($A25&amp;L$48,決統データ!$A$3:$DE$365,$E25+19,FALSE)</f>
        <v>42</v>
      </c>
      <c r="M25" s="187">
        <f t="shared" si="0"/>
        <v>42</v>
      </c>
    </row>
    <row r="26" spans="1:13" ht="20.100000000000001" customHeight="1">
      <c r="A26" s="27" t="str">
        <f t="shared" si="1"/>
        <v>1745201</v>
      </c>
      <c r="B26" s="28" t="s">
        <v>196</v>
      </c>
      <c r="C26" s="29">
        <v>52</v>
      </c>
      <c r="D26" s="28" t="s">
        <v>370</v>
      </c>
      <c r="E26" s="186">
        <v>24</v>
      </c>
      <c r="F26" s="192"/>
      <c r="G26" s="777"/>
      <c r="H26" s="198" t="s">
        <v>116</v>
      </c>
      <c r="I26" s="190"/>
      <c r="J26" s="42">
        <f>VLOOKUP($A26&amp;J$48,決統データ!$A$3:$DE$365,$E26+19,FALSE)</f>
        <v>1779</v>
      </c>
      <c r="K26" s="42">
        <f>VLOOKUP($A26&amp;K$48,決統データ!$A$3:$DE$365,$E26+19,FALSE)</f>
        <v>4801</v>
      </c>
      <c r="L26" s="42">
        <f>VLOOKUP($A26&amp;L$48,決統データ!$A$3:$DE$365,$E26+19,FALSE)</f>
        <v>3488</v>
      </c>
      <c r="M26" s="187">
        <f t="shared" si="0"/>
        <v>10068</v>
      </c>
    </row>
    <row r="27" spans="1:13" ht="20.100000000000001" customHeight="1">
      <c r="A27" s="27" t="str">
        <f t="shared" si="1"/>
        <v>1745201</v>
      </c>
      <c r="B27" s="28" t="s">
        <v>196</v>
      </c>
      <c r="C27" s="29">
        <v>52</v>
      </c>
      <c r="D27" s="28" t="s">
        <v>370</v>
      </c>
      <c r="E27" s="186">
        <v>25</v>
      </c>
      <c r="F27" s="193"/>
      <c r="G27" s="777"/>
      <c r="H27" s="190" t="s">
        <v>1496</v>
      </c>
      <c r="I27" s="191"/>
      <c r="J27" s="42">
        <f>VLOOKUP($A27&amp;J$48,決統データ!$A$3:$DE$365,$E27+19,FALSE)</f>
        <v>0</v>
      </c>
      <c r="K27" s="42">
        <f>VLOOKUP($A27&amp;K$48,決統データ!$A$3:$DE$365,$E27+19,FALSE)</f>
        <v>0</v>
      </c>
      <c r="L27" s="42">
        <f>VLOOKUP($A27&amp;L$48,決統データ!$A$3:$DE$365,$E27+19,FALSE)</f>
        <v>0</v>
      </c>
      <c r="M27" s="187">
        <f t="shared" si="0"/>
        <v>0</v>
      </c>
    </row>
    <row r="28" spans="1:13" ht="20.100000000000001" customHeight="1">
      <c r="A28" s="27" t="str">
        <f t="shared" si="1"/>
        <v>1745201</v>
      </c>
      <c r="B28" s="28" t="s">
        <v>196</v>
      </c>
      <c r="C28" s="29">
        <v>52</v>
      </c>
      <c r="D28" s="28" t="s">
        <v>370</v>
      </c>
      <c r="E28" s="186">
        <v>26</v>
      </c>
      <c r="F28" s="194"/>
      <c r="G28" s="777"/>
      <c r="H28" s="195" t="s">
        <v>1497</v>
      </c>
      <c r="I28" s="195"/>
      <c r="J28" s="42">
        <f>VLOOKUP($A28&amp;J$48,決統データ!$A$3:$DE$365,$E28+19,FALSE)</f>
        <v>0</v>
      </c>
      <c r="K28" s="42">
        <f>VLOOKUP($A28&amp;K$48,決統データ!$A$3:$DE$365,$E28+19,FALSE)</f>
        <v>0</v>
      </c>
      <c r="L28" s="42">
        <f>VLOOKUP($A28&amp;L$48,決統データ!$A$3:$DE$365,$E28+19,FALSE)</f>
        <v>0</v>
      </c>
      <c r="M28" s="187">
        <f t="shared" si="0"/>
        <v>0</v>
      </c>
    </row>
    <row r="29" spans="1:13" ht="20.100000000000001" customHeight="1">
      <c r="A29" s="27" t="str">
        <f t="shared" si="1"/>
        <v>1745201</v>
      </c>
      <c r="B29" s="28" t="s">
        <v>196</v>
      </c>
      <c r="C29" s="29">
        <v>52</v>
      </c>
      <c r="D29" s="28" t="s">
        <v>370</v>
      </c>
      <c r="E29" s="186">
        <v>27</v>
      </c>
      <c r="F29" s="194"/>
      <c r="G29" s="778"/>
      <c r="H29" s="195" t="s">
        <v>80</v>
      </c>
      <c r="I29" s="195"/>
      <c r="J29" s="42">
        <f>VLOOKUP($A29&amp;J$48,決統データ!$A$3:$DE$365,$E29+19,FALSE)</f>
        <v>0</v>
      </c>
      <c r="K29" s="42">
        <f>VLOOKUP($A29&amp;K$48,決統データ!$A$3:$DE$365,$E29+19,FALSE)</f>
        <v>0</v>
      </c>
      <c r="L29" s="42">
        <f>VLOOKUP($A29&amp;L$48,決統データ!$A$3:$DE$365,$E29+19,FALSE)</f>
        <v>0</v>
      </c>
      <c r="M29" s="187">
        <f t="shared" si="0"/>
        <v>0</v>
      </c>
    </row>
    <row r="30" spans="1:13" ht="20.100000000000001" customHeight="1">
      <c r="A30" s="27" t="str">
        <f t="shared" si="1"/>
        <v>1745201</v>
      </c>
      <c r="B30" s="28" t="s">
        <v>196</v>
      </c>
      <c r="C30" s="29">
        <v>52</v>
      </c>
      <c r="D30" s="28" t="s">
        <v>370</v>
      </c>
      <c r="E30" s="186">
        <v>35</v>
      </c>
      <c r="F30" s="772" t="s">
        <v>115</v>
      </c>
      <c r="G30" s="772" t="s">
        <v>114</v>
      </c>
      <c r="H30" s="773" t="s">
        <v>113</v>
      </c>
      <c r="I30" s="774"/>
      <c r="J30" s="42">
        <f>VLOOKUP($A30&amp;J$48,決統データ!$A$3:$DE$365,$E30+19,FALSE)</f>
        <v>133772</v>
      </c>
      <c r="K30" s="42">
        <f>VLOOKUP($A30&amp;K$48,決統データ!$A$3:$DE$365,$E30+19,FALSE)</f>
        <v>230731</v>
      </c>
      <c r="L30" s="42">
        <f>VLOOKUP($A30&amp;L$48,決統データ!$A$3:$DE$365,$E30+19,FALSE)</f>
        <v>542819</v>
      </c>
      <c r="M30" s="187">
        <f t="shared" si="0"/>
        <v>907322</v>
      </c>
    </row>
    <row r="31" spans="1:13" ht="20.100000000000001" customHeight="1">
      <c r="A31" s="27" t="str">
        <f t="shared" si="1"/>
        <v>1745201</v>
      </c>
      <c r="B31" s="28" t="s">
        <v>196</v>
      </c>
      <c r="C31" s="29">
        <v>52</v>
      </c>
      <c r="D31" s="28" t="s">
        <v>370</v>
      </c>
      <c r="E31" s="186">
        <v>36</v>
      </c>
      <c r="F31" s="772"/>
      <c r="G31" s="772"/>
      <c r="H31" s="772" t="s">
        <v>107</v>
      </c>
      <c r="I31" s="190" t="s">
        <v>112</v>
      </c>
      <c r="J31" s="42">
        <f>VLOOKUP($A31&amp;J$48,決統データ!$A$3:$DE$365,$E31+19,FALSE)</f>
        <v>1236</v>
      </c>
      <c r="K31" s="42">
        <f>VLOOKUP($A31&amp;K$48,決統データ!$A$3:$DE$365,$E31+19,FALSE)</f>
        <v>11248</v>
      </c>
      <c r="L31" s="42">
        <f>VLOOKUP($A31&amp;L$48,決統データ!$A$3:$DE$365,$E31+19,FALSE)</f>
        <v>7318</v>
      </c>
      <c r="M31" s="187">
        <f t="shared" si="0"/>
        <v>19802</v>
      </c>
    </row>
    <row r="32" spans="1:13" ht="20.100000000000001" customHeight="1">
      <c r="A32" s="27" t="str">
        <f t="shared" si="1"/>
        <v>1745201</v>
      </c>
      <c r="B32" s="28" t="s">
        <v>196</v>
      </c>
      <c r="C32" s="29">
        <v>52</v>
      </c>
      <c r="D32" s="28" t="s">
        <v>370</v>
      </c>
      <c r="E32" s="186">
        <v>37</v>
      </c>
      <c r="F32" s="772"/>
      <c r="G32" s="772"/>
      <c r="H32" s="772"/>
      <c r="I32" s="190" t="s">
        <v>105</v>
      </c>
      <c r="J32" s="42">
        <f>VLOOKUP($A32&amp;J$48,決統データ!$A$3:$DE$365,$E32+19,FALSE)</f>
        <v>51500</v>
      </c>
      <c r="K32" s="42">
        <f>VLOOKUP($A32&amp;K$48,決統データ!$A$3:$DE$365,$E32+19,FALSE)</f>
        <v>48200</v>
      </c>
      <c r="L32" s="42">
        <f>VLOOKUP($A32&amp;L$48,決統データ!$A$3:$DE$365,$E32+19,FALSE)</f>
        <v>98300</v>
      </c>
      <c r="M32" s="187">
        <f t="shared" si="0"/>
        <v>198000</v>
      </c>
    </row>
    <row r="33" spans="1:13" ht="20.100000000000001" customHeight="1">
      <c r="A33" s="27" t="str">
        <f t="shared" si="1"/>
        <v>1745201</v>
      </c>
      <c r="B33" s="28" t="s">
        <v>196</v>
      </c>
      <c r="C33" s="29">
        <v>52</v>
      </c>
      <c r="D33" s="28" t="s">
        <v>370</v>
      </c>
      <c r="E33" s="186">
        <v>38</v>
      </c>
      <c r="F33" s="772"/>
      <c r="G33" s="772"/>
      <c r="H33" s="772"/>
      <c r="I33" s="190" t="s">
        <v>1499</v>
      </c>
      <c r="J33" s="42">
        <f>VLOOKUP($A33&amp;J$48,決統データ!$A$3:$DE$365,$E33+19,FALSE)</f>
        <v>0</v>
      </c>
      <c r="K33" s="42">
        <f>VLOOKUP($A33&amp;K$48,決統データ!$A$3:$DE$365,$E33+19,FALSE)</f>
        <v>0</v>
      </c>
      <c r="L33" s="42">
        <f>VLOOKUP($A33&amp;L$48,決統データ!$A$3:$DE$365,$E33+19,FALSE)</f>
        <v>0</v>
      </c>
      <c r="M33" s="187"/>
    </row>
    <row r="34" spans="1:13" ht="20.100000000000001" customHeight="1">
      <c r="A34" s="27" t="str">
        <f t="shared" si="1"/>
        <v>1745201</v>
      </c>
      <c r="B34" s="28" t="s">
        <v>196</v>
      </c>
      <c r="C34" s="29">
        <v>52</v>
      </c>
      <c r="D34" s="28" t="s">
        <v>370</v>
      </c>
      <c r="E34" s="186">
        <v>39</v>
      </c>
      <c r="F34" s="772"/>
      <c r="G34" s="772"/>
      <c r="H34" s="772"/>
      <c r="I34" s="190" t="s">
        <v>111</v>
      </c>
      <c r="J34" s="42">
        <f>VLOOKUP($A34&amp;J$48,決統データ!$A$3:$DE$365,$E34+19,FALSE)</f>
        <v>0</v>
      </c>
      <c r="K34" s="42">
        <f>VLOOKUP($A34&amp;K$48,決統データ!$A$3:$DE$365,$E34+19,FALSE)</f>
        <v>0</v>
      </c>
      <c r="L34" s="42">
        <f>VLOOKUP($A34&amp;L$48,決統データ!$A$3:$DE$365,$E34+19,FALSE)</f>
        <v>0</v>
      </c>
      <c r="M34" s="187">
        <f t="shared" ref="M34:M43" si="2">SUM(J34:L34)</f>
        <v>0</v>
      </c>
    </row>
    <row r="35" spans="1:13" ht="20.100000000000001" customHeight="1">
      <c r="A35" s="27" t="str">
        <f t="shared" si="1"/>
        <v>1745201</v>
      </c>
      <c r="B35" s="28" t="s">
        <v>196</v>
      </c>
      <c r="C35" s="29">
        <v>52</v>
      </c>
      <c r="D35" s="28" t="s">
        <v>370</v>
      </c>
      <c r="E35" s="186">
        <v>40</v>
      </c>
      <c r="F35" s="772"/>
      <c r="G35" s="772"/>
      <c r="H35" s="772"/>
      <c r="I35" s="190" t="s">
        <v>110</v>
      </c>
      <c r="J35" s="42">
        <f>VLOOKUP($A35&amp;J$48,決統データ!$A$3:$DE$365,$E35+19,FALSE)</f>
        <v>1374</v>
      </c>
      <c r="K35" s="42">
        <f>VLOOKUP($A35&amp;K$48,決統データ!$A$3:$DE$365,$E35+19,FALSE)</f>
        <v>1496</v>
      </c>
      <c r="L35" s="42">
        <f>VLOOKUP($A35&amp;L$48,決統データ!$A$3:$DE$365,$E35+19,FALSE)</f>
        <v>687</v>
      </c>
      <c r="M35" s="187">
        <f t="shared" si="2"/>
        <v>3557</v>
      </c>
    </row>
    <row r="36" spans="1:13" ht="20.100000000000001" customHeight="1">
      <c r="A36" s="27" t="str">
        <f t="shared" si="1"/>
        <v>1745201</v>
      </c>
      <c r="B36" s="28" t="s">
        <v>196</v>
      </c>
      <c r="C36" s="29">
        <v>52</v>
      </c>
      <c r="D36" s="28" t="s">
        <v>370</v>
      </c>
      <c r="E36" s="186">
        <v>41</v>
      </c>
      <c r="F36" s="772"/>
      <c r="G36" s="772"/>
      <c r="H36" s="772"/>
      <c r="I36" s="440" t="s">
        <v>109</v>
      </c>
      <c r="J36" s="42">
        <f>VLOOKUP($A36&amp;J$48,決統データ!$A$3:$DE$365,$E36+19,FALSE)</f>
        <v>0</v>
      </c>
      <c r="K36" s="42">
        <f>VLOOKUP($A36&amp;K$48,決統データ!$A$3:$DE$365,$E36+19,FALSE)</f>
        <v>0</v>
      </c>
      <c r="L36" s="42">
        <f>VLOOKUP($A36&amp;L$48,決統データ!$A$3:$DE$365,$E36+19,FALSE)</f>
        <v>0</v>
      </c>
      <c r="M36" s="187">
        <f t="shared" si="2"/>
        <v>0</v>
      </c>
    </row>
    <row r="37" spans="1:13" ht="20.100000000000001" customHeight="1">
      <c r="A37" s="27" t="str">
        <f t="shared" si="1"/>
        <v>1745201</v>
      </c>
      <c r="B37" s="28" t="s">
        <v>196</v>
      </c>
      <c r="C37" s="29">
        <v>52</v>
      </c>
      <c r="D37" s="28" t="s">
        <v>370</v>
      </c>
      <c r="E37" s="186">
        <v>42</v>
      </c>
      <c r="F37" s="772"/>
      <c r="G37" s="772"/>
      <c r="H37" s="772"/>
      <c r="I37" s="440" t="s">
        <v>1500</v>
      </c>
      <c r="J37" s="42">
        <f>VLOOKUP($A37&amp;J$48,決統データ!$A$3:$DE$365,$E37+19,FALSE)</f>
        <v>0</v>
      </c>
      <c r="K37" s="42">
        <f>VLOOKUP($A37&amp;K$48,決統データ!$A$3:$DE$365,$E37+19,FALSE)</f>
        <v>0</v>
      </c>
      <c r="L37" s="42">
        <f>VLOOKUP($A37&amp;L$48,決統データ!$A$3:$DE$365,$E37+19,FALSE)</f>
        <v>0</v>
      </c>
      <c r="M37" s="187">
        <f t="shared" si="2"/>
        <v>0</v>
      </c>
    </row>
    <row r="38" spans="1:13" ht="20.100000000000001" customHeight="1">
      <c r="A38" s="27" t="str">
        <f t="shared" si="1"/>
        <v>1745201</v>
      </c>
      <c r="B38" s="28" t="s">
        <v>196</v>
      </c>
      <c r="C38" s="29">
        <v>52</v>
      </c>
      <c r="D38" s="28" t="s">
        <v>370</v>
      </c>
      <c r="E38" s="186">
        <v>43</v>
      </c>
      <c r="F38" s="772"/>
      <c r="G38" s="772"/>
      <c r="H38" s="645" t="s">
        <v>108</v>
      </c>
      <c r="I38" s="775"/>
      <c r="J38" s="42">
        <f>VLOOKUP($A38&amp;J$48,決統データ!$A$3:$DE$365,$E38+19,FALSE)</f>
        <v>20822</v>
      </c>
      <c r="K38" s="42">
        <f>VLOOKUP($A38&amp;K$48,決統データ!$A$3:$DE$365,$E38+19,FALSE)</f>
        <v>24581</v>
      </c>
      <c r="L38" s="42">
        <f>VLOOKUP($A38&amp;L$48,決統データ!$A$3:$DE$365,$E38+19,FALSE)</f>
        <v>70850</v>
      </c>
      <c r="M38" s="187">
        <f t="shared" si="2"/>
        <v>116253</v>
      </c>
    </row>
    <row r="39" spans="1:13" ht="20.100000000000001" customHeight="1">
      <c r="A39" s="27" t="str">
        <f t="shared" si="1"/>
        <v>1745201</v>
      </c>
      <c r="B39" s="28" t="s">
        <v>196</v>
      </c>
      <c r="C39" s="29">
        <v>52</v>
      </c>
      <c r="D39" s="28" t="s">
        <v>370</v>
      </c>
      <c r="E39" s="186">
        <v>44</v>
      </c>
      <c r="F39" s="772"/>
      <c r="G39" s="772"/>
      <c r="H39" s="584" t="s">
        <v>107</v>
      </c>
      <c r="I39" s="440" t="s">
        <v>106</v>
      </c>
      <c r="J39" s="42">
        <f>VLOOKUP($A39&amp;J$48,決統データ!$A$3:$DE$365,$E39+19,FALSE)</f>
        <v>145</v>
      </c>
      <c r="K39" s="42">
        <f>VLOOKUP($A39&amp;K$48,決統データ!$A$3:$DE$365,$E39+19,FALSE)</f>
        <v>1069</v>
      </c>
      <c r="L39" s="42">
        <f>VLOOKUP($A39&amp;L$48,決統データ!$A$3:$DE$365,$E39+19,FALSE)</f>
        <v>2226</v>
      </c>
      <c r="M39" s="187">
        <f t="shared" si="2"/>
        <v>3440</v>
      </c>
    </row>
    <row r="40" spans="1:13" ht="20.100000000000001" customHeight="1">
      <c r="A40" s="27" t="str">
        <f t="shared" si="1"/>
        <v>1745201</v>
      </c>
      <c r="B40" s="28" t="s">
        <v>196</v>
      </c>
      <c r="C40" s="29">
        <v>52</v>
      </c>
      <c r="D40" s="28" t="s">
        <v>370</v>
      </c>
      <c r="E40" s="186">
        <v>45</v>
      </c>
      <c r="F40" s="772"/>
      <c r="G40" s="772"/>
      <c r="H40" s="585"/>
      <c r="I40" s="440" t="s">
        <v>105</v>
      </c>
      <c r="J40" s="42">
        <f>VLOOKUP($A40&amp;J$48,決統データ!$A$3:$DE$365,$E40+19,FALSE)</f>
        <v>0</v>
      </c>
      <c r="K40" s="42">
        <f>VLOOKUP($A40&amp;K$48,決統データ!$A$3:$DE$365,$E40+19,FALSE)</f>
        <v>0</v>
      </c>
      <c r="L40" s="42">
        <f>VLOOKUP($A40&amp;L$48,決統データ!$A$3:$DE$365,$E40+19,FALSE)</f>
        <v>25900</v>
      </c>
      <c r="M40" s="187">
        <f t="shared" si="2"/>
        <v>25900</v>
      </c>
    </row>
    <row r="41" spans="1:13" ht="20.100000000000001" customHeight="1">
      <c r="A41" s="27" t="str">
        <f t="shared" si="1"/>
        <v>1745201</v>
      </c>
      <c r="B41" s="28" t="s">
        <v>196</v>
      </c>
      <c r="C41" s="29">
        <v>52</v>
      </c>
      <c r="D41" s="28" t="s">
        <v>370</v>
      </c>
      <c r="E41" s="186">
        <v>46</v>
      </c>
      <c r="F41" s="772"/>
      <c r="G41" s="772"/>
      <c r="H41" s="585"/>
      <c r="I41" s="440" t="s">
        <v>1499</v>
      </c>
      <c r="J41" s="42">
        <f>VLOOKUP($A41&amp;J$48,決統データ!$A$3:$DE$365,$E41+19,FALSE)</f>
        <v>0</v>
      </c>
      <c r="K41" s="42">
        <f>VLOOKUP($A41&amp;K$48,決統データ!$A$3:$DE$365,$E41+19,FALSE)</f>
        <v>0</v>
      </c>
      <c r="L41" s="42">
        <f>VLOOKUP($A41&amp;L$48,決統データ!$A$3:$DE$365,$E41+19,FALSE)</f>
        <v>0</v>
      </c>
      <c r="M41" s="187">
        <f t="shared" si="2"/>
        <v>0</v>
      </c>
    </row>
    <row r="42" spans="1:13" ht="20.100000000000001" customHeight="1">
      <c r="A42" s="27" t="str">
        <f t="shared" si="1"/>
        <v>1745201</v>
      </c>
      <c r="B42" s="28" t="s">
        <v>196</v>
      </c>
      <c r="C42" s="29">
        <v>52</v>
      </c>
      <c r="D42" s="28" t="s">
        <v>370</v>
      </c>
      <c r="E42" s="186">
        <v>47</v>
      </c>
      <c r="F42" s="772"/>
      <c r="G42" s="772"/>
      <c r="H42" s="585"/>
      <c r="I42" s="440" t="s">
        <v>104</v>
      </c>
      <c r="J42" s="42">
        <f>VLOOKUP($A42&amp;J$48,決統データ!$A$3:$DE$365,$E42+19,FALSE)</f>
        <v>161</v>
      </c>
      <c r="K42" s="42">
        <f>VLOOKUP($A42&amp;K$48,決統データ!$A$3:$DE$365,$E42+19,FALSE)</f>
        <v>35</v>
      </c>
      <c r="L42" s="42">
        <f>VLOOKUP($A42&amp;L$48,決統データ!$A$3:$DE$365,$E42+19,FALSE)</f>
        <v>22</v>
      </c>
      <c r="M42" s="187">
        <f t="shared" si="2"/>
        <v>218</v>
      </c>
    </row>
    <row r="43" spans="1:13" ht="20.100000000000001" customHeight="1">
      <c r="A43" s="27" t="str">
        <f t="shared" si="1"/>
        <v>1745201</v>
      </c>
      <c r="B43" s="28" t="s">
        <v>196</v>
      </c>
      <c r="C43" s="29">
        <v>52</v>
      </c>
      <c r="D43" s="28" t="s">
        <v>370</v>
      </c>
      <c r="E43" s="186">
        <v>48</v>
      </c>
      <c r="F43" s="772"/>
      <c r="G43" s="772"/>
      <c r="H43" s="586"/>
      <c r="I43" s="440" t="s">
        <v>1500</v>
      </c>
      <c r="J43" s="42">
        <f>VLOOKUP($A43&amp;J$48,決統データ!$A$3:$DE$365,$E43+19,FALSE)</f>
        <v>0</v>
      </c>
      <c r="K43" s="42">
        <f>VLOOKUP($A43&amp;K$48,決統データ!$A$3:$DE$365,$E43+19,FALSE)</f>
        <v>0</v>
      </c>
      <c r="L43" s="42">
        <f>VLOOKUP($A43&amp;L$48,決統データ!$A$3:$DE$365,$E43+19,FALSE)</f>
        <v>0</v>
      </c>
      <c r="M43" s="187">
        <f t="shared" si="2"/>
        <v>0</v>
      </c>
    </row>
    <row r="48" spans="1:13" hidden="1">
      <c r="J48" s="216" t="str">
        <f t="shared" ref="J48:L48" si="3">+J49&amp;J51</f>
        <v>263656000</v>
      </c>
      <c r="K48" s="216" t="str">
        <f t="shared" si="3"/>
        <v>264075000</v>
      </c>
      <c r="L48" s="216" t="str">
        <f t="shared" si="3"/>
        <v>264652000</v>
      </c>
    </row>
    <row r="49" spans="10:12" hidden="1">
      <c r="J49" s="216" t="s">
        <v>571</v>
      </c>
      <c r="K49" s="216" t="s">
        <v>573</v>
      </c>
      <c r="L49" s="216" t="s">
        <v>576</v>
      </c>
    </row>
    <row r="50" spans="10:12" hidden="1">
      <c r="J50" s="216" t="s">
        <v>460</v>
      </c>
      <c r="K50" s="216" t="s">
        <v>574</v>
      </c>
      <c r="L50" s="216" t="s">
        <v>577</v>
      </c>
    </row>
    <row r="51" spans="10:12" hidden="1">
      <c r="J51" s="216" t="s">
        <v>546</v>
      </c>
      <c r="K51" s="216" t="s">
        <v>546</v>
      </c>
      <c r="L51" s="216" t="s">
        <v>546</v>
      </c>
    </row>
  </sheetData>
  <sheetProtection algorithmName="SHA-512" hashValue="neqpfqJC/6KpKj7SX8MAu+XSRpnnX78KrUGDSde4XM565g3UXVkjz0mBfVsL1iol0AVSbelIrTNBfyM8D+tSWQ==" saltValue="Qe1AmQQD1U/JQDVa4Zak+Q==" spinCount="100000" sheet="1" objects="1" scenarios="1"/>
  <mergeCells count="11">
    <mergeCell ref="H39:H43"/>
    <mergeCell ref="F2:I2"/>
    <mergeCell ref="F3:I3"/>
    <mergeCell ref="G4:G15"/>
    <mergeCell ref="F18:I18"/>
    <mergeCell ref="G19:G29"/>
    <mergeCell ref="F30:F43"/>
    <mergeCell ref="G30:G43"/>
    <mergeCell ref="H30:I30"/>
    <mergeCell ref="H31:H37"/>
    <mergeCell ref="H38:I38"/>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K91"/>
  <sheetViews>
    <sheetView view="pageBreakPreview" zoomScaleNormal="100" zoomScaleSheetLayoutView="100" workbookViewId="0">
      <pane ySplit="3" topLeftCell="A4" activePane="bottomLeft" state="frozen"/>
      <selection pane="bottomLeft" activeCell="O38" sqref="O38"/>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4.09765625" style="1" customWidth="1"/>
    <col min="7" max="7" width="9.19921875" style="1" customWidth="1"/>
    <col min="8" max="8" width="29" style="1" customWidth="1"/>
    <col min="9" max="10" width="11.09765625" style="1" customWidth="1"/>
    <col min="11" max="11" width="11.69921875" style="139" bestFit="1" customWidth="1"/>
    <col min="12" max="16384" width="9" style="1"/>
  </cols>
  <sheetData>
    <row r="1" spans="1:11" ht="19.2">
      <c r="F1" s="8" t="s">
        <v>210</v>
      </c>
    </row>
    <row r="2" spans="1:11">
      <c r="F2" s="1" t="s">
        <v>1214</v>
      </c>
      <c r="K2" s="240"/>
    </row>
    <row r="3" spans="1:11" ht="28.2" customHeight="1">
      <c r="A3" s="26"/>
      <c r="B3" s="67" t="s">
        <v>757</v>
      </c>
      <c r="C3" s="26" t="s">
        <v>758</v>
      </c>
      <c r="D3" s="26" t="s">
        <v>759</v>
      </c>
      <c r="E3" s="30" t="s">
        <v>760</v>
      </c>
      <c r="F3" s="598"/>
      <c r="G3" s="599"/>
      <c r="H3" s="600"/>
      <c r="I3" s="11" t="s">
        <v>191</v>
      </c>
      <c r="J3" s="11" t="s">
        <v>580</v>
      </c>
      <c r="K3" s="152" t="s">
        <v>587</v>
      </c>
    </row>
    <row r="4" spans="1:11" s="3" customFormat="1">
      <c r="A4" s="27" t="str">
        <f>+B4&amp;C4&amp;D4</f>
        <v>1751001</v>
      </c>
      <c r="B4" s="28" t="s">
        <v>231</v>
      </c>
      <c r="C4" s="29">
        <v>10</v>
      </c>
      <c r="D4" s="28" t="s">
        <v>761</v>
      </c>
      <c r="E4" s="24">
        <v>1</v>
      </c>
      <c r="F4" s="223" t="s">
        <v>1209</v>
      </c>
      <c r="G4" s="223"/>
      <c r="H4" s="224"/>
      <c r="I4" s="35">
        <f>VLOOKUP($A4&amp;I$89,決統データ!$A$3:$DE$365,$E4+19,FALSE)</f>
        <v>3571125</v>
      </c>
      <c r="J4" s="35">
        <f>VLOOKUP($A4&amp;J$89,決統データ!$A$3:$DE$365,$E4+19,FALSE)</f>
        <v>4120609</v>
      </c>
      <c r="K4" s="322"/>
    </row>
    <row r="5" spans="1:11" s="3" customFormat="1">
      <c r="A5" s="27" t="str">
        <f>+B5&amp;C5&amp;D5</f>
        <v>1751001</v>
      </c>
      <c r="B5" s="28" t="s">
        <v>231</v>
      </c>
      <c r="C5" s="29">
        <v>10</v>
      </c>
      <c r="D5" s="28" t="s">
        <v>761</v>
      </c>
      <c r="E5" s="24">
        <v>2</v>
      </c>
      <c r="F5" s="223" t="s">
        <v>1208</v>
      </c>
      <c r="G5" s="223"/>
      <c r="H5" s="224"/>
      <c r="I5" s="35">
        <f>VLOOKUP($A5&amp;I$89,決統データ!$A$3:$DE$365,$E5+19,FALSE)</f>
        <v>3611201</v>
      </c>
      <c r="J5" s="35">
        <f>VLOOKUP($A5&amp;J$89,決統データ!$A$3:$DE$365,$E5+19,FALSE)</f>
        <v>4150331</v>
      </c>
      <c r="K5" s="322"/>
    </row>
    <row r="6" spans="1:11" s="3" customFormat="1">
      <c r="A6" s="27" t="str">
        <f>+B6&amp;C6&amp;D6</f>
        <v>1751001</v>
      </c>
      <c r="B6" s="28" t="s">
        <v>231</v>
      </c>
      <c r="C6" s="29">
        <v>10</v>
      </c>
      <c r="D6" s="28" t="s">
        <v>761</v>
      </c>
      <c r="E6" s="180" t="s">
        <v>195</v>
      </c>
      <c r="F6" s="223" t="s">
        <v>1207</v>
      </c>
      <c r="G6" s="160"/>
      <c r="H6" s="161"/>
      <c r="I6" s="35">
        <f>VLOOKUP($A6&amp;I$89,決統データ!$A$3:$DE$365,$E6+19,FALSE)</f>
        <v>3610401</v>
      </c>
      <c r="J6" s="35">
        <f>VLOOKUP($A6&amp;J$89,決統データ!$A$3:$DE$365,$E6+19,FALSE)</f>
        <v>4110401</v>
      </c>
      <c r="K6" s="322"/>
    </row>
    <row r="7" spans="1:11">
      <c r="A7" s="27" t="str">
        <f t="shared" ref="A7:A18" si="0">+B7&amp;C7&amp;D7</f>
        <v>1751001</v>
      </c>
      <c r="B7" s="28" t="s">
        <v>231</v>
      </c>
      <c r="C7" s="29">
        <v>10</v>
      </c>
      <c r="D7" s="28" t="s">
        <v>761</v>
      </c>
      <c r="E7" s="24">
        <v>4</v>
      </c>
      <c r="F7" s="162" t="s">
        <v>1206</v>
      </c>
      <c r="G7" s="225"/>
      <c r="H7" s="225"/>
      <c r="I7" s="35">
        <f>VLOOKUP($A7&amp;I$89,決統データ!$A$3:$DE$365,$E7+19,FALSE)</f>
        <v>5</v>
      </c>
      <c r="J7" s="35">
        <f>VLOOKUP($A7&amp;J$89,決統データ!$A$3:$DE$365,$E7+19,FALSE)</f>
        <v>3</v>
      </c>
      <c r="K7" s="322">
        <f t="shared" ref="K7:K18" si="1">SUM(I7:J7)</f>
        <v>8</v>
      </c>
    </row>
    <row r="8" spans="1:11" ht="14.25" customHeight="1">
      <c r="A8" s="27" t="str">
        <f t="shared" si="0"/>
        <v>1751001</v>
      </c>
      <c r="B8" s="28" t="s">
        <v>231</v>
      </c>
      <c r="C8" s="29">
        <v>10</v>
      </c>
      <c r="D8" s="28" t="s">
        <v>761</v>
      </c>
      <c r="E8" s="24">
        <v>7</v>
      </c>
      <c r="F8" s="601" t="s">
        <v>1205</v>
      </c>
      <c r="G8" s="681" t="s">
        <v>1204</v>
      </c>
      <c r="H8" s="683"/>
      <c r="I8" s="35">
        <f>VLOOKUP($A8&amp;I$89,決統データ!$A$3:$DE$365,$E8+19,FALSE)</f>
        <v>12577</v>
      </c>
      <c r="J8" s="35">
        <f>VLOOKUP($A8&amp;J$89,決統データ!$A$3:$DE$365,$E8+19,FALSE)</f>
        <v>19637</v>
      </c>
      <c r="K8" s="322">
        <f t="shared" si="1"/>
        <v>32214</v>
      </c>
    </row>
    <row r="9" spans="1:11">
      <c r="A9" s="27" t="str">
        <f t="shared" si="0"/>
        <v>1751001</v>
      </c>
      <c r="B9" s="28" t="s">
        <v>231</v>
      </c>
      <c r="C9" s="29">
        <v>10</v>
      </c>
      <c r="D9" s="28" t="s">
        <v>761</v>
      </c>
      <c r="E9" s="24">
        <v>8</v>
      </c>
      <c r="F9" s="602"/>
      <c r="G9" s="681" t="s">
        <v>1203</v>
      </c>
      <c r="H9" s="683"/>
      <c r="I9" s="35">
        <f>VLOOKUP($A9&amp;I$89,決統データ!$A$3:$DE$365,$E9+19,FALSE)</f>
        <v>0</v>
      </c>
      <c r="J9" s="35">
        <f>VLOOKUP($A9&amp;J$89,決統データ!$A$3:$DE$365,$E9+19,FALSE)</f>
        <v>0</v>
      </c>
      <c r="K9" s="322">
        <f t="shared" si="1"/>
        <v>0</v>
      </c>
    </row>
    <row r="10" spans="1:11" ht="14.25" customHeight="1">
      <c r="A10" s="27" t="str">
        <f t="shared" si="0"/>
        <v>1751001</v>
      </c>
      <c r="B10" s="28" t="s">
        <v>231</v>
      </c>
      <c r="C10" s="29">
        <v>10</v>
      </c>
      <c r="D10" s="28" t="s">
        <v>761</v>
      </c>
      <c r="E10" s="24">
        <v>9</v>
      </c>
      <c r="F10" s="602"/>
      <c r="G10" s="681" t="s">
        <v>1202</v>
      </c>
      <c r="H10" s="683"/>
      <c r="I10" s="35">
        <f>VLOOKUP($A10&amp;I$89,決統データ!$A$3:$DE$365,$E10+19,FALSE)</f>
        <v>8140</v>
      </c>
      <c r="J10" s="35">
        <f>VLOOKUP($A10&amp;J$89,決統データ!$A$3:$DE$365,$E10+19,FALSE)</f>
        <v>400</v>
      </c>
      <c r="K10" s="322">
        <f t="shared" si="1"/>
        <v>8540</v>
      </c>
    </row>
    <row r="11" spans="1:11">
      <c r="A11" s="27" t="str">
        <f t="shared" si="0"/>
        <v>1751001</v>
      </c>
      <c r="B11" s="28" t="s">
        <v>231</v>
      </c>
      <c r="C11" s="29">
        <v>10</v>
      </c>
      <c r="D11" s="28" t="s">
        <v>761</v>
      </c>
      <c r="E11" s="24">
        <v>10</v>
      </c>
      <c r="F11" s="602"/>
      <c r="G11" s="681" t="s">
        <v>1201</v>
      </c>
      <c r="H11" s="683"/>
      <c r="I11" s="35">
        <f>VLOOKUP($A11&amp;I$89,決統データ!$A$3:$DE$365,$E11+19,FALSE)</f>
        <v>3951</v>
      </c>
      <c r="J11" s="35">
        <f>VLOOKUP($A11&amp;J$89,決統データ!$A$3:$DE$365,$E11+19,FALSE)</f>
        <v>200</v>
      </c>
      <c r="K11" s="322">
        <f t="shared" si="1"/>
        <v>4151</v>
      </c>
    </row>
    <row r="12" spans="1:11">
      <c r="A12" s="27" t="str">
        <f t="shared" si="0"/>
        <v>1751001</v>
      </c>
      <c r="B12" s="28" t="s">
        <v>231</v>
      </c>
      <c r="C12" s="29">
        <v>10</v>
      </c>
      <c r="D12" s="28" t="s">
        <v>761</v>
      </c>
      <c r="E12" s="24">
        <v>11</v>
      </c>
      <c r="F12" s="602"/>
      <c r="G12" s="681" t="s">
        <v>1200</v>
      </c>
      <c r="H12" s="683"/>
      <c r="I12" s="35">
        <f>VLOOKUP($A12&amp;I$89,決統データ!$A$3:$DE$365,$E12+19,FALSE)</f>
        <v>3951</v>
      </c>
      <c r="J12" s="35">
        <f>VLOOKUP($A12&amp;J$89,決統データ!$A$3:$DE$365,$E12+19,FALSE)</f>
        <v>200</v>
      </c>
      <c r="K12" s="322">
        <f t="shared" si="1"/>
        <v>4151</v>
      </c>
    </row>
    <row r="13" spans="1:11">
      <c r="A13" s="27" t="str">
        <f t="shared" si="0"/>
        <v>1751001</v>
      </c>
      <c r="B13" s="28" t="s">
        <v>231</v>
      </c>
      <c r="C13" s="29">
        <v>10</v>
      </c>
      <c r="D13" s="28" t="s">
        <v>761</v>
      </c>
      <c r="E13" s="24">
        <v>12</v>
      </c>
      <c r="F13" s="602"/>
      <c r="G13" s="681" t="s">
        <v>160</v>
      </c>
      <c r="H13" s="683"/>
      <c r="I13" s="35">
        <f>VLOOKUP($A13&amp;I$89,決統データ!$A$3:$DE$365,$E13+19,FALSE)</f>
        <v>3754</v>
      </c>
      <c r="J13" s="35">
        <f>VLOOKUP($A13&amp;J$89,決統データ!$A$3:$DE$365,$E13+19,FALSE)</f>
        <v>159</v>
      </c>
      <c r="K13" s="322">
        <f t="shared" si="1"/>
        <v>3913</v>
      </c>
    </row>
    <row r="14" spans="1:11" ht="14.25" customHeight="1">
      <c r="A14" s="27" t="str">
        <f t="shared" si="0"/>
        <v>1751001</v>
      </c>
      <c r="B14" s="28" t="s">
        <v>231</v>
      </c>
      <c r="C14" s="29">
        <v>10</v>
      </c>
      <c r="D14" s="28" t="s">
        <v>761</v>
      </c>
      <c r="E14" s="24">
        <v>13</v>
      </c>
      <c r="F14" s="602"/>
      <c r="G14" s="681" t="s">
        <v>1198</v>
      </c>
      <c r="H14" s="683"/>
      <c r="I14" s="35">
        <f>VLOOKUP($A14&amp;I$89,決統データ!$A$3:$DE$365,$E14+19,FALSE)</f>
        <v>30307</v>
      </c>
      <c r="J14" s="35">
        <f>VLOOKUP($A14&amp;J$89,決統データ!$A$3:$DE$365,$E14+19,FALSE)</f>
        <v>10830</v>
      </c>
      <c r="K14" s="322">
        <f t="shared" si="1"/>
        <v>41137</v>
      </c>
    </row>
    <row r="15" spans="1:11">
      <c r="A15" s="27" t="str">
        <f t="shared" si="0"/>
        <v>1751001</v>
      </c>
      <c r="B15" s="28" t="s">
        <v>231</v>
      </c>
      <c r="C15" s="29">
        <v>10</v>
      </c>
      <c r="D15" s="28" t="s">
        <v>761</v>
      </c>
      <c r="E15" s="24">
        <v>14</v>
      </c>
      <c r="F15" s="602"/>
      <c r="G15" s="681" t="s">
        <v>1197</v>
      </c>
      <c r="H15" s="683"/>
      <c r="I15" s="35">
        <f>VLOOKUP($A15&amp;I$89,決統データ!$A$3:$DE$365,$E15+19,FALSE)</f>
        <v>0</v>
      </c>
      <c r="J15" s="35">
        <f>VLOOKUP($A15&amp;J$89,決統データ!$A$3:$DE$365,$E15+19,FALSE)</f>
        <v>0</v>
      </c>
      <c r="K15" s="322">
        <f t="shared" si="1"/>
        <v>0</v>
      </c>
    </row>
    <row r="16" spans="1:11">
      <c r="A16" s="27" t="str">
        <f t="shared" si="0"/>
        <v>1751001</v>
      </c>
      <c r="B16" s="28" t="s">
        <v>231</v>
      </c>
      <c r="C16" s="29">
        <v>10</v>
      </c>
      <c r="D16" s="28" t="s">
        <v>761</v>
      </c>
      <c r="E16" s="24">
        <v>15</v>
      </c>
      <c r="F16" s="602"/>
      <c r="G16" s="681" t="s">
        <v>1196</v>
      </c>
      <c r="H16" s="683"/>
      <c r="I16" s="35">
        <f>VLOOKUP($A16&amp;I$89,決統データ!$A$3:$DE$365,$E16+19,FALSE)</f>
        <v>307</v>
      </c>
      <c r="J16" s="35">
        <f>VLOOKUP($A16&amp;J$89,決統データ!$A$3:$DE$365,$E16+19,FALSE)</f>
        <v>7</v>
      </c>
      <c r="K16" s="322">
        <f t="shared" si="1"/>
        <v>314</v>
      </c>
    </row>
    <row r="17" spans="1:11">
      <c r="A17" s="27" t="str">
        <f t="shared" si="0"/>
        <v>1751001</v>
      </c>
      <c r="B17" s="28" t="s">
        <v>231</v>
      </c>
      <c r="C17" s="29">
        <v>10</v>
      </c>
      <c r="D17" s="28" t="s">
        <v>761</v>
      </c>
      <c r="E17" s="24">
        <v>16</v>
      </c>
      <c r="F17" s="602"/>
      <c r="G17" s="681" t="s">
        <v>1195</v>
      </c>
      <c r="H17" s="683"/>
      <c r="I17" s="35">
        <f>VLOOKUP($A17&amp;I$89,決統データ!$A$3:$DE$365,$E17+19,FALSE)</f>
        <v>307</v>
      </c>
      <c r="J17" s="35">
        <f>VLOOKUP($A17&amp;J$89,決統データ!$A$3:$DE$365,$E17+19,FALSE)</f>
        <v>7</v>
      </c>
      <c r="K17" s="322">
        <f t="shared" si="1"/>
        <v>314</v>
      </c>
    </row>
    <row r="18" spans="1:11">
      <c r="A18" s="27" t="str">
        <f t="shared" si="0"/>
        <v>1751001</v>
      </c>
      <c r="B18" s="28" t="s">
        <v>231</v>
      </c>
      <c r="C18" s="29">
        <v>10</v>
      </c>
      <c r="D18" s="28" t="s">
        <v>761</v>
      </c>
      <c r="E18" s="24">
        <v>17</v>
      </c>
      <c r="F18" s="603"/>
      <c r="G18" s="681" t="s">
        <v>1194</v>
      </c>
      <c r="H18" s="683"/>
      <c r="I18" s="35">
        <f>VLOOKUP($A18&amp;I$89,決統データ!$A$3:$DE$365,$E18+19,FALSE)</f>
        <v>307</v>
      </c>
      <c r="J18" s="35">
        <f>VLOOKUP($A18&amp;J$89,決統データ!$A$3:$DE$365,$E18+19,FALSE)</f>
        <v>7</v>
      </c>
      <c r="K18" s="322">
        <f t="shared" si="1"/>
        <v>314</v>
      </c>
    </row>
    <row r="19" spans="1:11">
      <c r="F19" s="867" t="s">
        <v>484</v>
      </c>
      <c r="G19" s="868"/>
      <c r="H19" s="165" t="s">
        <v>209</v>
      </c>
      <c r="I19" s="153">
        <f t="shared" ref="I19:J19" si="2">I12/I8*100</f>
        <v>31.414486761548861</v>
      </c>
      <c r="J19" s="153">
        <f t="shared" si="2"/>
        <v>1.0184855120435912</v>
      </c>
      <c r="K19" s="258">
        <f>K12/K8*100</f>
        <v>12.885701868752717</v>
      </c>
    </row>
    <row r="20" spans="1:11">
      <c r="F20" s="869"/>
      <c r="G20" s="870"/>
      <c r="H20" s="165" t="s">
        <v>208</v>
      </c>
      <c r="I20" s="153">
        <f t="shared" ref="I20:J20" si="3">+I12/I10*100</f>
        <v>48.538083538083541</v>
      </c>
      <c r="J20" s="153">
        <f t="shared" si="3"/>
        <v>50</v>
      </c>
      <c r="K20" s="258">
        <f>+K12/K10*100</f>
        <v>48.606557377049178</v>
      </c>
    </row>
    <row r="21" spans="1:11">
      <c r="F21" s="869"/>
      <c r="G21" s="870"/>
      <c r="H21" s="165" t="s">
        <v>207</v>
      </c>
      <c r="I21" s="153">
        <f t="shared" ref="I21:J21" si="4">+I13/I12*100</f>
        <v>95.013920526448999</v>
      </c>
      <c r="J21" s="153">
        <f t="shared" si="4"/>
        <v>79.5</v>
      </c>
      <c r="K21" s="258">
        <f>+K13/K12*100</f>
        <v>94.266441821247895</v>
      </c>
    </row>
    <row r="22" spans="1:11">
      <c r="F22" s="869"/>
      <c r="G22" s="870"/>
      <c r="H22" s="165" t="s">
        <v>206</v>
      </c>
      <c r="I22" s="153">
        <f t="shared" ref="I22:J22" si="5">+I18/I14*100</f>
        <v>1.0129673012835319</v>
      </c>
      <c r="J22" s="153">
        <f t="shared" si="5"/>
        <v>6.4635272391505086E-2</v>
      </c>
      <c r="K22" s="258">
        <f>+K18/K14*100</f>
        <v>0.76330310912317378</v>
      </c>
    </row>
    <row r="23" spans="1:11">
      <c r="F23" s="871"/>
      <c r="G23" s="872"/>
      <c r="H23" s="165" t="s">
        <v>205</v>
      </c>
      <c r="I23" s="153">
        <f t="shared" ref="I23:J23" si="6">+I18/I16*100</f>
        <v>100</v>
      </c>
      <c r="J23" s="153">
        <f t="shared" si="6"/>
        <v>100</v>
      </c>
      <c r="K23" s="258">
        <f>+K18/K16*100</f>
        <v>100</v>
      </c>
    </row>
    <row r="24" spans="1:11" ht="14.25" customHeight="1">
      <c r="A24" s="27" t="str">
        <f t="shared" ref="A24:A71" si="7">+B24&amp;C24&amp;D24</f>
        <v>1751001</v>
      </c>
      <c r="B24" s="28" t="s">
        <v>231</v>
      </c>
      <c r="C24" s="29">
        <v>10</v>
      </c>
      <c r="D24" s="28" t="s">
        <v>761</v>
      </c>
      <c r="E24" s="24">
        <v>19</v>
      </c>
      <c r="F24" s="601" t="s">
        <v>1188</v>
      </c>
      <c r="G24" s="162" t="s">
        <v>1187</v>
      </c>
      <c r="H24" s="163"/>
      <c r="I24" s="42">
        <f>VLOOKUP($A24&amp;I$89,決統データ!$A$3:$DE$365,$E24+19,FALSE)</f>
        <v>12397784</v>
      </c>
      <c r="J24" s="42">
        <f>VLOOKUP($A24&amp;J$89,決統データ!$A$3:$DE$365,$E24+19,FALSE)</f>
        <v>662278</v>
      </c>
      <c r="K24" s="322">
        <f t="shared" ref="K24:K57" si="8">SUM(I24:J24)</f>
        <v>13060062</v>
      </c>
    </row>
    <row r="25" spans="1:11" ht="25.2">
      <c r="A25" s="27" t="str">
        <f t="shared" si="7"/>
        <v>1751001</v>
      </c>
      <c r="B25" s="28" t="s">
        <v>231</v>
      </c>
      <c r="C25" s="29">
        <v>10</v>
      </c>
      <c r="D25" s="28" t="s">
        <v>761</v>
      </c>
      <c r="E25" s="24">
        <v>20</v>
      </c>
      <c r="F25" s="602"/>
      <c r="G25" s="864" t="s">
        <v>1186</v>
      </c>
      <c r="H25" s="166" t="s">
        <v>1185</v>
      </c>
      <c r="I25" s="42">
        <f>VLOOKUP($A25&amp;I$89,決統データ!$A$3:$DE$365,$E25+19,FALSE)</f>
        <v>4174151</v>
      </c>
      <c r="J25" s="42">
        <f>VLOOKUP($A25&amp;J$89,決統データ!$A$3:$DE$365,$E25+19,FALSE)</f>
        <v>271095</v>
      </c>
      <c r="K25" s="322">
        <f t="shared" si="8"/>
        <v>4445246</v>
      </c>
    </row>
    <row r="26" spans="1:11">
      <c r="A26" s="27" t="str">
        <f t="shared" si="7"/>
        <v>1751001</v>
      </c>
      <c r="B26" s="28" t="s">
        <v>231</v>
      </c>
      <c r="C26" s="29">
        <v>10</v>
      </c>
      <c r="D26" s="28" t="s">
        <v>761</v>
      </c>
      <c r="E26" s="24">
        <v>21</v>
      </c>
      <c r="F26" s="602"/>
      <c r="G26" s="865"/>
      <c r="H26" s="163" t="s">
        <v>1184</v>
      </c>
      <c r="I26" s="42">
        <f>VLOOKUP($A26&amp;I$89,決統データ!$A$3:$DE$365,$E26+19,FALSE)</f>
        <v>4691200</v>
      </c>
      <c r="J26" s="42">
        <f>VLOOKUP($A26&amp;J$89,決統データ!$A$3:$DE$365,$E26+19,FALSE)</f>
        <v>338400</v>
      </c>
      <c r="K26" s="322">
        <f t="shared" si="8"/>
        <v>5029600</v>
      </c>
    </row>
    <row r="27" spans="1:11">
      <c r="A27" s="27" t="str">
        <f t="shared" si="7"/>
        <v>1751001</v>
      </c>
      <c r="B27" s="28" t="s">
        <v>231</v>
      </c>
      <c r="C27" s="29">
        <v>10</v>
      </c>
      <c r="D27" s="28" t="s">
        <v>761</v>
      </c>
      <c r="E27" s="24">
        <v>22</v>
      </c>
      <c r="F27" s="602"/>
      <c r="G27" s="865"/>
      <c r="H27" s="163" t="s">
        <v>1183</v>
      </c>
      <c r="I27" s="42">
        <f>VLOOKUP($A27&amp;I$89,決統データ!$A$3:$DE$365,$E27+19,FALSE)</f>
        <v>1388491</v>
      </c>
      <c r="J27" s="42">
        <f>VLOOKUP($A27&amp;J$89,決統データ!$A$3:$DE$365,$E27+19,FALSE)</f>
        <v>13461</v>
      </c>
      <c r="K27" s="322">
        <f t="shared" si="8"/>
        <v>1401952</v>
      </c>
    </row>
    <row r="28" spans="1:11">
      <c r="A28" s="27" t="str">
        <f t="shared" si="7"/>
        <v>1751001</v>
      </c>
      <c r="B28" s="28" t="s">
        <v>231</v>
      </c>
      <c r="C28" s="29">
        <v>10</v>
      </c>
      <c r="D28" s="28" t="s">
        <v>761</v>
      </c>
      <c r="E28" s="24">
        <v>23</v>
      </c>
      <c r="F28" s="602"/>
      <c r="G28" s="865"/>
      <c r="H28" s="163" t="s">
        <v>1178</v>
      </c>
      <c r="I28" s="42">
        <f>VLOOKUP($A28&amp;I$89,決統データ!$A$3:$DE$365,$E28+19,FALSE)</f>
        <v>0</v>
      </c>
      <c r="J28" s="42">
        <f>VLOOKUP($A28&amp;J$89,決統データ!$A$3:$DE$365,$E28+19,FALSE)</f>
        <v>0</v>
      </c>
      <c r="K28" s="322">
        <f t="shared" si="8"/>
        <v>0</v>
      </c>
    </row>
    <row r="29" spans="1:11" ht="14.25" customHeight="1">
      <c r="A29" s="27" t="str">
        <f t="shared" si="7"/>
        <v>1751001</v>
      </c>
      <c r="B29" s="28" t="s">
        <v>231</v>
      </c>
      <c r="C29" s="29">
        <v>10</v>
      </c>
      <c r="D29" s="28" t="s">
        <v>761</v>
      </c>
      <c r="E29" s="24">
        <v>24</v>
      </c>
      <c r="F29" s="602"/>
      <c r="G29" s="866"/>
      <c r="H29" s="163" t="s">
        <v>1177</v>
      </c>
      <c r="I29" s="42">
        <f>VLOOKUP($A29&amp;I$89,決統データ!$A$3:$DE$365,$E29+19,FALSE)</f>
        <v>2143942</v>
      </c>
      <c r="J29" s="42">
        <f>VLOOKUP($A29&amp;J$89,決統データ!$A$3:$DE$365,$E29+19,FALSE)</f>
        <v>39322</v>
      </c>
      <c r="K29" s="322">
        <f t="shared" si="8"/>
        <v>2183264</v>
      </c>
    </row>
    <row r="30" spans="1:11" ht="14.25" customHeight="1">
      <c r="A30" s="27" t="str">
        <f t="shared" si="7"/>
        <v>1751001</v>
      </c>
      <c r="B30" s="28" t="s">
        <v>231</v>
      </c>
      <c r="C30" s="29">
        <v>10</v>
      </c>
      <c r="D30" s="28" t="s">
        <v>761</v>
      </c>
      <c r="E30" s="24">
        <v>25</v>
      </c>
      <c r="F30" s="602"/>
      <c r="G30" s="864" t="s">
        <v>1182</v>
      </c>
      <c r="H30" s="163" t="s">
        <v>1181</v>
      </c>
      <c r="I30" s="42">
        <f>VLOOKUP($A30&amp;I$89,決統データ!$A$3:$DE$365,$E30+19,FALSE)</f>
        <v>7242851</v>
      </c>
      <c r="J30" s="42">
        <f>VLOOKUP($A30&amp;J$89,決統データ!$A$3:$DE$365,$E30+19,FALSE)</f>
        <v>410826</v>
      </c>
      <c r="K30" s="322">
        <f t="shared" si="8"/>
        <v>7653677</v>
      </c>
    </row>
    <row r="31" spans="1:11" ht="14.25" customHeight="1">
      <c r="A31" s="27" t="str">
        <f t="shared" si="7"/>
        <v>1751001</v>
      </c>
      <c r="B31" s="28" t="s">
        <v>231</v>
      </c>
      <c r="C31" s="29">
        <v>10</v>
      </c>
      <c r="D31" s="28" t="s">
        <v>761</v>
      </c>
      <c r="E31" s="24">
        <v>26</v>
      </c>
      <c r="F31" s="602"/>
      <c r="G31" s="865"/>
      <c r="H31" s="163" t="s">
        <v>1180</v>
      </c>
      <c r="I31" s="42">
        <f>VLOOKUP($A31&amp;I$89,決統データ!$A$3:$DE$365,$E31+19,FALSE)</f>
        <v>143744</v>
      </c>
      <c r="J31" s="42">
        <f>VLOOKUP($A31&amp;J$89,決統データ!$A$3:$DE$365,$E31+19,FALSE)</f>
        <v>0</v>
      </c>
      <c r="K31" s="322">
        <f t="shared" si="8"/>
        <v>143744</v>
      </c>
    </row>
    <row r="32" spans="1:11">
      <c r="A32" s="27" t="str">
        <f t="shared" si="7"/>
        <v>1751001</v>
      </c>
      <c r="B32" s="28" t="s">
        <v>231</v>
      </c>
      <c r="C32" s="29">
        <v>10</v>
      </c>
      <c r="D32" s="28" t="s">
        <v>761</v>
      </c>
      <c r="E32" s="24">
        <v>27</v>
      </c>
      <c r="F32" s="602"/>
      <c r="G32" s="865"/>
      <c r="H32" s="163" t="s">
        <v>1179</v>
      </c>
      <c r="I32" s="42">
        <f>VLOOKUP($A32&amp;I$89,決統データ!$A$3:$DE$365,$E32+19,FALSE)</f>
        <v>3223702</v>
      </c>
      <c r="J32" s="42">
        <f>VLOOKUP($A32&amp;J$89,決統データ!$A$3:$DE$365,$E32+19,FALSE)</f>
        <v>251452</v>
      </c>
      <c r="K32" s="322">
        <f t="shared" si="8"/>
        <v>3475154</v>
      </c>
    </row>
    <row r="33" spans="1:11">
      <c r="A33" s="27" t="str">
        <f t="shared" si="7"/>
        <v>1751001</v>
      </c>
      <c r="B33" s="28" t="s">
        <v>231</v>
      </c>
      <c r="C33" s="29">
        <v>10</v>
      </c>
      <c r="D33" s="28" t="s">
        <v>761</v>
      </c>
      <c r="E33" s="24">
        <v>28</v>
      </c>
      <c r="F33" s="602"/>
      <c r="G33" s="865"/>
      <c r="H33" s="163" t="s">
        <v>1178</v>
      </c>
      <c r="I33" s="42">
        <f>VLOOKUP($A33&amp;I$89,決統データ!$A$3:$DE$365,$E33+19,FALSE)</f>
        <v>0</v>
      </c>
      <c r="J33" s="42">
        <f>VLOOKUP($A33&amp;J$89,決統データ!$A$3:$DE$365,$E33+19,FALSE)</f>
        <v>0</v>
      </c>
      <c r="K33" s="322">
        <f t="shared" si="8"/>
        <v>0</v>
      </c>
    </row>
    <row r="34" spans="1:11" ht="14.25" customHeight="1">
      <c r="A34" s="27" t="str">
        <f t="shared" si="7"/>
        <v>1751001</v>
      </c>
      <c r="B34" s="28" t="s">
        <v>231</v>
      </c>
      <c r="C34" s="29">
        <v>10</v>
      </c>
      <c r="D34" s="28" t="s">
        <v>761</v>
      </c>
      <c r="E34" s="24">
        <v>29</v>
      </c>
      <c r="F34" s="602"/>
      <c r="G34" s="866"/>
      <c r="H34" s="163" t="s">
        <v>1177</v>
      </c>
      <c r="I34" s="42">
        <f>VLOOKUP($A34&amp;I$89,決統データ!$A$3:$DE$365,$E34+19,FALSE)</f>
        <v>1787487</v>
      </c>
      <c r="J34" s="42">
        <f>VLOOKUP($A34&amp;J$89,決統データ!$A$3:$DE$365,$E34+19,FALSE)</f>
        <v>0</v>
      </c>
      <c r="K34" s="322">
        <f t="shared" si="8"/>
        <v>1787487</v>
      </c>
    </row>
    <row r="35" spans="1:11" ht="14.25" customHeight="1">
      <c r="A35" s="27" t="str">
        <f t="shared" si="7"/>
        <v>1751001</v>
      </c>
      <c r="B35" s="28" t="s">
        <v>231</v>
      </c>
      <c r="C35" s="29">
        <v>10</v>
      </c>
      <c r="D35" s="28" t="s">
        <v>761</v>
      </c>
      <c r="E35" s="24">
        <v>30</v>
      </c>
      <c r="F35" s="603"/>
      <c r="G35" s="162" t="s">
        <v>1176</v>
      </c>
      <c r="H35" s="163"/>
      <c r="I35" s="42">
        <f>VLOOKUP($A35&amp;I$89,決統データ!$A$3:$DE$365,$E35+19,FALSE)</f>
        <v>7834057</v>
      </c>
      <c r="J35" s="42">
        <f>VLOOKUP($A35&amp;J$89,決統データ!$A$3:$DE$365,$E35+19,FALSE)</f>
        <v>527325</v>
      </c>
      <c r="K35" s="322">
        <f t="shared" si="8"/>
        <v>8361382</v>
      </c>
    </row>
    <row r="36" spans="1:11" ht="13.5" customHeight="1">
      <c r="A36" s="27" t="str">
        <f t="shared" si="7"/>
        <v>1751001</v>
      </c>
      <c r="B36" s="28" t="s">
        <v>231</v>
      </c>
      <c r="C36" s="29">
        <v>10</v>
      </c>
      <c r="D36" s="28" t="s">
        <v>761</v>
      </c>
      <c r="E36" s="24">
        <v>31</v>
      </c>
      <c r="F36" s="601" t="s">
        <v>1175</v>
      </c>
      <c r="G36" s="162" t="s">
        <v>1174</v>
      </c>
      <c r="H36" s="163"/>
      <c r="I36" s="42">
        <f>VLOOKUP($A36&amp;I$89,決統データ!$A$3:$DE$365,$E36+19,FALSE)</f>
        <v>114</v>
      </c>
      <c r="J36" s="42">
        <f>VLOOKUP($A36&amp;J$89,決統データ!$A$3:$DE$365,$E36+19,FALSE)</f>
        <v>5</v>
      </c>
      <c r="K36" s="322">
        <f t="shared" si="8"/>
        <v>119</v>
      </c>
    </row>
    <row r="37" spans="1:11" ht="14.25" customHeight="1">
      <c r="A37" s="27" t="str">
        <f t="shared" si="7"/>
        <v>1751001</v>
      </c>
      <c r="B37" s="28" t="s">
        <v>231</v>
      </c>
      <c r="C37" s="29">
        <v>10</v>
      </c>
      <c r="D37" s="28" t="s">
        <v>761</v>
      </c>
      <c r="E37" s="24">
        <v>32</v>
      </c>
      <c r="F37" s="602"/>
      <c r="G37" s="864" t="s">
        <v>1173</v>
      </c>
      <c r="H37" s="163" t="s">
        <v>1171</v>
      </c>
      <c r="I37" s="42">
        <f>VLOOKUP($A37&amp;I$89,決統データ!$A$3:$DE$365,$E37+19,FALSE)</f>
        <v>114</v>
      </c>
      <c r="J37" s="42">
        <f>VLOOKUP($A37&amp;J$89,決統データ!$A$3:$DE$365,$E37+19,FALSE)</f>
        <v>5</v>
      </c>
      <c r="K37" s="322">
        <f t="shared" si="8"/>
        <v>119</v>
      </c>
    </row>
    <row r="38" spans="1:11" ht="14.25" customHeight="1">
      <c r="A38" s="27" t="str">
        <f t="shared" si="7"/>
        <v>1751001</v>
      </c>
      <c r="B38" s="28" t="s">
        <v>231</v>
      </c>
      <c r="C38" s="29">
        <v>10</v>
      </c>
      <c r="D38" s="28" t="s">
        <v>761</v>
      </c>
      <c r="E38" s="24">
        <v>33</v>
      </c>
      <c r="F38" s="602"/>
      <c r="G38" s="865"/>
      <c r="H38" s="163" t="s">
        <v>1170</v>
      </c>
      <c r="I38" s="42">
        <f>VLOOKUP($A38&amp;I$89,決統データ!$A$3:$DE$365,$E38+19,FALSE)</f>
        <v>0</v>
      </c>
      <c r="J38" s="42">
        <f>VLOOKUP($A38&amp;J$89,決統データ!$A$3:$DE$365,$E38+19,FALSE)</f>
        <v>0</v>
      </c>
      <c r="K38" s="322">
        <f t="shared" si="8"/>
        <v>0</v>
      </c>
    </row>
    <row r="39" spans="1:11">
      <c r="A39" s="27" t="str">
        <f t="shared" si="7"/>
        <v>1751001</v>
      </c>
      <c r="B39" s="28" t="s">
        <v>231</v>
      </c>
      <c r="C39" s="29">
        <v>10</v>
      </c>
      <c r="D39" s="28" t="s">
        <v>761</v>
      </c>
      <c r="E39" s="24">
        <v>34</v>
      </c>
      <c r="F39" s="602"/>
      <c r="G39" s="866"/>
      <c r="H39" s="163" t="s">
        <v>1169</v>
      </c>
      <c r="I39" s="42">
        <f>VLOOKUP($A39&amp;I$89,決統データ!$A$3:$DE$365,$E39+19,FALSE)</f>
        <v>0</v>
      </c>
      <c r="J39" s="42">
        <f>VLOOKUP($A39&amp;J$89,決統データ!$A$3:$DE$365,$E39+19,FALSE)</f>
        <v>0</v>
      </c>
      <c r="K39" s="322">
        <f t="shared" si="8"/>
        <v>0</v>
      </c>
    </row>
    <row r="40" spans="1:11">
      <c r="A40" s="27" t="str">
        <f t="shared" si="7"/>
        <v>1751001</v>
      </c>
      <c r="B40" s="28" t="s">
        <v>231</v>
      </c>
      <c r="C40" s="29">
        <v>10</v>
      </c>
      <c r="D40" s="28" t="s">
        <v>761</v>
      </c>
      <c r="E40" s="24">
        <v>35</v>
      </c>
      <c r="F40" s="602"/>
      <c r="G40" s="864" t="s">
        <v>1172</v>
      </c>
      <c r="H40" s="163" t="s">
        <v>1171</v>
      </c>
      <c r="I40" s="42">
        <f>VLOOKUP($A40&amp;I$89,決統データ!$A$3:$DE$365,$E40+19,FALSE)</f>
        <v>0</v>
      </c>
      <c r="J40" s="42">
        <f>VLOOKUP($A40&amp;J$89,決統データ!$A$3:$DE$365,$E40+19,FALSE)</f>
        <v>0</v>
      </c>
      <c r="K40" s="322">
        <f t="shared" si="8"/>
        <v>0</v>
      </c>
    </row>
    <row r="41" spans="1:11" ht="14.25" customHeight="1">
      <c r="A41" s="27" t="str">
        <f t="shared" si="7"/>
        <v>1751001</v>
      </c>
      <c r="B41" s="28" t="s">
        <v>231</v>
      </c>
      <c r="C41" s="29">
        <v>10</v>
      </c>
      <c r="D41" s="28" t="s">
        <v>761</v>
      </c>
      <c r="E41" s="24">
        <v>36</v>
      </c>
      <c r="F41" s="602"/>
      <c r="G41" s="865"/>
      <c r="H41" s="163" t="s">
        <v>1170</v>
      </c>
      <c r="I41" s="42">
        <f>VLOOKUP($A41&amp;I$89,決統データ!$A$3:$DE$365,$E41+19,FALSE)</f>
        <v>0</v>
      </c>
      <c r="J41" s="42">
        <f>VLOOKUP($A41&amp;J$89,決統データ!$A$3:$DE$365,$E41+19,FALSE)</f>
        <v>0</v>
      </c>
      <c r="K41" s="322">
        <f t="shared" si="8"/>
        <v>0</v>
      </c>
    </row>
    <row r="42" spans="1:11" ht="14.25" customHeight="1">
      <c r="A42" s="27" t="str">
        <f t="shared" si="7"/>
        <v>1751001</v>
      </c>
      <c r="B42" s="28" t="s">
        <v>231</v>
      </c>
      <c r="C42" s="29">
        <v>10</v>
      </c>
      <c r="D42" s="28" t="s">
        <v>761</v>
      </c>
      <c r="E42" s="24">
        <v>37</v>
      </c>
      <c r="F42" s="603"/>
      <c r="G42" s="866"/>
      <c r="H42" s="163" t="s">
        <v>1169</v>
      </c>
      <c r="I42" s="42">
        <f>VLOOKUP($A42&amp;I$89,決統データ!$A$3:$DE$365,$E42+19,FALSE)</f>
        <v>0</v>
      </c>
      <c r="J42" s="42">
        <f>VLOOKUP($A42&amp;J$89,決統データ!$A$3:$DE$365,$E42+19,FALSE)</f>
        <v>0</v>
      </c>
      <c r="K42" s="322">
        <f t="shared" si="8"/>
        <v>0</v>
      </c>
    </row>
    <row r="43" spans="1:11" ht="14.25" customHeight="1">
      <c r="A43" s="27" t="str">
        <f t="shared" si="7"/>
        <v>1751001</v>
      </c>
      <c r="B43" s="28" t="s">
        <v>231</v>
      </c>
      <c r="C43" s="29">
        <v>10</v>
      </c>
      <c r="D43" s="28" t="s">
        <v>761</v>
      </c>
      <c r="E43" s="24">
        <v>38</v>
      </c>
      <c r="F43" s="601" t="s">
        <v>1168</v>
      </c>
      <c r="G43" s="681" t="s">
        <v>1167</v>
      </c>
      <c r="H43" s="683"/>
      <c r="I43" s="42">
        <f>VLOOKUP($A43&amp;I$89,決統データ!$A$3:$DE$365,$E43+19,FALSE)</f>
        <v>15</v>
      </c>
      <c r="J43" s="42">
        <f>VLOOKUP($A43&amp;J$89,決統データ!$A$3:$DE$365,$E43+19,FALSE)</f>
        <v>2</v>
      </c>
      <c r="K43" s="322">
        <f t="shared" si="8"/>
        <v>17</v>
      </c>
    </row>
    <row r="44" spans="1:11" ht="14.25" customHeight="1">
      <c r="A44" s="27" t="str">
        <f t="shared" si="7"/>
        <v>1751001</v>
      </c>
      <c r="B44" s="28" t="s">
        <v>231</v>
      </c>
      <c r="C44" s="29">
        <v>10</v>
      </c>
      <c r="D44" s="28" t="s">
        <v>761</v>
      </c>
      <c r="E44" s="24">
        <v>39</v>
      </c>
      <c r="F44" s="602"/>
      <c r="G44" s="574" t="s">
        <v>1166</v>
      </c>
      <c r="H44" s="163" t="s">
        <v>1165</v>
      </c>
      <c r="I44" s="42">
        <f>VLOOKUP($A44&amp;I$89,決統データ!$A$3:$DE$365,$E44+19,FALSE)</f>
        <v>0</v>
      </c>
      <c r="J44" s="42">
        <f>VLOOKUP($A44&amp;J$89,決統データ!$A$3:$DE$365,$E44+19,FALSE)</f>
        <v>0</v>
      </c>
      <c r="K44" s="322">
        <f t="shared" si="8"/>
        <v>0</v>
      </c>
    </row>
    <row r="45" spans="1:11" ht="14.25" customHeight="1">
      <c r="A45" s="27" t="str">
        <f t="shared" si="7"/>
        <v>1751001</v>
      </c>
      <c r="B45" s="28" t="s">
        <v>231</v>
      </c>
      <c r="C45" s="29">
        <v>10</v>
      </c>
      <c r="D45" s="28" t="s">
        <v>761</v>
      </c>
      <c r="E45" s="24">
        <v>40</v>
      </c>
      <c r="F45" s="602"/>
      <c r="G45" s="782"/>
      <c r="H45" s="163" t="s">
        <v>1164</v>
      </c>
      <c r="I45" s="42">
        <f>VLOOKUP($A45&amp;I$89,決統データ!$A$3:$DE$365,$E45+19,FALSE)</f>
        <v>15</v>
      </c>
      <c r="J45" s="42">
        <f>VLOOKUP($A45&amp;J$89,決統データ!$A$3:$DE$365,$E45+19,FALSE)</f>
        <v>2</v>
      </c>
      <c r="K45" s="322">
        <f t="shared" si="8"/>
        <v>17</v>
      </c>
    </row>
    <row r="46" spans="1:11">
      <c r="A46" s="27" t="str">
        <f t="shared" si="7"/>
        <v>1751001</v>
      </c>
      <c r="B46" s="28" t="s">
        <v>231</v>
      </c>
      <c r="C46" s="29">
        <v>10</v>
      </c>
      <c r="D46" s="28" t="s">
        <v>761</v>
      </c>
      <c r="E46" s="24">
        <v>41</v>
      </c>
      <c r="F46" s="602"/>
      <c r="G46" s="782"/>
      <c r="H46" s="163" t="s">
        <v>1163</v>
      </c>
      <c r="I46" s="42">
        <f>VLOOKUP($A46&amp;I$89,決統データ!$A$3:$DE$365,$E46+19,FALSE)</f>
        <v>0</v>
      </c>
      <c r="J46" s="42">
        <f>VLOOKUP($A46&amp;J$89,決統データ!$A$3:$DE$365,$E46+19,FALSE)</f>
        <v>0</v>
      </c>
      <c r="K46" s="322">
        <f t="shared" si="8"/>
        <v>0</v>
      </c>
    </row>
    <row r="47" spans="1:11" ht="14.25" customHeight="1">
      <c r="A47" s="27" t="str">
        <f t="shared" si="7"/>
        <v>1751001</v>
      </c>
      <c r="B47" s="28" t="s">
        <v>231</v>
      </c>
      <c r="C47" s="29">
        <v>10</v>
      </c>
      <c r="D47" s="28" t="s">
        <v>761</v>
      </c>
      <c r="E47" s="24">
        <v>42</v>
      </c>
      <c r="F47" s="602"/>
      <c r="G47" s="575"/>
      <c r="H47" s="163" t="s">
        <v>1162</v>
      </c>
      <c r="I47" s="42">
        <f>VLOOKUP($A47&amp;I$89,決統データ!$A$3:$DE$365,$E47+19,FALSE)</f>
        <v>0</v>
      </c>
      <c r="J47" s="42">
        <f>VLOOKUP($A47&amp;J$89,決統データ!$A$3:$DE$365,$E47+19,FALSE)</f>
        <v>0</v>
      </c>
      <c r="K47" s="322">
        <f t="shared" si="8"/>
        <v>0</v>
      </c>
    </row>
    <row r="48" spans="1:11" ht="14.25" customHeight="1">
      <c r="A48" s="27" t="str">
        <f t="shared" si="7"/>
        <v>1751001</v>
      </c>
      <c r="B48" s="28" t="s">
        <v>231</v>
      </c>
      <c r="C48" s="29">
        <v>10</v>
      </c>
      <c r="D48" s="28" t="s">
        <v>761</v>
      </c>
      <c r="E48" s="24">
        <v>43</v>
      </c>
      <c r="F48" s="602"/>
      <c r="G48" s="681" t="s">
        <v>1161</v>
      </c>
      <c r="H48" s="683"/>
      <c r="I48" s="42">
        <f>VLOOKUP($A48&amp;I$89,決統データ!$A$3:$DE$365,$E48+19,FALSE)</f>
        <v>2404</v>
      </c>
      <c r="J48" s="42">
        <f>VLOOKUP($A48&amp;J$89,決統データ!$A$3:$DE$365,$E48+19,FALSE)</f>
        <v>132</v>
      </c>
      <c r="K48" s="322">
        <f t="shared" si="8"/>
        <v>2536</v>
      </c>
    </row>
    <row r="49" spans="1:11" ht="14.25" customHeight="1">
      <c r="A49" s="27" t="str">
        <f t="shared" si="7"/>
        <v>1751001</v>
      </c>
      <c r="B49" s="28" t="s">
        <v>231</v>
      </c>
      <c r="C49" s="29">
        <v>10</v>
      </c>
      <c r="D49" s="28" t="s">
        <v>761</v>
      </c>
      <c r="E49" s="24">
        <v>44</v>
      </c>
      <c r="F49" s="602"/>
      <c r="G49" s="574" t="s">
        <v>204</v>
      </c>
      <c r="H49" s="163" t="s">
        <v>1159</v>
      </c>
      <c r="I49" s="42">
        <f>VLOOKUP($A49&amp;I$89,決統データ!$A$3:$DE$365,$E49+19,FALSE)</f>
        <v>2404</v>
      </c>
      <c r="J49" s="42">
        <f>VLOOKUP($A49&amp;J$89,決統データ!$A$3:$DE$365,$E49+19,FALSE)</f>
        <v>132</v>
      </c>
      <c r="K49" s="322">
        <f t="shared" si="8"/>
        <v>2536</v>
      </c>
    </row>
    <row r="50" spans="1:11" ht="14.25" customHeight="1">
      <c r="A50" s="27" t="str">
        <f t="shared" si="7"/>
        <v>1751001</v>
      </c>
      <c r="B50" s="28" t="s">
        <v>231</v>
      </c>
      <c r="C50" s="29">
        <v>10</v>
      </c>
      <c r="D50" s="28" t="s">
        <v>761</v>
      </c>
      <c r="E50" s="24">
        <v>45</v>
      </c>
      <c r="F50" s="602"/>
      <c r="G50" s="575"/>
      <c r="H50" s="163" t="s">
        <v>1158</v>
      </c>
      <c r="I50" s="42">
        <f>VLOOKUP($A50&amp;I$89,決統データ!$A$3:$DE$365,$E50+19,FALSE)</f>
        <v>0</v>
      </c>
      <c r="J50" s="42">
        <f>VLOOKUP($A50&amp;J$89,決統データ!$A$3:$DE$365,$E50+19,FALSE)</f>
        <v>0</v>
      </c>
      <c r="K50" s="322">
        <f t="shared" si="8"/>
        <v>0</v>
      </c>
    </row>
    <row r="51" spans="1:11" ht="14.25" customHeight="1">
      <c r="A51" s="27" t="str">
        <f t="shared" si="7"/>
        <v>1751001</v>
      </c>
      <c r="B51" s="28" t="s">
        <v>231</v>
      </c>
      <c r="C51" s="29">
        <v>10</v>
      </c>
      <c r="D51" s="28" t="s">
        <v>761</v>
      </c>
      <c r="E51" s="24">
        <v>46</v>
      </c>
      <c r="F51" s="602"/>
      <c r="G51" s="574" t="s">
        <v>203</v>
      </c>
      <c r="H51" s="163" t="s">
        <v>1156</v>
      </c>
      <c r="I51" s="42">
        <f>VLOOKUP($A51&amp;I$89,決統データ!$A$3:$DE$365,$E51+19,FALSE)</f>
        <v>1355</v>
      </c>
      <c r="J51" s="42">
        <f>VLOOKUP($A51&amp;J$89,決統データ!$A$3:$DE$365,$E51+19,FALSE)</f>
        <v>45</v>
      </c>
      <c r="K51" s="322">
        <f t="shared" si="8"/>
        <v>1400</v>
      </c>
    </row>
    <row r="52" spans="1:11">
      <c r="A52" s="27" t="str">
        <f t="shared" si="7"/>
        <v>1751001</v>
      </c>
      <c r="B52" s="28" t="s">
        <v>231</v>
      </c>
      <c r="C52" s="29">
        <v>10</v>
      </c>
      <c r="D52" s="28" t="s">
        <v>761</v>
      </c>
      <c r="E52" s="24">
        <v>47</v>
      </c>
      <c r="F52" s="602"/>
      <c r="G52" s="575"/>
      <c r="H52" s="163" t="s">
        <v>1155</v>
      </c>
      <c r="I52" s="42">
        <f>VLOOKUP($A52&amp;I$89,決統データ!$A$3:$DE$365,$E52+19,FALSE)</f>
        <v>0</v>
      </c>
      <c r="J52" s="42">
        <f>VLOOKUP($A52&amp;J$89,決統データ!$A$3:$DE$365,$E52+19,FALSE)</f>
        <v>0</v>
      </c>
      <c r="K52" s="322">
        <f t="shared" si="8"/>
        <v>0</v>
      </c>
    </row>
    <row r="53" spans="1:11" ht="14.25" customHeight="1">
      <c r="A53" s="27" t="str">
        <f t="shared" si="7"/>
        <v>1751001</v>
      </c>
      <c r="B53" s="28" t="s">
        <v>231</v>
      </c>
      <c r="C53" s="29">
        <v>10</v>
      </c>
      <c r="D53" s="28" t="s">
        <v>761</v>
      </c>
      <c r="E53" s="24">
        <v>48</v>
      </c>
      <c r="F53" s="602"/>
      <c r="G53" s="681" t="s">
        <v>202</v>
      </c>
      <c r="H53" s="683"/>
      <c r="I53" s="42">
        <f>VLOOKUP($A53&amp;I$89,決統データ!$A$3:$DE$365,$E53+19,FALSE)</f>
        <v>1042</v>
      </c>
      <c r="J53" s="42">
        <f>VLOOKUP($A53&amp;J$89,決統データ!$A$3:$DE$365,$E53+19,FALSE)</f>
        <v>20</v>
      </c>
      <c r="K53" s="322">
        <f t="shared" si="8"/>
        <v>1062</v>
      </c>
    </row>
    <row r="54" spans="1:11" ht="14.25" customHeight="1">
      <c r="A54" s="27" t="str">
        <f t="shared" si="7"/>
        <v>1751001</v>
      </c>
      <c r="B54" s="28" t="s">
        <v>231</v>
      </c>
      <c r="C54" s="29">
        <v>10</v>
      </c>
      <c r="D54" s="28" t="s">
        <v>761</v>
      </c>
      <c r="E54" s="24">
        <v>49</v>
      </c>
      <c r="F54" s="602"/>
      <c r="G54" s="681" t="s">
        <v>1153</v>
      </c>
      <c r="H54" s="683"/>
      <c r="I54" s="42">
        <f>VLOOKUP($A54&amp;I$89,決統データ!$A$3:$DE$365,$E54+19,FALSE)</f>
        <v>381342</v>
      </c>
      <c r="J54" s="42">
        <f>VLOOKUP($A54&amp;J$89,決統データ!$A$3:$DE$365,$E54+19,FALSE)</f>
        <v>14207</v>
      </c>
      <c r="K54" s="322">
        <f t="shared" si="8"/>
        <v>395549</v>
      </c>
    </row>
    <row r="55" spans="1:11">
      <c r="A55" s="27" t="str">
        <f t="shared" si="7"/>
        <v>1751001</v>
      </c>
      <c r="B55" s="28" t="s">
        <v>231</v>
      </c>
      <c r="C55" s="29">
        <v>10</v>
      </c>
      <c r="D55" s="28" t="s">
        <v>761</v>
      </c>
      <c r="E55" s="24">
        <v>50</v>
      </c>
      <c r="F55" s="602"/>
      <c r="G55" s="577" t="s">
        <v>626</v>
      </c>
      <c r="H55" s="163" t="s">
        <v>1152</v>
      </c>
      <c r="I55" s="42">
        <f>VLOOKUP($A55&amp;I$89,決統データ!$A$3:$DE$365,$E55+19,FALSE)</f>
        <v>381342</v>
      </c>
      <c r="J55" s="42">
        <f>VLOOKUP($A55&amp;J$89,決統データ!$A$3:$DE$365,$E55+19,FALSE)</f>
        <v>14207</v>
      </c>
      <c r="K55" s="322">
        <f t="shared" si="8"/>
        <v>395549</v>
      </c>
    </row>
    <row r="56" spans="1:11" ht="14.25" customHeight="1">
      <c r="A56" s="27" t="str">
        <f t="shared" si="7"/>
        <v>1751001</v>
      </c>
      <c r="B56" s="28" t="s">
        <v>231</v>
      </c>
      <c r="C56" s="29">
        <v>10</v>
      </c>
      <c r="D56" s="28" t="s">
        <v>761</v>
      </c>
      <c r="E56" s="24">
        <v>51</v>
      </c>
      <c r="F56" s="602"/>
      <c r="G56" s="579"/>
      <c r="H56" s="163" t="s">
        <v>1151</v>
      </c>
      <c r="I56" s="42">
        <f>VLOOKUP($A56&amp;I$89,決統データ!$A$3:$DE$365,$E56+19,FALSE)</f>
        <v>0</v>
      </c>
      <c r="J56" s="42">
        <f>VLOOKUP($A56&amp;J$89,決統データ!$A$3:$DE$365,$E56+19,FALSE)</f>
        <v>0</v>
      </c>
      <c r="K56" s="322">
        <f t="shared" si="8"/>
        <v>0</v>
      </c>
    </row>
    <row r="57" spans="1:11" ht="14.25" customHeight="1">
      <c r="A57" s="27" t="str">
        <f t="shared" si="7"/>
        <v>1751001</v>
      </c>
      <c r="B57" s="28" t="s">
        <v>231</v>
      </c>
      <c r="C57" s="29">
        <v>10</v>
      </c>
      <c r="D57" s="28" t="s">
        <v>761</v>
      </c>
      <c r="E57" s="24">
        <v>52</v>
      </c>
      <c r="F57" s="602"/>
      <c r="G57" s="756" t="s">
        <v>1150</v>
      </c>
      <c r="H57" s="757"/>
      <c r="I57" s="42">
        <f>VLOOKUP($A57&amp;I$89,決統データ!$A$3:$DE$365,$E57+19,FALSE)</f>
        <v>381342</v>
      </c>
      <c r="J57" s="42">
        <f>VLOOKUP($A57&amp;J$89,決統データ!$A$3:$DE$365,$E57+19,FALSE)</f>
        <v>13661</v>
      </c>
      <c r="K57" s="322">
        <f t="shared" si="8"/>
        <v>395003</v>
      </c>
    </row>
    <row r="58" spans="1:11" ht="14.25" customHeight="1">
      <c r="A58" s="27"/>
      <c r="B58" s="28"/>
      <c r="C58" s="29"/>
      <c r="D58" s="28"/>
      <c r="F58" s="602"/>
      <c r="G58" s="169"/>
      <c r="H58" s="163" t="s">
        <v>1149</v>
      </c>
      <c r="I58" s="153">
        <f t="shared" ref="I58:J58" si="9">I57/I55*100</f>
        <v>100</v>
      </c>
      <c r="J58" s="153">
        <f t="shared" si="9"/>
        <v>96.156824100795376</v>
      </c>
      <c r="K58" s="258">
        <f>K57/K55*100</f>
        <v>99.861964004459622</v>
      </c>
    </row>
    <row r="59" spans="1:11" ht="14.25" customHeight="1">
      <c r="A59" s="27" t="str">
        <f t="shared" si="7"/>
        <v>1751001</v>
      </c>
      <c r="B59" s="28" t="s">
        <v>231</v>
      </c>
      <c r="C59" s="29">
        <v>10</v>
      </c>
      <c r="D59" s="28" t="s">
        <v>761</v>
      </c>
      <c r="E59" s="24">
        <v>53</v>
      </c>
      <c r="F59" s="602"/>
      <c r="G59" s="574" t="s">
        <v>1148</v>
      </c>
      <c r="H59" s="163" t="s">
        <v>1147</v>
      </c>
      <c r="I59" s="42">
        <f>VLOOKUP($A59&amp;I$89,決統データ!$A$3:$DE$365,$E59+19,FALSE)</f>
        <v>0</v>
      </c>
      <c r="J59" s="42">
        <f>VLOOKUP($A59&amp;J$89,決統データ!$A$3:$DE$365,$E59+19,FALSE)</f>
        <v>1</v>
      </c>
      <c r="K59" s="322">
        <f>SUM(I59:J59)</f>
        <v>1</v>
      </c>
    </row>
    <row r="60" spans="1:11" ht="14.25" customHeight="1">
      <c r="A60" s="27" t="str">
        <f t="shared" si="7"/>
        <v>1751001</v>
      </c>
      <c r="B60" s="28" t="s">
        <v>231</v>
      </c>
      <c r="C60" s="29">
        <v>10</v>
      </c>
      <c r="D60" s="28" t="s">
        <v>761</v>
      </c>
      <c r="E60" s="24">
        <v>54</v>
      </c>
      <c r="F60" s="602"/>
      <c r="G60" s="575"/>
      <c r="H60" s="163" t="s">
        <v>147</v>
      </c>
      <c r="I60" s="42">
        <f>VLOOKUP($A60&amp;I$89,決統データ!$A$3:$DE$365,$E60+19,FALSE)</f>
        <v>0</v>
      </c>
      <c r="J60" s="42">
        <f>VLOOKUP($A60&amp;J$89,決統データ!$A$3:$DE$365,$E60+19,FALSE)</f>
        <v>98</v>
      </c>
      <c r="K60" s="322"/>
    </row>
    <row r="61" spans="1:11">
      <c r="A61" s="27" t="str">
        <f t="shared" si="7"/>
        <v>1751001</v>
      </c>
      <c r="B61" s="28" t="s">
        <v>231</v>
      </c>
      <c r="C61" s="29">
        <v>10</v>
      </c>
      <c r="D61" s="28" t="s">
        <v>761</v>
      </c>
      <c r="E61" s="24">
        <v>55</v>
      </c>
      <c r="F61" s="603"/>
      <c r="G61" s="681" t="s">
        <v>1145</v>
      </c>
      <c r="H61" s="683"/>
      <c r="I61" s="42">
        <f>VLOOKUP($A61&amp;I$89,決統データ!$A$3:$DE$365,$E61+19,FALSE)</f>
        <v>0</v>
      </c>
      <c r="J61" s="42">
        <f>VLOOKUP($A61&amp;J$89,決統データ!$A$3:$DE$365,$E61+19,FALSE)</f>
        <v>1</v>
      </c>
      <c r="K61" s="322">
        <f t="shared" ref="K61:K71" si="10">SUM(I61:J61)</f>
        <v>1</v>
      </c>
    </row>
    <row r="62" spans="1:11">
      <c r="A62" s="27" t="str">
        <f t="shared" si="7"/>
        <v>1751001</v>
      </c>
      <c r="B62" s="28" t="s">
        <v>231</v>
      </c>
      <c r="C62" s="29">
        <v>10</v>
      </c>
      <c r="D62" s="28" t="s">
        <v>761</v>
      </c>
      <c r="E62" s="24">
        <v>56</v>
      </c>
      <c r="F62" s="788" t="s">
        <v>1144</v>
      </c>
      <c r="G62" s="681" t="s">
        <v>1143</v>
      </c>
      <c r="H62" s="683"/>
      <c r="I62" s="42">
        <f>VLOOKUP($A62&amp;I$89,決統データ!$A$3:$DE$365,$E62+19,FALSE)</f>
        <v>0</v>
      </c>
      <c r="J62" s="42">
        <f>VLOOKUP($A62&amp;J$89,決統データ!$A$3:$DE$365,$E62+19,FALSE)</f>
        <v>0</v>
      </c>
      <c r="K62" s="322">
        <f t="shared" si="10"/>
        <v>0</v>
      </c>
    </row>
    <row r="63" spans="1:11">
      <c r="A63" s="27" t="str">
        <f t="shared" si="7"/>
        <v>1751001</v>
      </c>
      <c r="B63" s="28" t="s">
        <v>231</v>
      </c>
      <c r="C63" s="29">
        <v>10</v>
      </c>
      <c r="D63" s="28" t="s">
        <v>761</v>
      </c>
      <c r="E63" s="24">
        <v>57</v>
      </c>
      <c r="F63" s="789"/>
      <c r="G63" s="574" t="s">
        <v>1142</v>
      </c>
      <c r="H63" s="163" t="s">
        <v>1141</v>
      </c>
      <c r="I63" s="42">
        <f>VLOOKUP($A63&amp;I$89,決統データ!$A$3:$DE$365,$E63+19,FALSE)</f>
        <v>0</v>
      </c>
      <c r="J63" s="42">
        <f>VLOOKUP($A63&amp;J$89,決統データ!$A$3:$DE$365,$E63+19,FALSE)</f>
        <v>0</v>
      </c>
      <c r="K63" s="322">
        <f t="shared" si="10"/>
        <v>0</v>
      </c>
    </row>
    <row r="64" spans="1:11">
      <c r="A64" s="27" t="str">
        <f t="shared" si="7"/>
        <v>1751001</v>
      </c>
      <c r="B64" s="28" t="s">
        <v>231</v>
      </c>
      <c r="C64" s="29">
        <v>10</v>
      </c>
      <c r="D64" s="28" t="s">
        <v>761</v>
      </c>
      <c r="E64" s="24">
        <v>58</v>
      </c>
      <c r="F64" s="790"/>
      <c r="G64" s="575"/>
      <c r="H64" s="163" t="s">
        <v>1140</v>
      </c>
      <c r="I64" s="42">
        <f>VLOOKUP($A64&amp;I$89,決統データ!$A$3:$DE$365,$E64+19,FALSE)</f>
        <v>0</v>
      </c>
      <c r="J64" s="42">
        <f>VLOOKUP($A64&amp;J$89,決統データ!$A$3:$DE$365,$E64+19,FALSE)</f>
        <v>0</v>
      </c>
      <c r="K64" s="322">
        <f t="shared" si="10"/>
        <v>0</v>
      </c>
    </row>
    <row r="65" spans="1:11" ht="14.25" customHeight="1">
      <c r="A65" s="27" t="str">
        <f t="shared" si="7"/>
        <v>1751001</v>
      </c>
      <c r="B65" s="28" t="s">
        <v>231</v>
      </c>
      <c r="C65" s="29">
        <v>10</v>
      </c>
      <c r="D65" s="28" t="s">
        <v>761</v>
      </c>
      <c r="E65" s="24">
        <v>59</v>
      </c>
      <c r="F65" s="601" t="s">
        <v>1030</v>
      </c>
      <c r="G65" s="162" t="s">
        <v>1139</v>
      </c>
      <c r="H65" s="163"/>
      <c r="I65" s="42">
        <f>VLOOKUP($A65&amp;I$89,決統データ!$A$3:$DE$365,$E65+19,FALSE)</f>
        <v>2</v>
      </c>
      <c r="J65" s="42">
        <f>VLOOKUP($A65&amp;J$89,決統データ!$A$3:$DE$365,$E65+19,FALSE)</f>
        <v>0</v>
      </c>
      <c r="K65" s="322">
        <f t="shared" si="10"/>
        <v>2</v>
      </c>
    </row>
    <row r="66" spans="1:11">
      <c r="A66" s="27" t="str">
        <f t="shared" si="7"/>
        <v>1751001</v>
      </c>
      <c r="B66" s="28" t="s">
        <v>231</v>
      </c>
      <c r="C66" s="29">
        <v>10</v>
      </c>
      <c r="D66" s="28" t="s">
        <v>761</v>
      </c>
      <c r="E66" s="24">
        <v>60</v>
      </c>
      <c r="F66" s="602"/>
      <c r="G66" s="577" t="s">
        <v>626</v>
      </c>
      <c r="H66" s="163" t="s">
        <v>1138</v>
      </c>
      <c r="I66" s="42">
        <f>VLOOKUP($A66&amp;I$89,決統データ!$A$3:$DE$365,$E66+19,FALSE)</f>
        <v>2</v>
      </c>
      <c r="J66" s="42">
        <f>VLOOKUP($A66&amp;J$89,決統データ!$A$3:$DE$365,$E66+19,FALSE)</f>
        <v>0</v>
      </c>
      <c r="K66" s="322">
        <f t="shared" si="10"/>
        <v>2</v>
      </c>
    </row>
    <row r="67" spans="1:11" ht="14.25" customHeight="1">
      <c r="A67" s="27" t="str">
        <f t="shared" si="7"/>
        <v>1751002</v>
      </c>
      <c r="B67" s="28" t="s">
        <v>231</v>
      </c>
      <c r="C67" s="29">
        <v>10</v>
      </c>
      <c r="D67" s="28" t="s">
        <v>232</v>
      </c>
      <c r="E67" s="24">
        <v>1</v>
      </c>
      <c r="F67" s="602"/>
      <c r="G67" s="578"/>
      <c r="H67" s="163" t="s">
        <v>1137</v>
      </c>
      <c r="I67" s="42">
        <f>VLOOKUP($A67&amp;I$89,決統データ!$A$3:$DE$365,$E67+19,FALSE)</f>
        <v>0</v>
      </c>
      <c r="J67" s="42">
        <f>VLOOKUP($A67&amp;J$89,決統データ!$A$3:$DE$365,$E67+19,FALSE)</f>
        <v>0</v>
      </c>
      <c r="K67" s="322">
        <f t="shared" si="10"/>
        <v>0</v>
      </c>
    </row>
    <row r="68" spans="1:11" ht="14.25" customHeight="1">
      <c r="A68" s="27" t="str">
        <f t="shared" si="7"/>
        <v>1751002</v>
      </c>
      <c r="B68" s="28" t="s">
        <v>231</v>
      </c>
      <c r="C68" s="29">
        <v>10</v>
      </c>
      <c r="D68" s="28" t="s">
        <v>232</v>
      </c>
      <c r="E68" s="24">
        <v>2</v>
      </c>
      <c r="F68" s="602"/>
      <c r="G68" s="578"/>
      <c r="H68" s="163" t="s">
        <v>1136</v>
      </c>
      <c r="I68" s="42">
        <f>VLOOKUP($A68&amp;I$89,決統データ!$A$3:$DE$365,$E68+19,FALSE)</f>
        <v>0</v>
      </c>
      <c r="J68" s="42">
        <f>VLOOKUP($A68&amp;J$89,決統データ!$A$3:$DE$365,$E68+19,FALSE)</f>
        <v>0</v>
      </c>
      <c r="K68" s="322">
        <f t="shared" si="10"/>
        <v>0</v>
      </c>
    </row>
    <row r="69" spans="1:11" ht="14.25" customHeight="1">
      <c r="A69" s="27" t="str">
        <f t="shared" si="7"/>
        <v>1751002</v>
      </c>
      <c r="B69" s="28" t="s">
        <v>231</v>
      </c>
      <c r="C69" s="29">
        <v>10</v>
      </c>
      <c r="D69" s="28" t="s">
        <v>232</v>
      </c>
      <c r="E69" s="24">
        <v>3</v>
      </c>
      <c r="F69" s="602"/>
      <c r="G69" s="579"/>
      <c r="H69" s="163" t="s">
        <v>201</v>
      </c>
      <c r="I69" s="42">
        <f>VLOOKUP($A69&amp;I$89,決統データ!$A$3:$DE$365,$E69+19,FALSE)</f>
        <v>0</v>
      </c>
      <c r="J69" s="42">
        <f>VLOOKUP($A69&amp;J$89,決統データ!$A$3:$DE$365,$E69+19,FALSE)</f>
        <v>0</v>
      </c>
      <c r="K69" s="322">
        <f t="shared" si="10"/>
        <v>0</v>
      </c>
    </row>
    <row r="70" spans="1:11" ht="14.25" customHeight="1">
      <c r="A70" s="27" t="str">
        <f t="shared" si="7"/>
        <v>1751002</v>
      </c>
      <c r="B70" s="28" t="s">
        <v>231</v>
      </c>
      <c r="C70" s="29">
        <v>10</v>
      </c>
      <c r="D70" s="28" t="s">
        <v>232</v>
      </c>
      <c r="E70" s="24">
        <v>4</v>
      </c>
      <c r="F70" s="602"/>
      <c r="G70" s="162" t="s">
        <v>1134</v>
      </c>
      <c r="H70" s="163"/>
      <c r="I70" s="42">
        <f>VLOOKUP($A70&amp;I$89,決統データ!$A$3:$DE$365,$E70+19,FALSE)</f>
        <v>0</v>
      </c>
      <c r="J70" s="42">
        <f>VLOOKUP($A70&amp;J$89,決統データ!$A$3:$DE$365,$E70+19,FALSE)</f>
        <v>0</v>
      </c>
      <c r="K70" s="322">
        <f t="shared" si="10"/>
        <v>0</v>
      </c>
    </row>
    <row r="71" spans="1:11" ht="14.25" customHeight="1">
      <c r="A71" s="27" t="str">
        <f t="shared" si="7"/>
        <v>1751002</v>
      </c>
      <c r="B71" s="28" t="s">
        <v>231</v>
      </c>
      <c r="C71" s="29">
        <v>10</v>
      </c>
      <c r="D71" s="28" t="s">
        <v>232</v>
      </c>
      <c r="E71" s="24">
        <v>5</v>
      </c>
      <c r="F71" s="603"/>
      <c r="G71" s="163" t="s">
        <v>1133</v>
      </c>
      <c r="H71" s="202"/>
      <c r="I71" s="42">
        <f>VLOOKUP($A71&amp;I$89,決統データ!$A$3:$DE$365,$E71+19,FALSE)</f>
        <v>2</v>
      </c>
      <c r="J71" s="42">
        <f>VLOOKUP($A71&amp;J$89,決統データ!$A$3:$DE$365,$E71+19,FALSE)</f>
        <v>0</v>
      </c>
      <c r="K71" s="322">
        <f t="shared" si="10"/>
        <v>2</v>
      </c>
    </row>
    <row r="72" spans="1:11">
      <c r="F72" s="584" t="s">
        <v>1132</v>
      </c>
      <c r="G72" s="476" t="s">
        <v>1131</v>
      </c>
      <c r="H72" s="490"/>
      <c r="I72" s="241">
        <f t="shared" ref="I72:K72" si="11">IF(I49=0,0,+I51/I49*100)</f>
        <v>56.364392678868555</v>
      </c>
      <c r="J72" s="241">
        <f t="shared" si="11"/>
        <v>34.090909090909086</v>
      </c>
      <c r="K72" s="323">
        <f t="shared" si="11"/>
        <v>55.205047318611989</v>
      </c>
    </row>
    <row r="73" spans="1:11">
      <c r="F73" s="585"/>
      <c r="G73" s="476" t="s">
        <v>1130</v>
      </c>
      <c r="H73" s="490"/>
      <c r="I73" s="218">
        <f t="shared" ref="I73:K73" si="12">IF(I50=0,0,I52/I50*100)</f>
        <v>0</v>
      </c>
      <c r="J73" s="218">
        <f t="shared" si="12"/>
        <v>0</v>
      </c>
      <c r="K73" s="314">
        <f t="shared" si="12"/>
        <v>0</v>
      </c>
    </row>
    <row r="74" spans="1:11">
      <c r="F74" s="585"/>
      <c r="G74" s="476" t="s">
        <v>1129</v>
      </c>
      <c r="H74" s="490"/>
      <c r="I74" s="241">
        <f t="shared" ref="I74:K74" si="13">IF(I49=0,0,I53/I49*100)</f>
        <v>43.344425956738768</v>
      </c>
      <c r="J74" s="241">
        <f t="shared" si="13"/>
        <v>15.151515151515152</v>
      </c>
      <c r="K74" s="323">
        <f t="shared" si="13"/>
        <v>41.876971608832811</v>
      </c>
    </row>
    <row r="75" spans="1:11" ht="13.5" customHeight="1">
      <c r="F75" s="585"/>
      <c r="G75" s="476" t="s">
        <v>200</v>
      </c>
      <c r="H75" s="490"/>
      <c r="I75" s="242">
        <f t="shared" ref="I75:K75" si="14">IF(I65=0,0,I55/I65)</f>
        <v>190671</v>
      </c>
      <c r="J75" s="242">
        <f t="shared" si="14"/>
        <v>0</v>
      </c>
      <c r="K75" s="324">
        <f t="shared" si="14"/>
        <v>197774.5</v>
      </c>
    </row>
    <row r="76" spans="1:11">
      <c r="F76" s="585"/>
      <c r="G76" s="589" t="s">
        <v>1127</v>
      </c>
      <c r="H76" s="590"/>
      <c r="I76" s="243">
        <f>IF(農1!I57=0,0,農2!K5/農1!I57*1000)</f>
        <v>223.69421673982933</v>
      </c>
      <c r="J76" s="243">
        <f>IF(農1!J57=0,0,農2!L5/農1!J57*1000)</f>
        <v>158.26074225898543</v>
      </c>
      <c r="K76" s="325">
        <f>IF(農1!K57=0,0,農2!M5/農1!K57*1000)</f>
        <v>221.4312296362306</v>
      </c>
    </row>
    <row r="77" spans="1:11">
      <c r="F77" s="585"/>
      <c r="G77" s="589" t="s">
        <v>1126</v>
      </c>
      <c r="H77" s="590"/>
      <c r="I77" s="243">
        <f>IF(農1!I57=0,0,(農4!J76)/農1!I57*1000)</f>
        <v>228.62417462540188</v>
      </c>
      <c r="J77" s="243">
        <f>IF(農1!J57=0,0,(農4!K76)/農1!J57*1000)</f>
        <v>618.25635019398283</v>
      </c>
      <c r="K77" s="325">
        <f>IF(農1!K57=0,0,(農4!L76)/農1!K57*1000)</f>
        <v>242.09942709295879</v>
      </c>
    </row>
    <row r="78" spans="1:11" ht="14.25" customHeight="1">
      <c r="F78" s="585"/>
      <c r="G78" s="582" t="s">
        <v>199</v>
      </c>
      <c r="H78" s="170" t="s">
        <v>1125</v>
      </c>
      <c r="I78" s="243">
        <f>IF(農1!I57=0,0,農4!J46/農1!I57*1000)</f>
        <v>228.62417462540188</v>
      </c>
      <c r="J78" s="243">
        <f>IF(農1!J57=0,0,農4!K46/農1!J57*1000)</f>
        <v>618.25635019398283</v>
      </c>
      <c r="K78" s="325">
        <f>IF(農1!K57=0,0,農4!L46/農1!K57*1000)</f>
        <v>242.09942709295879</v>
      </c>
    </row>
    <row r="79" spans="1:11">
      <c r="F79" s="585"/>
      <c r="G79" s="583"/>
      <c r="H79" s="170" t="s">
        <v>1124</v>
      </c>
      <c r="I79" s="243">
        <f>IF(農1!I57=0,0,(農4!J69)/農1!I57*1000)</f>
        <v>0</v>
      </c>
      <c r="J79" s="243">
        <f>IF(農1!J57=0,0,(農4!K69)/農1!J57*1000)</f>
        <v>0</v>
      </c>
      <c r="K79" s="325">
        <f>IF(農1!K57=0,0,(農4!L69)/農1!K57*1000)</f>
        <v>0</v>
      </c>
    </row>
    <row r="80" spans="1:11">
      <c r="F80" s="585"/>
      <c r="G80" s="580" t="s">
        <v>1123</v>
      </c>
      <c r="H80" s="581"/>
      <c r="I80" s="241">
        <f>IF(農4!J76=0,0,農2!K5/(農4!J76)*100)</f>
        <v>97.8436410350523</v>
      </c>
      <c r="J80" s="241">
        <f>IF(農4!K76=0,0,農2!L5/(農4!K76)*100)</f>
        <v>25.597916173336486</v>
      </c>
      <c r="K80" s="323">
        <f>IF(農4!L76=0,0,農2!M5/(農4!L76)*100)</f>
        <v>91.46293004287358</v>
      </c>
    </row>
    <row r="81" spans="6:11">
      <c r="F81" s="586"/>
      <c r="G81" s="60" t="s">
        <v>199</v>
      </c>
      <c r="H81" s="60" t="s">
        <v>1121</v>
      </c>
      <c r="I81" s="241">
        <f>IF(農4!J76=0,0,I80*農4!J46/(農4!J76))</f>
        <v>97.8436410350523</v>
      </c>
      <c r="J81" s="241">
        <f>IF(農4!K76=0,0,J80*農4!K46/(農4!K76))</f>
        <v>25.597916173336486</v>
      </c>
      <c r="K81" s="323">
        <f>IF(農4!L76=0,0,K80*農4!L46/(農4!L76))</f>
        <v>91.46293004287358</v>
      </c>
    </row>
    <row r="82" spans="6:11">
      <c r="F82" s="210"/>
      <c r="H82" s="10"/>
      <c r="I82" s="239"/>
      <c r="J82" s="239"/>
      <c r="K82" s="239"/>
    </row>
    <row r="83" spans="6:11">
      <c r="G83" s="140" t="s">
        <v>1120</v>
      </c>
    </row>
    <row r="84" spans="6:11">
      <c r="G84" s="140" t="s">
        <v>1119</v>
      </c>
    </row>
    <row r="85" spans="6:11">
      <c r="G85" s="100" t="s">
        <v>1118</v>
      </c>
    </row>
    <row r="86" spans="6:11">
      <c r="G86" s="100" t="s">
        <v>1117</v>
      </c>
    </row>
    <row r="87" spans="6:11">
      <c r="G87" s="100" t="s">
        <v>1116</v>
      </c>
    </row>
    <row r="89" spans="6:11" hidden="1">
      <c r="I89" s="12" t="str">
        <f t="shared" ref="I89:J89" si="15">+I90&amp;"000"</f>
        <v>264075000</v>
      </c>
      <c r="J89" s="12" t="str">
        <f t="shared" si="15"/>
        <v>264652000</v>
      </c>
    </row>
    <row r="90" spans="6:11" hidden="1">
      <c r="I90" s="12" t="s">
        <v>573</v>
      </c>
      <c r="J90" s="12" t="s">
        <v>576</v>
      </c>
    </row>
    <row r="91" spans="6:11" hidden="1">
      <c r="I91" s="12" t="s">
        <v>574</v>
      </c>
      <c r="J91" s="12" t="s">
        <v>577</v>
      </c>
    </row>
  </sheetData>
  <sheetProtection algorithmName="SHA-512" hashValue="W7vlcN+JxwOXNwk7bxo9t1u4oiS3aXaANH0wwLYrOaLiJtUzVz6QA3DXcyJ66BxAwvXNagBxoYPaxacIOu5uFA==" saltValue="707NKcHpEneen/ly7hZyZA==" spinCount="100000" sheet="1" objects="1" scenarios="1"/>
  <customSheetViews>
    <customSheetView guid="{247A5D4D-80F1-4466-92F7-7A3BC78E450F}" showPageBreaks="1" printArea="1" topLeftCell="A46">
      <selection activeCell="C43" sqref="C43"/>
      <pageMargins left="0.78740157480314965" right="0.78740157480314965" top="0.78740157480314965" bottom="0.78740157480314965" header="0.51181102362204722" footer="0.31496062992125984"/>
      <pageSetup paperSize="9" scale="64" orientation="portrait" blackAndWhite="1"/>
      <headerFooter alignWithMargins="0"/>
    </customSheetView>
  </customSheetViews>
  <mergeCells count="46">
    <mergeCell ref="F72:F81"/>
    <mergeCell ref="F62:F64"/>
    <mergeCell ref="G63:G64"/>
    <mergeCell ref="F65:F71"/>
    <mergeCell ref="G66:G69"/>
    <mergeCell ref="G72:H72"/>
    <mergeCell ref="G73:H73"/>
    <mergeCell ref="G62:H62"/>
    <mergeCell ref="G80:H80"/>
    <mergeCell ref="G74:H74"/>
    <mergeCell ref="G75:H75"/>
    <mergeCell ref="G78:G79"/>
    <mergeCell ref="G76:H76"/>
    <mergeCell ref="G77:H77"/>
    <mergeCell ref="F3:H3"/>
    <mergeCell ref="F8:F18"/>
    <mergeCell ref="F19:G23"/>
    <mergeCell ref="F24:F35"/>
    <mergeCell ref="G25:G29"/>
    <mergeCell ref="G15:H15"/>
    <mergeCell ref="G16:H16"/>
    <mergeCell ref="G17:H17"/>
    <mergeCell ref="G30:G34"/>
    <mergeCell ref="G8:H8"/>
    <mergeCell ref="G9:H9"/>
    <mergeCell ref="G10:H10"/>
    <mergeCell ref="G18:H18"/>
    <mergeCell ref="G11:H11"/>
    <mergeCell ref="G12:H12"/>
    <mergeCell ref="G13:H13"/>
    <mergeCell ref="G14:H14"/>
    <mergeCell ref="F36:F42"/>
    <mergeCell ref="G37:G39"/>
    <mergeCell ref="G40:G42"/>
    <mergeCell ref="F43:F61"/>
    <mergeCell ref="G43:H43"/>
    <mergeCell ref="G48:H48"/>
    <mergeCell ref="G44:G47"/>
    <mergeCell ref="G49:G50"/>
    <mergeCell ref="G51:G52"/>
    <mergeCell ref="G55:G56"/>
    <mergeCell ref="G53:H53"/>
    <mergeCell ref="G61:H61"/>
    <mergeCell ref="G57:H57"/>
    <mergeCell ref="G59:G60"/>
    <mergeCell ref="G54:H54"/>
  </mergeCells>
  <phoneticPr fontId="3"/>
  <pageMargins left="0.78740157480314965" right="0.78740157480314965" top="0.78740157480314965" bottom="0.78740157480314965" header="0.51181102362204722" footer="0.31496062992125984"/>
  <pageSetup paperSize="9" scale="50"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M110"/>
  <sheetViews>
    <sheetView view="pageBreakPreview" zoomScaleNormal="100" zoomScaleSheetLayoutView="100" workbookViewId="0">
      <pane ySplit="2" topLeftCell="A3" activePane="bottomLeft" state="frozen"/>
      <selection pane="bottomLeft" activeCell="A108" sqref="A108:XFD110"/>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3.5" style="9" customWidth="1"/>
    <col min="7" max="7" width="5.09765625" style="9" customWidth="1"/>
    <col min="8" max="8" width="5" style="9" customWidth="1"/>
    <col min="9" max="9" width="4.09765625" style="9" customWidth="1"/>
    <col min="10" max="10" width="28.5" style="9" customWidth="1"/>
    <col min="11" max="13" width="11.59765625" style="88" customWidth="1"/>
    <col min="14" max="16384" width="9" style="9"/>
  </cols>
  <sheetData>
    <row r="1" spans="1:13">
      <c r="F1" s="9" t="s">
        <v>867</v>
      </c>
      <c r="M1" s="240" t="s">
        <v>513</v>
      </c>
    </row>
    <row r="2" spans="1:13" ht="33.75" customHeight="1">
      <c r="A2" s="26"/>
      <c r="B2" s="67" t="s">
        <v>757</v>
      </c>
      <c r="C2" s="26" t="s">
        <v>758</v>
      </c>
      <c r="D2" s="26" t="s">
        <v>759</v>
      </c>
      <c r="E2" s="30" t="s">
        <v>760</v>
      </c>
      <c r="F2" s="496"/>
      <c r="G2" s="623"/>
      <c r="H2" s="623"/>
      <c r="I2" s="623"/>
      <c r="J2" s="624"/>
      <c r="K2" s="129" t="s">
        <v>191</v>
      </c>
      <c r="L2" s="129" t="s">
        <v>580</v>
      </c>
      <c r="M2" s="152" t="s">
        <v>587</v>
      </c>
    </row>
    <row r="3" spans="1:13" s="1" customFormat="1">
      <c r="A3" s="27" t="str">
        <f>+B3&amp;C3&amp;D3</f>
        <v>1752601</v>
      </c>
      <c r="B3" s="28" t="s">
        <v>231</v>
      </c>
      <c r="C3" s="29">
        <v>26</v>
      </c>
      <c r="D3" s="28" t="s">
        <v>761</v>
      </c>
      <c r="E3" s="24">
        <v>1</v>
      </c>
      <c r="F3" s="611" t="s">
        <v>866</v>
      </c>
      <c r="G3" s="636" t="s">
        <v>865</v>
      </c>
      <c r="H3" s="636"/>
      <c r="I3" s="636"/>
      <c r="J3" s="636"/>
      <c r="K3" s="43">
        <f>VLOOKUP($A3&amp;K$108,決統データ!$A$3:$DE$365,$E3+19,FALSE)</f>
        <v>217877</v>
      </c>
      <c r="L3" s="43">
        <f>VLOOKUP($A3&amp;L$108,決統データ!$A$3:$DE$365,$E3+19,FALSE)</f>
        <v>22003</v>
      </c>
      <c r="M3" s="287">
        <f t="shared" ref="M3:M34" si="0">SUM(K3:L3)</f>
        <v>239880</v>
      </c>
    </row>
    <row r="4" spans="1:13" s="1" customFormat="1">
      <c r="A4" s="27" t="str">
        <f t="shared" ref="A4:A67" si="1">+B4&amp;C4&amp;D4</f>
        <v>1752601</v>
      </c>
      <c r="B4" s="28" t="s">
        <v>231</v>
      </c>
      <c r="C4" s="29">
        <v>26</v>
      </c>
      <c r="D4" s="28" t="s">
        <v>761</v>
      </c>
      <c r="E4" s="24">
        <v>2</v>
      </c>
      <c r="F4" s="611"/>
      <c r="G4" s="467" t="s">
        <v>864</v>
      </c>
      <c r="H4" s="467"/>
      <c r="I4" s="467"/>
      <c r="J4" s="467"/>
      <c r="K4" s="43">
        <f>VLOOKUP($A4&amp;K$108,決統データ!$A$3:$DE$365,$E4+19,FALSE)</f>
        <v>85304</v>
      </c>
      <c r="L4" s="43">
        <f>VLOOKUP($A4&amp;L$108,決統データ!$A$3:$DE$365,$E4+19,FALSE)</f>
        <v>2164</v>
      </c>
      <c r="M4" s="287">
        <f t="shared" si="0"/>
        <v>87468</v>
      </c>
    </row>
    <row r="5" spans="1:13" s="1" customFormat="1">
      <c r="A5" s="27" t="str">
        <f t="shared" si="1"/>
        <v>1752601</v>
      </c>
      <c r="B5" s="28" t="s">
        <v>231</v>
      </c>
      <c r="C5" s="29">
        <v>26</v>
      </c>
      <c r="D5" s="28" t="s">
        <v>761</v>
      </c>
      <c r="E5" s="24">
        <v>3</v>
      </c>
      <c r="F5" s="611"/>
      <c r="G5" s="467" t="s">
        <v>863</v>
      </c>
      <c r="H5" s="467"/>
      <c r="I5" s="467"/>
      <c r="J5" s="467"/>
      <c r="K5" s="43">
        <f>VLOOKUP($A5&amp;K$108,決統データ!$A$3:$DE$365,$E5+19,FALSE)</f>
        <v>85304</v>
      </c>
      <c r="L5" s="43">
        <f>VLOOKUP($A5&amp;L$108,決統データ!$A$3:$DE$365,$E5+19,FALSE)</f>
        <v>2162</v>
      </c>
      <c r="M5" s="287">
        <f t="shared" si="0"/>
        <v>87466</v>
      </c>
    </row>
    <row r="6" spans="1:13" s="1" customFormat="1">
      <c r="A6" s="27" t="str">
        <f t="shared" si="1"/>
        <v>1752601</v>
      </c>
      <c r="B6" s="28" t="s">
        <v>231</v>
      </c>
      <c r="C6" s="29">
        <v>26</v>
      </c>
      <c r="D6" s="28" t="s">
        <v>761</v>
      </c>
      <c r="E6" s="24">
        <v>4</v>
      </c>
      <c r="F6" s="611"/>
      <c r="G6" s="467" t="s">
        <v>1226</v>
      </c>
      <c r="H6" s="467"/>
      <c r="I6" s="467"/>
      <c r="J6" s="467"/>
      <c r="K6" s="43">
        <f>VLOOKUP($A6&amp;K$108,決統データ!$A$3:$DE$365,$E6+19,FALSE)</f>
        <v>0</v>
      </c>
      <c r="L6" s="43">
        <f>VLOOKUP($A6&amp;L$108,決統データ!$A$3:$DE$365,$E6+19,FALSE)</f>
        <v>0</v>
      </c>
      <c r="M6" s="287">
        <f t="shared" si="0"/>
        <v>0</v>
      </c>
    </row>
    <row r="7" spans="1:13" s="1" customFormat="1">
      <c r="A7" s="27" t="str">
        <f t="shared" si="1"/>
        <v>1752601</v>
      </c>
      <c r="B7" s="28" t="s">
        <v>231</v>
      </c>
      <c r="C7" s="29">
        <v>26</v>
      </c>
      <c r="D7" s="28" t="s">
        <v>761</v>
      </c>
      <c r="E7" s="24">
        <v>5</v>
      </c>
      <c r="F7" s="611"/>
      <c r="G7" s="467" t="s">
        <v>1225</v>
      </c>
      <c r="H7" s="467"/>
      <c r="I7" s="467"/>
      <c r="J7" s="467"/>
      <c r="K7" s="43">
        <f>VLOOKUP($A7&amp;K$108,決統データ!$A$3:$DE$365,$E7+19,FALSE)</f>
        <v>0</v>
      </c>
      <c r="L7" s="43">
        <f>VLOOKUP($A7&amp;L$108,決統データ!$A$3:$DE$365,$E7+19,FALSE)</f>
        <v>0</v>
      </c>
      <c r="M7" s="287">
        <f t="shared" si="0"/>
        <v>0</v>
      </c>
    </row>
    <row r="8" spans="1:13" s="1" customFormat="1">
      <c r="A8" s="27" t="str">
        <f t="shared" si="1"/>
        <v>1752601</v>
      </c>
      <c r="B8" s="28" t="s">
        <v>231</v>
      </c>
      <c r="C8" s="29">
        <v>26</v>
      </c>
      <c r="D8" s="28" t="s">
        <v>761</v>
      </c>
      <c r="E8" s="24">
        <v>6</v>
      </c>
      <c r="F8" s="611"/>
      <c r="G8" s="467" t="s">
        <v>893</v>
      </c>
      <c r="H8" s="467"/>
      <c r="I8" s="467"/>
      <c r="J8" s="467"/>
      <c r="K8" s="43">
        <f>VLOOKUP($A8&amp;K$108,決統データ!$A$3:$DE$365,$E8+19,FALSE)</f>
        <v>0</v>
      </c>
      <c r="L8" s="43">
        <f>VLOOKUP($A8&amp;L$108,決統データ!$A$3:$DE$365,$E8+19,FALSE)</f>
        <v>2</v>
      </c>
      <c r="M8" s="287">
        <f t="shared" si="0"/>
        <v>2</v>
      </c>
    </row>
    <row r="9" spans="1:13" s="1" customFormat="1">
      <c r="A9" s="27" t="str">
        <f t="shared" si="1"/>
        <v>1752601</v>
      </c>
      <c r="B9" s="28" t="s">
        <v>231</v>
      </c>
      <c r="C9" s="29">
        <v>26</v>
      </c>
      <c r="D9" s="28" t="s">
        <v>761</v>
      </c>
      <c r="E9" s="24">
        <v>7</v>
      </c>
      <c r="F9" s="611"/>
      <c r="G9" s="467" t="s">
        <v>861</v>
      </c>
      <c r="H9" s="467"/>
      <c r="I9" s="467"/>
      <c r="J9" s="467"/>
      <c r="K9" s="43">
        <f>VLOOKUP($A9&amp;K$108,決統データ!$A$3:$DE$365,$E9+19,FALSE)</f>
        <v>132573</v>
      </c>
      <c r="L9" s="43">
        <f>VLOOKUP($A9&amp;L$108,決統データ!$A$3:$DE$365,$E9+19,FALSE)</f>
        <v>19839</v>
      </c>
      <c r="M9" s="287">
        <f t="shared" si="0"/>
        <v>152412</v>
      </c>
    </row>
    <row r="10" spans="1:13" s="1" customFormat="1">
      <c r="A10" s="27" t="str">
        <f t="shared" si="1"/>
        <v>1752601</v>
      </c>
      <c r="B10" s="28" t="s">
        <v>231</v>
      </c>
      <c r="C10" s="29">
        <v>26</v>
      </c>
      <c r="D10" s="28" t="s">
        <v>761</v>
      </c>
      <c r="E10" s="24">
        <v>8</v>
      </c>
      <c r="F10" s="611"/>
      <c r="G10" s="467" t="s">
        <v>860</v>
      </c>
      <c r="H10" s="467"/>
      <c r="I10" s="467"/>
      <c r="J10" s="467"/>
      <c r="K10" s="43">
        <f>VLOOKUP($A10&amp;K$108,決統データ!$A$3:$DE$365,$E10+19,FALSE)</f>
        <v>0</v>
      </c>
      <c r="L10" s="43">
        <f>VLOOKUP($A10&amp;L$108,決統データ!$A$3:$DE$365,$E10+19,FALSE)</f>
        <v>0</v>
      </c>
      <c r="M10" s="287">
        <f t="shared" si="0"/>
        <v>0</v>
      </c>
    </row>
    <row r="11" spans="1:13" s="1" customFormat="1">
      <c r="A11" s="27" t="str">
        <f t="shared" si="1"/>
        <v>1752601</v>
      </c>
      <c r="B11" s="28" t="s">
        <v>231</v>
      </c>
      <c r="C11" s="29">
        <v>26</v>
      </c>
      <c r="D11" s="28" t="s">
        <v>761</v>
      </c>
      <c r="E11" s="24">
        <v>9</v>
      </c>
      <c r="F11" s="611"/>
      <c r="G11" s="467" t="s">
        <v>895</v>
      </c>
      <c r="H11" s="467"/>
      <c r="I11" s="467"/>
      <c r="J11" s="467"/>
      <c r="K11" s="43">
        <f>VLOOKUP($A11&amp;K$108,決統データ!$A$3:$DE$365,$E11+19,FALSE)</f>
        <v>0</v>
      </c>
      <c r="L11" s="43">
        <f>VLOOKUP($A11&amp;L$108,決統データ!$A$3:$DE$365,$E11+19,FALSE)</f>
        <v>0</v>
      </c>
      <c r="M11" s="287">
        <f t="shared" si="0"/>
        <v>0</v>
      </c>
    </row>
    <row r="12" spans="1:13" s="1" customFormat="1">
      <c r="A12" s="27" t="str">
        <f t="shared" si="1"/>
        <v>1752601</v>
      </c>
      <c r="B12" s="28" t="s">
        <v>231</v>
      </c>
      <c r="C12" s="29">
        <v>26</v>
      </c>
      <c r="D12" s="28" t="s">
        <v>761</v>
      </c>
      <c r="E12" s="24">
        <v>10</v>
      </c>
      <c r="F12" s="611"/>
      <c r="G12" s="467" t="s">
        <v>894</v>
      </c>
      <c r="H12" s="467"/>
      <c r="I12" s="467"/>
      <c r="J12" s="467"/>
      <c r="K12" s="43">
        <f>VLOOKUP($A12&amp;K$108,決統データ!$A$3:$DE$365,$E12+19,FALSE)</f>
        <v>132573</v>
      </c>
      <c r="L12" s="43">
        <f>VLOOKUP($A12&amp;L$108,決統データ!$A$3:$DE$365,$E12+19,FALSE)</f>
        <v>19839</v>
      </c>
      <c r="M12" s="287">
        <f t="shared" si="0"/>
        <v>152412</v>
      </c>
    </row>
    <row r="13" spans="1:13" s="1" customFormat="1">
      <c r="A13" s="27" t="str">
        <f t="shared" si="1"/>
        <v>1752601</v>
      </c>
      <c r="B13" s="28" t="s">
        <v>231</v>
      </c>
      <c r="C13" s="29">
        <v>26</v>
      </c>
      <c r="D13" s="28" t="s">
        <v>761</v>
      </c>
      <c r="E13" s="24">
        <v>11</v>
      </c>
      <c r="F13" s="611"/>
      <c r="G13" s="467" t="s">
        <v>893</v>
      </c>
      <c r="H13" s="467"/>
      <c r="I13" s="467"/>
      <c r="J13" s="467"/>
      <c r="K13" s="43">
        <f>VLOOKUP($A13&amp;K$108,決統データ!$A$3:$DE$365,$E13+19,FALSE)</f>
        <v>0</v>
      </c>
      <c r="L13" s="43">
        <f>VLOOKUP($A13&amp;L$108,決統データ!$A$3:$DE$365,$E13+19,FALSE)</f>
        <v>0</v>
      </c>
      <c r="M13" s="287">
        <f t="shared" si="0"/>
        <v>0</v>
      </c>
    </row>
    <row r="14" spans="1:13" s="1" customFormat="1">
      <c r="A14" s="27" t="str">
        <f t="shared" si="1"/>
        <v>1752601</v>
      </c>
      <c r="B14" s="28" t="s">
        <v>231</v>
      </c>
      <c r="C14" s="29">
        <v>26</v>
      </c>
      <c r="D14" s="28" t="s">
        <v>761</v>
      </c>
      <c r="E14" s="24">
        <v>12</v>
      </c>
      <c r="F14" s="611"/>
      <c r="G14" s="467" t="s">
        <v>857</v>
      </c>
      <c r="H14" s="467"/>
      <c r="I14" s="467"/>
      <c r="J14" s="467"/>
      <c r="K14" s="43">
        <f>VLOOKUP($A14&amp;K$108,決統データ!$A$3:$DE$365,$E14+19,FALSE)</f>
        <v>110370</v>
      </c>
      <c r="L14" s="43">
        <f>VLOOKUP($A14&amp;L$108,決統データ!$A$3:$DE$365,$E14+19,FALSE)</f>
        <v>10396</v>
      </c>
      <c r="M14" s="287">
        <f t="shared" si="0"/>
        <v>120766</v>
      </c>
    </row>
    <row r="15" spans="1:13" s="1" customFormat="1">
      <c r="A15" s="27" t="str">
        <f t="shared" si="1"/>
        <v>1752601</v>
      </c>
      <c r="B15" s="28" t="s">
        <v>231</v>
      </c>
      <c r="C15" s="29">
        <v>26</v>
      </c>
      <c r="D15" s="28" t="s">
        <v>761</v>
      </c>
      <c r="E15" s="24">
        <v>13</v>
      </c>
      <c r="F15" s="611"/>
      <c r="G15" s="467" t="s">
        <v>856</v>
      </c>
      <c r="H15" s="467"/>
      <c r="I15" s="467"/>
      <c r="J15" s="467"/>
      <c r="K15" s="43">
        <f>VLOOKUP($A15&amp;K$108,決統データ!$A$3:$DE$365,$E15+19,FALSE)</f>
        <v>82093</v>
      </c>
      <c r="L15" s="43">
        <f>VLOOKUP($A15&amp;L$108,決統データ!$A$3:$DE$365,$E15+19,FALSE)</f>
        <v>8446</v>
      </c>
      <c r="M15" s="287">
        <f t="shared" si="0"/>
        <v>90539</v>
      </c>
    </row>
    <row r="16" spans="1:13" s="1" customFormat="1">
      <c r="A16" s="27" t="str">
        <f t="shared" si="1"/>
        <v>1752601</v>
      </c>
      <c r="B16" s="28" t="s">
        <v>231</v>
      </c>
      <c r="C16" s="29">
        <v>26</v>
      </c>
      <c r="D16" s="28" t="s">
        <v>761</v>
      </c>
      <c r="E16" s="24">
        <v>14</v>
      </c>
      <c r="F16" s="611"/>
      <c r="G16" s="467" t="s">
        <v>855</v>
      </c>
      <c r="H16" s="467"/>
      <c r="I16" s="467"/>
      <c r="J16" s="467"/>
      <c r="K16" s="43">
        <f>VLOOKUP($A16&amp;K$108,決統データ!$A$3:$DE$365,$E16+19,FALSE)</f>
        <v>9107</v>
      </c>
      <c r="L16" s="43">
        <f>VLOOKUP($A16&amp;L$108,決統データ!$A$3:$DE$365,$E16+19,FALSE)</f>
        <v>381</v>
      </c>
      <c r="M16" s="287">
        <f t="shared" si="0"/>
        <v>9488</v>
      </c>
    </row>
    <row r="17" spans="1:13" s="1" customFormat="1">
      <c r="A17" s="27" t="str">
        <f t="shared" si="1"/>
        <v>1752601</v>
      </c>
      <c r="B17" s="28" t="s">
        <v>231</v>
      </c>
      <c r="C17" s="29">
        <v>26</v>
      </c>
      <c r="D17" s="28" t="s">
        <v>761</v>
      </c>
      <c r="E17" s="24">
        <v>15</v>
      </c>
      <c r="F17" s="611"/>
      <c r="G17" s="467" t="s">
        <v>854</v>
      </c>
      <c r="H17" s="467"/>
      <c r="I17" s="467"/>
      <c r="J17" s="467"/>
      <c r="K17" s="43">
        <f>VLOOKUP($A17&amp;K$108,決統データ!$A$3:$DE$365,$E17+19,FALSE)</f>
        <v>0</v>
      </c>
      <c r="L17" s="43">
        <f>VLOOKUP($A17&amp;L$108,決統データ!$A$3:$DE$365,$E17+19,FALSE)</f>
        <v>0</v>
      </c>
      <c r="M17" s="287">
        <f t="shared" si="0"/>
        <v>0</v>
      </c>
    </row>
    <row r="18" spans="1:13" s="1" customFormat="1">
      <c r="A18" s="27" t="str">
        <f t="shared" si="1"/>
        <v>1752601</v>
      </c>
      <c r="B18" s="28" t="s">
        <v>231</v>
      </c>
      <c r="C18" s="29">
        <v>26</v>
      </c>
      <c r="D18" s="28" t="s">
        <v>761</v>
      </c>
      <c r="E18" s="24">
        <v>16</v>
      </c>
      <c r="F18" s="611"/>
      <c r="G18" s="467" t="s">
        <v>853</v>
      </c>
      <c r="H18" s="467"/>
      <c r="I18" s="467"/>
      <c r="J18" s="467"/>
      <c r="K18" s="43">
        <f>VLOOKUP($A18&amp;K$108,決統データ!$A$3:$DE$365,$E18+19,FALSE)</f>
        <v>72986</v>
      </c>
      <c r="L18" s="43">
        <f>VLOOKUP($A18&amp;L$108,決統データ!$A$3:$DE$365,$E18+19,FALSE)</f>
        <v>8065</v>
      </c>
      <c r="M18" s="287">
        <f t="shared" si="0"/>
        <v>81051</v>
      </c>
    </row>
    <row r="19" spans="1:13" s="1" customFormat="1">
      <c r="A19" s="27" t="str">
        <f t="shared" si="1"/>
        <v>1752601</v>
      </c>
      <c r="B19" s="28" t="s">
        <v>231</v>
      </c>
      <c r="C19" s="29">
        <v>26</v>
      </c>
      <c r="D19" s="28" t="s">
        <v>761</v>
      </c>
      <c r="E19" s="24">
        <v>17</v>
      </c>
      <c r="F19" s="611"/>
      <c r="G19" s="467" t="s">
        <v>852</v>
      </c>
      <c r="H19" s="467"/>
      <c r="I19" s="467"/>
      <c r="J19" s="467"/>
      <c r="K19" s="43">
        <f>VLOOKUP($A19&amp;K$108,決統データ!$A$3:$DE$365,$E19+19,FALSE)</f>
        <v>28277</v>
      </c>
      <c r="L19" s="43">
        <f>VLOOKUP($A19&amp;L$108,決統データ!$A$3:$DE$365,$E19+19,FALSE)</f>
        <v>1950</v>
      </c>
      <c r="M19" s="287">
        <f t="shared" si="0"/>
        <v>30227</v>
      </c>
    </row>
    <row r="20" spans="1:13" s="1" customFormat="1">
      <c r="A20" s="27" t="str">
        <f t="shared" si="1"/>
        <v>1752601</v>
      </c>
      <c r="B20" s="28" t="s">
        <v>231</v>
      </c>
      <c r="C20" s="29">
        <v>26</v>
      </c>
      <c r="D20" s="28" t="s">
        <v>761</v>
      </c>
      <c r="E20" s="24">
        <v>18</v>
      </c>
      <c r="F20" s="611"/>
      <c r="G20" s="467" t="s">
        <v>851</v>
      </c>
      <c r="H20" s="467"/>
      <c r="I20" s="467"/>
      <c r="J20" s="467"/>
      <c r="K20" s="43">
        <f>VLOOKUP($A20&amp;K$108,決統データ!$A$3:$DE$365,$E20+19,FALSE)</f>
        <v>23186</v>
      </c>
      <c r="L20" s="43">
        <f>VLOOKUP($A20&amp;L$108,決統データ!$A$3:$DE$365,$E20+19,FALSE)</f>
        <v>1950</v>
      </c>
      <c r="M20" s="287">
        <f t="shared" si="0"/>
        <v>25136</v>
      </c>
    </row>
    <row r="21" spans="1:13" s="1" customFormat="1">
      <c r="A21" s="27" t="str">
        <f t="shared" si="1"/>
        <v>1752601</v>
      </c>
      <c r="B21" s="28" t="s">
        <v>231</v>
      </c>
      <c r="C21" s="29">
        <v>26</v>
      </c>
      <c r="D21" s="28" t="s">
        <v>761</v>
      </c>
      <c r="E21" s="24">
        <v>19</v>
      </c>
      <c r="F21" s="611"/>
      <c r="G21" s="467" t="s">
        <v>850</v>
      </c>
      <c r="H21" s="467"/>
      <c r="I21" s="467"/>
      <c r="J21" s="467"/>
      <c r="K21" s="43">
        <f>VLOOKUP($A21&amp;K$108,決統データ!$A$3:$DE$365,$E21+19,FALSE)</f>
        <v>23186</v>
      </c>
      <c r="L21" s="43">
        <f>VLOOKUP($A21&amp;L$108,決統データ!$A$3:$DE$365,$E21+19,FALSE)</f>
        <v>1950</v>
      </c>
      <c r="M21" s="287">
        <f t="shared" si="0"/>
        <v>25136</v>
      </c>
    </row>
    <row r="22" spans="1:13" s="1" customFormat="1">
      <c r="A22" s="27" t="str">
        <f t="shared" si="1"/>
        <v>1752601</v>
      </c>
      <c r="B22" s="28" t="s">
        <v>231</v>
      </c>
      <c r="C22" s="29">
        <v>26</v>
      </c>
      <c r="D22" s="28" t="s">
        <v>761</v>
      </c>
      <c r="E22" s="24">
        <v>20</v>
      </c>
      <c r="F22" s="611"/>
      <c r="G22" s="467" t="s">
        <v>1426</v>
      </c>
      <c r="H22" s="467"/>
      <c r="I22" s="467"/>
      <c r="J22" s="467"/>
      <c r="K22" s="43">
        <f>VLOOKUP($A22&amp;K$108,決統データ!$A$3:$DE$365,$E22+19,FALSE)</f>
        <v>0</v>
      </c>
      <c r="L22" s="43">
        <f>VLOOKUP($A22&amp;L$108,決統データ!$A$3:$DE$365,$E22+19,FALSE)</f>
        <v>0</v>
      </c>
      <c r="M22" s="287">
        <f t="shared" si="0"/>
        <v>0</v>
      </c>
    </row>
    <row r="23" spans="1:13" s="1" customFormat="1">
      <c r="A23" s="27" t="str">
        <f t="shared" si="1"/>
        <v>1752601</v>
      </c>
      <c r="B23" s="28" t="s">
        <v>231</v>
      </c>
      <c r="C23" s="29">
        <v>26</v>
      </c>
      <c r="D23" s="28" t="s">
        <v>761</v>
      </c>
      <c r="E23" s="24">
        <v>21</v>
      </c>
      <c r="F23" s="611"/>
      <c r="G23" s="467" t="s">
        <v>848</v>
      </c>
      <c r="H23" s="467"/>
      <c r="I23" s="467"/>
      <c r="J23" s="467"/>
      <c r="K23" s="43">
        <f>VLOOKUP($A23&amp;K$108,決統データ!$A$3:$DE$365,$E23+19,FALSE)</f>
        <v>5091</v>
      </c>
      <c r="L23" s="43">
        <f>VLOOKUP($A23&amp;L$108,決統データ!$A$3:$DE$365,$E23+19,FALSE)</f>
        <v>0</v>
      </c>
      <c r="M23" s="287">
        <f t="shared" si="0"/>
        <v>5091</v>
      </c>
    </row>
    <row r="24" spans="1:13" s="1" customFormat="1">
      <c r="A24" s="27" t="str">
        <f t="shared" si="1"/>
        <v>1752601</v>
      </c>
      <c r="B24" s="28" t="s">
        <v>231</v>
      </c>
      <c r="C24" s="29">
        <v>26</v>
      </c>
      <c r="D24" s="28" t="s">
        <v>761</v>
      </c>
      <c r="E24" s="24">
        <v>22</v>
      </c>
      <c r="F24" s="612"/>
      <c r="G24" s="467" t="s">
        <v>216</v>
      </c>
      <c r="H24" s="467"/>
      <c r="I24" s="467"/>
      <c r="J24" s="467"/>
      <c r="K24" s="43">
        <f>VLOOKUP($A24&amp;K$108,決統データ!$A$3:$DE$365,$E24+19,FALSE)</f>
        <v>107507</v>
      </c>
      <c r="L24" s="43">
        <f>VLOOKUP($A24&amp;L$108,決統データ!$A$3:$DE$365,$E24+19,FALSE)</f>
        <v>11607</v>
      </c>
      <c r="M24" s="287">
        <f t="shared" si="0"/>
        <v>119114</v>
      </c>
    </row>
    <row r="25" spans="1:13" s="1" customFormat="1">
      <c r="A25" s="27" t="str">
        <f t="shared" si="1"/>
        <v>1752601</v>
      </c>
      <c r="B25" s="28" t="s">
        <v>231</v>
      </c>
      <c r="C25" s="29">
        <v>26</v>
      </c>
      <c r="D25" s="28" t="s">
        <v>761</v>
      </c>
      <c r="E25" s="24">
        <v>23</v>
      </c>
      <c r="F25" s="610" t="s">
        <v>846</v>
      </c>
      <c r="G25" s="467" t="s">
        <v>215</v>
      </c>
      <c r="H25" s="467"/>
      <c r="I25" s="467"/>
      <c r="J25" s="467"/>
      <c r="K25" s="43">
        <f>VLOOKUP($A25&amp;K$108,決統データ!$A$3:$DE$365,$E25+19,FALSE)</f>
        <v>149974</v>
      </c>
      <c r="L25" s="43">
        <f>VLOOKUP($A25&amp;L$108,決統データ!$A$3:$DE$365,$E25+19,FALSE)</f>
        <v>6372</v>
      </c>
      <c r="M25" s="287">
        <f t="shared" si="0"/>
        <v>156346</v>
      </c>
    </row>
    <row r="26" spans="1:13" s="1" customFormat="1">
      <c r="A26" s="27" t="str">
        <f t="shared" si="1"/>
        <v>1752601</v>
      </c>
      <c r="B26" s="28" t="s">
        <v>231</v>
      </c>
      <c r="C26" s="29">
        <v>26</v>
      </c>
      <c r="D26" s="28" t="s">
        <v>761</v>
      </c>
      <c r="E26" s="24">
        <v>24</v>
      </c>
      <c r="F26" s="611"/>
      <c r="G26" s="467" t="s">
        <v>844</v>
      </c>
      <c r="H26" s="467"/>
      <c r="I26" s="467"/>
      <c r="J26" s="467"/>
      <c r="K26" s="43">
        <f>VLOOKUP($A26&amp;K$108,決統データ!$A$3:$DE$365,$E26+19,FALSE)</f>
        <v>78900</v>
      </c>
      <c r="L26" s="43">
        <f>VLOOKUP($A26&amp;L$108,決統データ!$A$3:$DE$365,$E26+19,FALSE)</f>
        <v>0</v>
      </c>
      <c r="M26" s="287">
        <f t="shared" si="0"/>
        <v>78900</v>
      </c>
    </row>
    <row r="27" spans="1:13" s="1" customFormat="1">
      <c r="A27" s="27" t="str">
        <f t="shared" si="1"/>
        <v>1752601</v>
      </c>
      <c r="B27" s="28" t="s">
        <v>231</v>
      </c>
      <c r="C27" s="29">
        <v>26</v>
      </c>
      <c r="D27" s="28" t="s">
        <v>761</v>
      </c>
      <c r="E27" s="24">
        <v>25</v>
      </c>
      <c r="F27" s="611"/>
      <c r="G27" s="467" t="s">
        <v>843</v>
      </c>
      <c r="H27" s="467"/>
      <c r="I27" s="467"/>
      <c r="J27" s="467"/>
      <c r="K27" s="43">
        <f>VLOOKUP($A27&amp;K$108,決統データ!$A$3:$DE$365,$E27+19,FALSE)</f>
        <v>0</v>
      </c>
      <c r="L27" s="43">
        <f>VLOOKUP($A27&amp;L$108,決統データ!$A$3:$DE$365,$E27+19,FALSE)</f>
        <v>0</v>
      </c>
      <c r="M27" s="287">
        <f t="shared" si="0"/>
        <v>0</v>
      </c>
    </row>
    <row r="28" spans="1:13" s="1" customFormat="1">
      <c r="A28" s="27" t="str">
        <f t="shared" si="1"/>
        <v>1752601</v>
      </c>
      <c r="B28" s="28" t="s">
        <v>231</v>
      </c>
      <c r="C28" s="29">
        <v>26</v>
      </c>
      <c r="D28" s="28" t="s">
        <v>761</v>
      </c>
      <c r="E28" s="24">
        <v>26</v>
      </c>
      <c r="F28" s="611"/>
      <c r="G28" s="467" t="s">
        <v>842</v>
      </c>
      <c r="H28" s="467"/>
      <c r="I28" s="467"/>
      <c r="J28" s="467"/>
      <c r="K28" s="43">
        <f>VLOOKUP($A28&amp;K$108,決統データ!$A$3:$DE$365,$E28+19,FALSE)</f>
        <v>70365</v>
      </c>
      <c r="L28" s="43">
        <f>VLOOKUP($A28&amp;L$108,決統データ!$A$3:$DE$365,$E28+19,FALSE)</f>
        <v>6361</v>
      </c>
      <c r="M28" s="287">
        <f t="shared" si="0"/>
        <v>76726</v>
      </c>
    </row>
    <row r="29" spans="1:13" s="1" customFormat="1">
      <c r="A29" s="27" t="str">
        <f t="shared" si="1"/>
        <v>1752601</v>
      </c>
      <c r="B29" s="28" t="s">
        <v>231</v>
      </c>
      <c r="C29" s="29">
        <v>26</v>
      </c>
      <c r="D29" s="28" t="s">
        <v>761</v>
      </c>
      <c r="E29" s="24">
        <v>27</v>
      </c>
      <c r="F29" s="611"/>
      <c r="G29" s="467" t="s">
        <v>841</v>
      </c>
      <c r="H29" s="467"/>
      <c r="I29" s="467"/>
      <c r="J29" s="467"/>
      <c r="K29" s="43">
        <f>VLOOKUP($A29&amp;K$108,決統データ!$A$3:$DE$365,$E29+19,FALSE)</f>
        <v>0</v>
      </c>
      <c r="L29" s="43">
        <f>VLOOKUP($A29&amp;L$108,決統データ!$A$3:$DE$365,$E29+19,FALSE)</f>
        <v>0</v>
      </c>
      <c r="M29" s="287">
        <f t="shared" si="0"/>
        <v>0</v>
      </c>
    </row>
    <row r="30" spans="1:13" s="1" customFormat="1">
      <c r="A30" s="27" t="str">
        <f t="shared" si="1"/>
        <v>1752601</v>
      </c>
      <c r="B30" s="28" t="s">
        <v>231</v>
      </c>
      <c r="C30" s="29">
        <v>26</v>
      </c>
      <c r="D30" s="28" t="s">
        <v>761</v>
      </c>
      <c r="E30" s="24">
        <v>28</v>
      </c>
      <c r="F30" s="611"/>
      <c r="G30" s="467" t="s">
        <v>840</v>
      </c>
      <c r="H30" s="467"/>
      <c r="I30" s="467"/>
      <c r="J30" s="467"/>
      <c r="K30" s="43">
        <f>VLOOKUP($A30&amp;K$108,決統データ!$A$3:$DE$365,$E30+19,FALSE)</f>
        <v>0</v>
      </c>
      <c r="L30" s="43">
        <f>VLOOKUP($A30&amp;L$108,決統データ!$A$3:$DE$365,$E30+19,FALSE)</f>
        <v>0</v>
      </c>
      <c r="M30" s="287">
        <f t="shared" si="0"/>
        <v>0</v>
      </c>
    </row>
    <row r="31" spans="1:13" s="1" customFormat="1">
      <c r="A31" s="27" t="str">
        <f t="shared" si="1"/>
        <v>1752601</v>
      </c>
      <c r="B31" s="28" t="s">
        <v>231</v>
      </c>
      <c r="C31" s="29">
        <v>26</v>
      </c>
      <c r="D31" s="28" t="s">
        <v>761</v>
      </c>
      <c r="E31" s="24">
        <v>29</v>
      </c>
      <c r="F31" s="611"/>
      <c r="G31" s="467" t="s">
        <v>839</v>
      </c>
      <c r="H31" s="467"/>
      <c r="I31" s="467"/>
      <c r="J31" s="467"/>
      <c r="K31" s="43">
        <f>VLOOKUP($A31&amp;K$108,決統データ!$A$3:$DE$365,$E31+19,FALSE)</f>
        <v>0</v>
      </c>
      <c r="L31" s="43">
        <f>VLOOKUP($A31&amp;L$108,決統データ!$A$3:$DE$365,$E31+19,FALSE)</f>
        <v>0</v>
      </c>
      <c r="M31" s="287">
        <f t="shared" si="0"/>
        <v>0</v>
      </c>
    </row>
    <row r="32" spans="1:13" s="1" customFormat="1">
      <c r="A32" s="27" t="str">
        <f t="shared" si="1"/>
        <v>1752601</v>
      </c>
      <c r="B32" s="28" t="s">
        <v>231</v>
      </c>
      <c r="C32" s="29">
        <v>26</v>
      </c>
      <c r="D32" s="28" t="s">
        <v>761</v>
      </c>
      <c r="E32" s="24">
        <v>30</v>
      </c>
      <c r="F32" s="611"/>
      <c r="G32" s="467" t="s">
        <v>892</v>
      </c>
      <c r="H32" s="467"/>
      <c r="I32" s="467"/>
      <c r="J32" s="467"/>
      <c r="K32" s="43">
        <f>VLOOKUP($A32&amp;K$108,決統データ!$A$3:$DE$365,$E32+19,FALSE)</f>
        <v>709</v>
      </c>
      <c r="L32" s="43">
        <f>VLOOKUP($A32&amp;L$108,決統データ!$A$3:$DE$365,$E32+19,FALSE)</f>
        <v>0</v>
      </c>
      <c r="M32" s="287">
        <f t="shared" si="0"/>
        <v>709</v>
      </c>
    </row>
    <row r="33" spans="1:13" s="1" customFormat="1">
      <c r="A33" s="27" t="str">
        <f t="shared" si="1"/>
        <v>1752601</v>
      </c>
      <c r="B33" s="28" t="s">
        <v>231</v>
      </c>
      <c r="C33" s="29">
        <v>26</v>
      </c>
      <c r="D33" s="28" t="s">
        <v>761</v>
      </c>
      <c r="E33" s="24">
        <v>31</v>
      </c>
      <c r="F33" s="611"/>
      <c r="G33" s="467" t="s">
        <v>837</v>
      </c>
      <c r="H33" s="467"/>
      <c r="I33" s="467"/>
      <c r="J33" s="467"/>
      <c r="K33" s="43">
        <f>VLOOKUP($A33&amp;K$108,決統データ!$A$3:$DE$365,$E33+19,FALSE)</f>
        <v>0</v>
      </c>
      <c r="L33" s="43">
        <f>VLOOKUP($A33&amp;L$108,決統データ!$A$3:$DE$365,$E33+19,FALSE)</f>
        <v>11</v>
      </c>
      <c r="M33" s="287">
        <f t="shared" si="0"/>
        <v>11</v>
      </c>
    </row>
    <row r="34" spans="1:13" s="1" customFormat="1">
      <c r="A34" s="27" t="str">
        <f t="shared" si="1"/>
        <v>1752601</v>
      </c>
      <c r="B34" s="28" t="s">
        <v>231</v>
      </c>
      <c r="C34" s="29">
        <v>26</v>
      </c>
      <c r="D34" s="28" t="s">
        <v>761</v>
      </c>
      <c r="E34" s="24">
        <v>32</v>
      </c>
      <c r="F34" s="611"/>
      <c r="G34" s="467" t="s">
        <v>836</v>
      </c>
      <c r="H34" s="467"/>
      <c r="I34" s="467"/>
      <c r="J34" s="467"/>
      <c r="K34" s="43">
        <f>VLOOKUP($A34&amp;K$108,決統データ!$A$3:$DE$365,$E34+19,FALSE)</f>
        <v>0</v>
      </c>
      <c r="L34" s="43">
        <f>VLOOKUP($A34&amp;L$108,決統データ!$A$3:$DE$365,$E34+19,FALSE)</f>
        <v>0</v>
      </c>
      <c r="M34" s="287">
        <f t="shared" si="0"/>
        <v>0</v>
      </c>
    </row>
    <row r="35" spans="1:13" s="1" customFormat="1">
      <c r="A35" s="27" t="str">
        <f t="shared" si="1"/>
        <v>1752601</v>
      </c>
      <c r="B35" s="28" t="s">
        <v>231</v>
      </c>
      <c r="C35" s="29">
        <v>26</v>
      </c>
      <c r="D35" s="28" t="s">
        <v>761</v>
      </c>
      <c r="E35" s="24">
        <v>33</v>
      </c>
      <c r="F35" s="611"/>
      <c r="G35" s="467" t="s">
        <v>214</v>
      </c>
      <c r="H35" s="467"/>
      <c r="I35" s="467"/>
      <c r="J35" s="467"/>
      <c r="K35" s="43">
        <f>VLOOKUP($A35&amp;K$108,決統データ!$A$3:$DE$365,$E35+19,FALSE)</f>
        <v>221975</v>
      </c>
      <c r="L35" s="43">
        <f>VLOOKUP($A35&amp;L$108,決統データ!$A$3:$DE$365,$E35+19,FALSE)</f>
        <v>17701</v>
      </c>
      <c r="M35" s="287">
        <f t="shared" ref="M35:M66" si="2">SUM(K35:L35)</f>
        <v>239676</v>
      </c>
    </row>
    <row r="36" spans="1:13" s="1" customFormat="1">
      <c r="A36" s="27" t="str">
        <f t="shared" si="1"/>
        <v>1752601</v>
      </c>
      <c r="B36" s="28" t="s">
        <v>231</v>
      </c>
      <c r="C36" s="29">
        <v>26</v>
      </c>
      <c r="D36" s="28" t="s">
        <v>761</v>
      </c>
      <c r="E36" s="24">
        <v>34</v>
      </c>
      <c r="F36" s="611"/>
      <c r="G36" s="628" t="s">
        <v>834</v>
      </c>
      <c r="H36" s="628"/>
      <c r="I36" s="467"/>
      <c r="J36" s="467"/>
      <c r="K36" s="43">
        <f>VLOOKUP($A36&amp;K$108,決統データ!$A$3:$DE$365,$E36+19,FALSE)</f>
        <v>7887</v>
      </c>
      <c r="L36" s="43">
        <f>VLOOKUP($A36&amp;L$108,決統データ!$A$3:$DE$365,$E36+19,FALSE)</f>
        <v>518</v>
      </c>
      <c r="M36" s="287">
        <f t="shared" si="2"/>
        <v>8405</v>
      </c>
    </row>
    <row r="37" spans="1:13" s="1" customFormat="1">
      <c r="A37" s="27" t="str">
        <f t="shared" si="1"/>
        <v>1752601</v>
      </c>
      <c r="B37" s="28" t="s">
        <v>231</v>
      </c>
      <c r="C37" s="29">
        <v>26</v>
      </c>
      <c r="D37" s="28" t="s">
        <v>761</v>
      </c>
      <c r="E37" s="24">
        <v>35</v>
      </c>
      <c r="F37" s="611"/>
      <c r="G37" s="894" t="s">
        <v>521</v>
      </c>
      <c r="H37" s="895"/>
      <c r="I37" s="498" t="s">
        <v>833</v>
      </c>
      <c r="J37" s="490"/>
      <c r="K37" s="43">
        <f>VLOOKUP($A37&amp;K$108,決統データ!$A$3:$DE$365,$E37+19,FALSE)</f>
        <v>1300</v>
      </c>
      <c r="L37" s="43">
        <f>VLOOKUP($A37&amp;L$108,決統データ!$A$3:$DE$365,$E37+19,FALSE)</f>
        <v>518</v>
      </c>
      <c r="M37" s="287">
        <f t="shared" si="2"/>
        <v>1818</v>
      </c>
    </row>
    <row r="38" spans="1:13" s="1" customFormat="1">
      <c r="A38" s="27" t="str">
        <f t="shared" si="1"/>
        <v>1752601</v>
      </c>
      <c r="B38" s="28" t="s">
        <v>231</v>
      </c>
      <c r="C38" s="29">
        <v>26</v>
      </c>
      <c r="D38" s="28" t="s">
        <v>761</v>
      </c>
      <c r="E38" s="24">
        <v>36</v>
      </c>
      <c r="F38" s="611"/>
      <c r="G38" s="896"/>
      <c r="H38" s="897"/>
      <c r="I38" s="498" t="s">
        <v>832</v>
      </c>
      <c r="J38" s="490"/>
      <c r="K38" s="43">
        <f>VLOOKUP($A38&amp;K$108,決統データ!$A$3:$DE$365,$E38+19,FALSE)</f>
        <v>0</v>
      </c>
      <c r="L38" s="43">
        <f>VLOOKUP($A38&amp;L$108,決統データ!$A$3:$DE$365,$E38+19,FALSE)</f>
        <v>0</v>
      </c>
      <c r="M38" s="287">
        <f t="shared" si="2"/>
        <v>0</v>
      </c>
    </row>
    <row r="39" spans="1:13" s="1" customFormat="1">
      <c r="A39" s="27" t="str">
        <f t="shared" si="1"/>
        <v>1752601</v>
      </c>
      <c r="B39" s="28" t="s">
        <v>231</v>
      </c>
      <c r="C39" s="29">
        <v>26</v>
      </c>
      <c r="D39" s="28" t="s">
        <v>761</v>
      </c>
      <c r="E39" s="24">
        <v>37</v>
      </c>
      <c r="F39" s="611"/>
      <c r="G39" s="848" t="s">
        <v>499</v>
      </c>
      <c r="H39" s="636" t="s">
        <v>831</v>
      </c>
      <c r="I39" s="467"/>
      <c r="J39" s="467"/>
      <c r="K39" s="43">
        <f>VLOOKUP($A39&amp;K$108,決統データ!$A$3:$DE$365,$E39+19,FALSE)</f>
        <v>5659</v>
      </c>
      <c r="L39" s="43">
        <f>VLOOKUP($A39&amp;L$108,決統データ!$A$3:$DE$365,$E39+19,FALSE)</f>
        <v>0</v>
      </c>
      <c r="M39" s="287">
        <f t="shared" si="2"/>
        <v>5659</v>
      </c>
    </row>
    <row r="40" spans="1:13" s="1" customFormat="1">
      <c r="A40" s="27" t="str">
        <f t="shared" si="1"/>
        <v>1752601</v>
      </c>
      <c r="B40" s="28" t="s">
        <v>231</v>
      </c>
      <c r="C40" s="29">
        <v>26</v>
      </c>
      <c r="D40" s="28" t="s">
        <v>761</v>
      </c>
      <c r="E40" s="24">
        <v>38</v>
      </c>
      <c r="F40" s="611"/>
      <c r="G40" s="877"/>
      <c r="H40" s="467" t="s">
        <v>829</v>
      </c>
      <c r="I40" s="467"/>
      <c r="J40" s="467"/>
      <c r="K40" s="43">
        <f>VLOOKUP($A40&amp;K$108,決統データ!$A$3:$DE$365,$E40+19,FALSE)</f>
        <v>4587</v>
      </c>
      <c r="L40" s="43">
        <f>VLOOKUP($A40&amp;L$108,決統データ!$A$3:$DE$365,$E40+19,FALSE)</f>
        <v>0</v>
      </c>
      <c r="M40" s="287">
        <f t="shared" si="2"/>
        <v>4587</v>
      </c>
    </row>
    <row r="41" spans="1:13" s="1" customFormat="1">
      <c r="A41" s="27" t="str">
        <f t="shared" si="1"/>
        <v>1752601</v>
      </c>
      <c r="B41" s="28" t="s">
        <v>231</v>
      </c>
      <c r="C41" s="29">
        <v>26</v>
      </c>
      <c r="D41" s="28" t="s">
        <v>761</v>
      </c>
      <c r="E41" s="24">
        <v>39</v>
      </c>
      <c r="F41" s="611"/>
      <c r="G41" s="877"/>
      <c r="H41" s="467" t="s">
        <v>830</v>
      </c>
      <c r="I41" s="467"/>
      <c r="J41" s="467"/>
      <c r="K41" s="43">
        <f>VLOOKUP($A41&amp;K$108,決統データ!$A$3:$DE$365,$E41+19,FALSE)</f>
        <v>2228</v>
      </c>
      <c r="L41" s="43">
        <f>VLOOKUP($A41&amp;L$108,決統データ!$A$3:$DE$365,$E41+19,FALSE)</f>
        <v>518</v>
      </c>
      <c r="M41" s="287">
        <f t="shared" si="2"/>
        <v>2746</v>
      </c>
    </row>
    <row r="42" spans="1:13" s="1" customFormat="1">
      <c r="A42" s="27" t="str">
        <f t="shared" si="1"/>
        <v>1752601</v>
      </c>
      <c r="B42" s="28" t="s">
        <v>231</v>
      </c>
      <c r="C42" s="29">
        <v>26</v>
      </c>
      <c r="D42" s="28" t="s">
        <v>761</v>
      </c>
      <c r="E42" s="24">
        <v>40</v>
      </c>
      <c r="F42" s="611"/>
      <c r="G42" s="877"/>
      <c r="H42" s="467" t="s">
        <v>829</v>
      </c>
      <c r="I42" s="467"/>
      <c r="J42" s="467"/>
      <c r="K42" s="43">
        <f>VLOOKUP($A42&amp;K$108,決統データ!$A$3:$DE$365,$E42+19,FALSE)</f>
        <v>1807</v>
      </c>
      <c r="L42" s="43">
        <f>VLOOKUP($A42&amp;L$108,決統データ!$A$3:$DE$365,$E42+19,FALSE)</f>
        <v>0</v>
      </c>
      <c r="M42" s="287">
        <f t="shared" si="2"/>
        <v>1807</v>
      </c>
    </row>
    <row r="43" spans="1:13" s="1" customFormat="1">
      <c r="A43" s="27" t="str">
        <f t="shared" si="1"/>
        <v>1752601</v>
      </c>
      <c r="B43" s="28" t="s">
        <v>231</v>
      </c>
      <c r="C43" s="29">
        <v>26</v>
      </c>
      <c r="D43" s="28" t="s">
        <v>761</v>
      </c>
      <c r="E43" s="24">
        <v>41</v>
      </c>
      <c r="F43" s="611"/>
      <c r="G43" s="877" t="s">
        <v>828</v>
      </c>
      <c r="H43" s="878" t="s">
        <v>807</v>
      </c>
      <c r="I43" s="625" t="s">
        <v>626</v>
      </c>
      <c r="J43" s="60" t="s">
        <v>372</v>
      </c>
      <c r="K43" s="43">
        <f>VLOOKUP($A43&amp;K$108,決統データ!$A$3:$DE$365,$E43+19,FALSE)</f>
        <v>3332</v>
      </c>
      <c r="L43" s="43">
        <f>VLOOKUP($A43&amp;L$108,決統データ!$A$3:$DE$365,$E43+19,FALSE)</f>
        <v>0</v>
      </c>
      <c r="M43" s="287">
        <f t="shared" si="2"/>
        <v>3332</v>
      </c>
    </row>
    <row r="44" spans="1:13" s="1" customFormat="1">
      <c r="A44" s="27" t="str">
        <f t="shared" si="1"/>
        <v>1752601</v>
      </c>
      <c r="B44" s="28" t="s">
        <v>231</v>
      </c>
      <c r="C44" s="29">
        <v>26</v>
      </c>
      <c r="D44" s="28" t="s">
        <v>761</v>
      </c>
      <c r="E44" s="24">
        <v>42</v>
      </c>
      <c r="F44" s="611"/>
      <c r="G44" s="877"/>
      <c r="H44" s="879"/>
      <c r="I44" s="626"/>
      <c r="J44" s="60" t="s">
        <v>353</v>
      </c>
      <c r="K44" s="43">
        <f>VLOOKUP($A44&amp;K$108,決統データ!$A$3:$DE$365,$E44+19,FALSE)</f>
        <v>0</v>
      </c>
      <c r="L44" s="43">
        <f>VLOOKUP($A44&amp;L$108,決統データ!$A$3:$DE$365,$E44+19,FALSE)</f>
        <v>0</v>
      </c>
      <c r="M44" s="287">
        <f t="shared" si="2"/>
        <v>0</v>
      </c>
    </row>
    <row r="45" spans="1:13" s="1" customFormat="1">
      <c r="A45" s="27" t="str">
        <f t="shared" si="1"/>
        <v>1752601</v>
      </c>
      <c r="B45" s="28" t="s">
        <v>231</v>
      </c>
      <c r="C45" s="29">
        <v>26</v>
      </c>
      <c r="D45" s="28" t="s">
        <v>761</v>
      </c>
      <c r="E45" s="24">
        <v>43</v>
      </c>
      <c r="F45" s="611"/>
      <c r="G45" s="877"/>
      <c r="H45" s="636"/>
      <c r="I45" s="627"/>
      <c r="J45" s="60" t="s">
        <v>713</v>
      </c>
      <c r="K45" s="43">
        <f>VLOOKUP($A45&amp;K$108,決統データ!$A$3:$DE$365,$E45+19,FALSE)</f>
        <v>3062</v>
      </c>
      <c r="L45" s="43">
        <f>VLOOKUP($A45&amp;L$108,決統データ!$A$3:$DE$365,$E45+19,FALSE)</f>
        <v>0</v>
      </c>
      <c r="M45" s="287">
        <f t="shared" si="2"/>
        <v>3062</v>
      </c>
    </row>
    <row r="46" spans="1:13" s="1" customFormat="1">
      <c r="A46" s="27" t="str">
        <f t="shared" si="1"/>
        <v>1752601</v>
      </c>
      <c r="B46" s="28" t="s">
        <v>231</v>
      </c>
      <c r="C46" s="29">
        <v>26</v>
      </c>
      <c r="D46" s="28" t="s">
        <v>761</v>
      </c>
      <c r="E46" s="24">
        <v>44</v>
      </c>
      <c r="F46" s="611"/>
      <c r="G46" s="877"/>
      <c r="H46" s="467" t="s">
        <v>827</v>
      </c>
      <c r="I46" s="467"/>
      <c r="J46" s="467"/>
      <c r="K46" s="43">
        <f>VLOOKUP($A46&amp;K$108,決統データ!$A$3:$DE$365,$E46+19,FALSE)</f>
        <v>0</v>
      </c>
      <c r="L46" s="43">
        <f>VLOOKUP($A46&amp;L$108,決統データ!$A$3:$DE$365,$E46+19,FALSE)</f>
        <v>0</v>
      </c>
      <c r="M46" s="287">
        <f t="shared" si="2"/>
        <v>0</v>
      </c>
    </row>
    <row r="47" spans="1:13" s="1" customFormat="1">
      <c r="A47" s="27" t="str">
        <f t="shared" si="1"/>
        <v>1752601</v>
      </c>
      <c r="B47" s="28" t="s">
        <v>231</v>
      </c>
      <c r="C47" s="29">
        <v>26</v>
      </c>
      <c r="D47" s="28" t="s">
        <v>761</v>
      </c>
      <c r="E47" s="24">
        <v>45</v>
      </c>
      <c r="F47" s="611"/>
      <c r="G47" s="877"/>
      <c r="H47" s="467" t="s">
        <v>890</v>
      </c>
      <c r="I47" s="467"/>
      <c r="J47" s="467"/>
      <c r="K47" s="43">
        <f>VLOOKUP($A47&amp;K$108,決統データ!$A$3:$DE$365,$E47+19,FALSE)</f>
        <v>0</v>
      </c>
      <c r="L47" s="43">
        <f>VLOOKUP($A47&amp;L$108,決統データ!$A$3:$DE$365,$E47+19,FALSE)</f>
        <v>0</v>
      </c>
      <c r="M47" s="287">
        <f t="shared" si="2"/>
        <v>0</v>
      </c>
    </row>
    <row r="48" spans="1:13" s="1" customFormat="1">
      <c r="A48" s="27" t="str">
        <f t="shared" si="1"/>
        <v>1752601</v>
      </c>
      <c r="B48" s="28" t="s">
        <v>231</v>
      </c>
      <c r="C48" s="29">
        <v>26</v>
      </c>
      <c r="D48" s="28" t="s">
        <v>761</v>
      </c>
      <c r="E48" s="24">
        <v>46</v>
      </c>
      <c r="F48" s="611"/>
      <c r="G48" s="877"/>
      <c r="H48" s="467" t="s">
        <v>825</v>
      </c>
      <c r="I48" s="467"/>
      <c r="J48" s="467"/>
      <c r="K48" s="43">
        <f>VLOOKUP($A48&amp;K$108,決統データ!$A$3:$DE$365,$E48+19,FALSE)</f>
        <v>0</v>
      </c>
      <c r="L48" s="43">
        <f>VLOOKUP($A48&amp;L$108,決統データ!$A$3:$DE$365,$E48+19,FALSE)</f>
        <v>0</v>
      </c>
      <c r="M48" s="287">
        <f t="shared" si="2"/>
        <v>0</v>
      </c>
    </row>
    <row r="49" spans="1:13" s="1" customFormat="1">
      <c r="A49" s="27" t="str">
        <f t="shared" si="1"/>
        <v>1752601</v>
      </c>
      <c r="B49" s="28" t="s">
        <v>231</v>
      </c>
      <c r="C49" s="29">
        <v>26</v>
      </c>
      <c r="D49" s="28" t="s">
        <v>761</v>
      </c>
      <c r="E49" s="24">
        <v>47</v>
      </c>
      <c r="F49" s="611"/>
      <c r="G49" s="877"/>
      <c r="H49" s="467" t="s">
        <v>824</v>
      </c>
      <c r="I49" s="467"/>
      <c r="J49" s="467"/>
      <c r="K49" s="43">
        <f>VLOOKUP($A49&amp;K$108,決統データ!$A$3:$DE$365,$E49+19,FALSE)</f>
        <v>1493</v>
      </c>
      <c r="L49" s="43">
        <f>VLOOKUP($A49&amp;L$108,決統データ!$A$3:$DE$365,$E49+19,FALSE)</f>
        <v>518</v>
      </c>
      <c r="M49" s="287">
        <f t="shared" si="2"/>
        <v>2011</v>
      </c>
    </row>
    <row r="50" spans="1:13" s="1" customFormat="1">
      <c r="A50" s="27" t="str">
        <f t="shared" si="1"/>
        <v>1752601</v>
      </c>
      <c r="B50" s="28" t="s">
        <v>231</v>
      </c>
      <c r="C50" s="29">
        <v>26</v>
      </c>
      <c r="D50" s="28" t="s">
        <v>761</v>
      </c>
      <c r="E50" s="24">
        <v>48</v>
      </c>
      <c r="F50" s="611"/>
      <c r="G50" s="877"/>
      <c r="H50" s="467" t="s">
        <v>713</v>
      </c>
      <c r="I50" s="467"/>
      <c r="J50" s="467"/>
      <c r="K50" s="43">
        <f>VLOOKUP($A50&amp;K$108,決統データ!$A$3:$DE$365,$E50+19,FALSE)</f>
        <v>0</v>
      </c>
      <c r="L50" s="43">
        <f>VLOOKUP($A50&amp;L$108,決統データ!$A$3:$DE$365,$E50+19,FALSE)</f>
        <v>0</v>
      </c>
      <c r="M50" s="287">
        <f t="shared" si="2"/>
        <v>0</v>
      </c>
    </row>
    <row r="51" spans="1:13" s="1" customFormat="1">
      <c r="A51" s="27" t="str">
        <f t="shared" si="1"/>
        <v>1752601</v>
      </c>
      <c r="B51" s="28" t="s">
        <v>231</v>
      </c>
      <c r="C51" s="29">
        <v>26</v>
      </c>
      <c r="D51" s="28" t="s">
        <v>761</v>
      </c>
      <c r="E51" s="24">
        <v>49</v>
      </c>
      <c r="F51" s="611"/>
      <c r="G51" s="467" t="s">
        <v>823</v>
      </c>
      <c r="H51" s="467"/>
      <c r="I51" s="467"/>
      <c r="J51" s="467"/>
      <c r="K51" s="43">
        <f>VLOOKUP($A51&amp;K$108,決統データ!$A$3:$DE$365,$E51+19,FALSE)</f>
        <v>214088</v>
      </c>
      <c r="L51" s="43">
        <f>VLOOKUP($A51&amp;L$108,決統データ!$A$3:$DE$365,$E51+19,FALSE)</f>
        <v>17183</v>
      </c>
      <c r="M51" s="287">
        <f t="shared" si="2"/>
        <v>231271</v>
      </c>
    </row>
    <row r="52" spans="1:13" s="1" customFormat="1">
      <c r="A52" s="27" t="str">
        <f t="shared" si="1"/>
        <v>1752601</v>
      </c>
      <c r="B52" s="28" t="s">
        <v>231</v>
      </c>
      <c r="C52" s="29">
        <v>26</v>
      </c>
      <c r="D52" s="28" t="s">
        <v>761</v>
      </c>
      <c r="E52" s="24">
        <v>50</v>
      </c>
      <c r="F52" s="611"/>
      <c r="G52" s="619" t="s">
        <v>521</v>
      </c>
      <c r="H52" s="467" t="s">
        <v>821</v>
      </c>
      <c r="I52" s="467"/>
      <c r="J52" s="467"/>
      <c r="K52" s="43">
        <f>VLOOKUP($A52&amp;K$108,決統データ!$A$3:$DE$365,$E52+19,FALSE)</f>
        <v>0</v>
      </c>
      <c r="L52" s="43">
        <f>VLOOKUP($A52&amp;L$108,決統データ!$A$3:$DE$365,$E52+19,FALSE)</f>
        <v>0</v>
      </c>
      <c r="M52" s="287">
        <f t="shared" si="2"/>
        <v>0</v>
      </c>
    </row>
    <row r="53" spans="1:13" s="1" customFormat="1">
      <c r="A53" s="27" t="str">
        <f t="shared" si="1"/>
        <v>1752601</v>
      </c>
      <c r="B53" s="28" t="s">
        <v>231</v>
      </c>
      <c r="C53" s="29">
        <v>26</v>
      </c>
      <c r="D53" s="28" t="s">
        <v>761</v>
      </c>
      <c r="E53" s="24">
        <v>51</v>
      </c>
      <c r="F53" s="611"/>
      <c r="G53" s="620"/>
      <c r="H53" s="467" t="s">
        <v>373</v>
      </c>
      <c r="I53" s="467"/>
      <c r="J53" s="467"/>
      <c r="K53" s="43">
        <f>VLOOKUP($A53&amp;K$108,決統データ!$A$3:$DE$365,$E53+19,FALSE)</f>
        <v>0</v>
      </c>
      <c r="L53" s="43">
        <f>VLOOKUP($A53&amp;L$108,決統データ!$A$3:$DE$365,$E53+19,FALSE)</f>
        <v>0</v>
      </c>
      <c r="M53" s="287">
        <f t="shared" si="2"/>
        <v>0</v>
      </c>
    </row>
    <row r="54" spans="1:13" s="1" customFormat="1">
      <c r="A54" s="27" t="str">
        <f t="shared" si="1"/>
        <v>1752601</v>
      </c>
      <c r="B54" s="28" t="s">
        <v>231</v>
      </c>
      <c r="C54" s="29">
        <v>26</v>
      </c>
      <c r="D54" s="28" t="s">
        <v>761</v>
      </c>
      <c r="E54" s="24">
        <v>52</v>
      </c>
      <c r="F54" s="611"/>
      <c r="G54" s="621"/>
      <c r="H54" s="467" t="s">
        <v>820</v>
      </c>
      <c r="I54" s="467"/>
      <c r="J54" s="467"/>
      <c r="K54" s="43">
        <f>VLOOKUP($A54&amp;K$108,決統データ!$A$3:$DE$365,$E54+19,FALSE)</f>
        <v>0</v>
      </c>
      <c r="L54" s="43">
        <f>VLOOKUP($A54&amp;L$108,決統データ!$A$3:$DE$365,$E54+19,FALSE)</f>
        <v>0</v>
      </c>
      <c r="M54" s="287">
        <f t="shared" si="2"/>
        <v>0</v>
      </c>
    </row>
    <row r="55" spans="1:13" s="1" customFormat="1">
      <c r="A55" s="27" t="str">
        <f t="shared" si="1"/>
        <v>1752601</v>
      </c>
      <c r="B55" s="28" t="s">
        <v>231</v>
      </c>
      <c r="C55" s="29">
        <v>26</v>
      </c>
      <c r="D55" s="28" t="s">
        <v>761</v>
      </c>
      <c r="E55" s="24">
        <v>53</v>
      </c>
      <c r="F55" s="611"/>
      <c r="G55" s="467" t="s">
        <v>819</v>
      </c>
      <c r="H55" s="467"/>
      <c r="I55" s="467"/>
      <c r="J55" s="467"/>
      <c r="K55" s="43">
        <f>VLOOKUP($A55&amp;K$108,決統データ!$A$3:$DE$365,$E55+19,FALSE)</f>
        <v>0</v>
      </c>
      <c r="L55" s="43">
        <f>VLOOKUP($A55&amp;L$108,決統データ!$A$3:$DE$365,$E55+19,FALSE)</f>
        <v>0</v>
      </c>
      <c r="M55" s="287">
        <f t="shared" si="2"/>
        <v>0</v>
      </c>
    </row>
    <row r="56" spans="1:13" s="1" customFormat="1">
      <c r="A56" s="27" t="str">
        <f t="shared" si="1"/>
        <v>1752601</v>
      </c>
      <c r="B56" s="28" t="s">
        <v>231</v>
      </c>
      <c r="C56" s="29">
        <v>26</v>
      </c>
      <c r="D56" s="28" t="s">
        <v>761</v>
      </c>
      <c r="E56" s="24">
        <v>54</v>
      </c>
      <c r="F56" s="611"/>
      <c r="G56" s="467" t="s">
        <v>818</v>
      </c>
      <c r="H56" s="467"/>
      <c r="I56" s="467"/>
      <c r="J56" s="467"/>
      <c r="K56" s="43">
        <f>VLOOKUP($A56&amp;K$108,決統データ!$A$3:$DE$365,$E56+19,FALSE)</f>
        <v>0</v>
      </c>
      <c r="L56" s="43">
        <f>VLOOKUP($A56&amp;L$108,決統データ!$A$3:$DE$365,$E56+19,FALSE)</f>
        <v>0</v>
      </c>
      <c r="M56" s="287">
        <f t="shared" si="2"/>
        <v>0</v>
      </c>
    </row>
    <row r="57" spans="1:13" s="1" customFormat="1">
      <c r="A57" s="27" t="str">
        <f t="shared" si="1"/>
        <v>1752601</v>
      </c>
      <c r="B57" s="28" t="s">
        <v>231</v>
      </c>
      <c r="C57" s="29">
        <v>26</v>
      </c>
      <c r="D57" s="28" t="s">
        <v>761</v>
      </c>
      <c r="E57" s="24">
        <v>55</v>
      </c>
      <c r="F57" s="611"/>
      <c r="G57" s="467" t="s">
        <v>817</v>
      </c>
      <c r="H57" s="467"/>
      <c r="I57" s="467"/>
      <c r="J57" s="467"/>
      <c r="K57" s="43">
        <f>VLOOKUP($A57&amp;K$108,決統データ!$A$3:$DE$365,$E57+19,FALSE)</f>
        <v>0</v>
      </c>
      <c r="L57" s="43">
        <f>VLOOKUP($A57&amp;L$108,決統データ!$A$3:$DE$365,$E57+19,FALSE)</f>
        <v>0</v>
      </c>
      <c r="M57" s="287">
        <f t="shared" si="2"/>
        <v>0</v>
      </c>
    </row>
    <row r="58" spans="1:13" s="1" customFormat="1">
      <c r="A58" s="27" t="str">
        <f t="shared" si="1"/>
        <v>1752601</v>
      </c>
      <c r="B58" s="28" t="s">
        <v>231</v>
      </c>
      <c r="C58" s="29">
        <v>26</v>
      </c>
      <c r="D58" s="28" t="s">
        <v>761</v>
      </c>
      <c r="E58" s="24">
        <v>56</v>
      </c>
      <c r="F58" s="612"/>
      <c r="G58" s="467" t="s">
        <v>816</v>
      </c>
      <c r="H58" s="467"/>
      <c r="I58" s="467"/>
      <c r="J58" s="467"/>
      <c r="K58" s="43">
        <f>VLOOKUP($A58&amp;K$108,決統データ!$A$3:$DE$365,$E58+19,FALSE)</f>
        <v>-72001</v>
      </c>
      <c r="L58" s="43">
        <f>VLOOKUP($A58&amp;L$108,決統データ!$A$3:$DE$365,$E58+19,FALSE)</f>
        <v>-11329</v>
      </c>
      <c r="M58" s="287">
        <f t="shared" si="2"/>
        <v>-83330</v>
      </c>
    </row>
    <row r="59" spans="1:13" s="1" customFormat="1">
      <c r="A59" s="27" t="str">
        <f t="shared" si="1"/>
        <v>1752601</v>
      </c>
      <c r="B59" s="28" t="s">
        <v>231</v>
      </c>
      <c r="C59" s="29">
        <v>26</v>
      </c>
      <c r="D59" s="28" t="s">
        <v>761</v>
      </c>
      <c r="E59" s="24">
        <v>57</v>
      </c>
      <c r="F59" s="467" t="s">
        <v>815</v>
      </c>
      <c r="G59" s="467"/>
      <c r="H59" s="467"/>
      <c r="I59" s="467"/>
      <c r="J59" s="467"/>
      <c r="K59" s="43">
        <f>VLOOKUP($A59&amp;K$108,決統データ!$A$3:$DE$365,$E59+19,FALSE)</f>
        <v>35506</v>
      </c>
      <c r="L59" s="43">
        <f>VLOOKUP($A59&amp;L$108,決統データ!$A$3:$DE$365,$E59+19,FALSE)</f>
        <v>278</v>
      </c>
      <c r="M59" s="287">
        <f t="shared" si="2"/>
        <v>35784</v>
      </c>
    </row>
    <row r="60" spans="1:13" s="1" customFormat="1">
      <c r="A60" s="27" t="str">
        <f t="shared" si="1"/>
        <v>1752601</v>
      </c>
      <c r="B60" s="28" t="s">
        <v>231</v>
      </c>
      <c r="C60" s="29">
        <v>26</v>
      </c>
      <c r="D60" s="28" t="s">
        <v>761</v>
      </c>
      <c r="E60" s="24">
        <v>58</v>
      </c>
      <c r="F60" s="467" t="s">
        <v>814</v>
      </c>
      <c r="G60" s="467"/>
      <c r="H60" s="467"/>
      <c r="I60" s="467"/>
      <c r="J60" s="467"/>
      <c r="K60" s="43">
        <f>VLOOKUP($A60&amp;K$108,決統データ!$A$3:$DE$365,$E60+19,FALSE)</f>
        <v>709</v>
      </c>
      <c r="L60" s="43">
        <f>VLOOKUP($A60&amp;L$108,決統データ!$A$3:$DE$365,$E60+19,FALSE)</f>
        <v>0</v>
      </c>
      <c r="M60" s="287">
        <f t="shared" si="2"/>
        <v>709</v>
      </c>
    </row>
    <row r="61" spans="1:13" s="1" customFormat="1">
      <c r="A61" s="27" t="str">
        <f t="shared" si="1"/>
        <v>1752601</v>
      </c>
      <c r="B61" s="28" t="s">
        <v>231</v>
      </c>
      <c r="C61" s="29">
        <v>26</v>
      </c>
      <c r="D61" s="28" t="s">
        <v>761</v>
      </c>
      <c r="E61" s="24">
        <v>59</v>
      </c>
      <c r="F61" s="638" t="s">
        <v>213</v>
      </c>
      <c r="G61" s="498"/>
      <c r="H61" s="498"/>
      <c r="I61" s="498"/>
      <c r="J61" s="490"/>
      <c r="K61" s="43">
        <f>VLOOKUP($A61&amp;K$108,決統データ!$A$3:$DE$365,$E61+19,FALSE)</f>
        <v>35</v>
      </c>
      <c r="L61" s="43">
        <f>VLOOKUP($A61&amp;L$108,決統データ!$A$3:$DE$365,$E61+19,FALSE)</f>
        <v>10</v>
      </c>
      <c r="M61" s="287">
        <f t="shared" si="2"/>
        <v>45</v>
      </c>
    </row>
    <row r="62" spans="1:13" s="1" customFormat="1">
      <c r="A62" s="27" t="str">
        <f t="shared" si="1"/>
        <v>1752601</v>
      </c>
      <c r="B62" s="28" t="s">
        <v>231</v>
      </c>
      <c r="C62" s="29">
        <v>26</v>
      </c>
      <c r="D62" s="28" t="s">
        <v>761</v>
      </c>
      <c r="E62" s="24">
        <v>60</v>
      </c>
      <c r="F62" s="84"/>
      <c r="G62" s="467" t="s">
        <v>812</v>
      </c>
      <c r="H62" s="467"/>
      <c r="I62" s="467"/>
      <c r="J62" s="467"/>
      <c r="K62" s="43">
        <f>VLOOKUP($A62&amp;K$108,決統データ!$A$3:$DE$365,$E62+19,FALSE)</f>
        <v>0</v>
      </c>
      <c r="L62" s="43">
        <f>VLOOKUP($A62&amp;L$108,決統データ!$A$3:$DE$365,$E62+19,FALSE)</f>
        <v>0</v>
      </c>
      <c r="M62" s="287">
        <f t="shared" si="2"/>
        <v>0</v>
      </c>
    </row>
    <row r="63" spans="1:13" s="1" customFormat="1">
      <c r="A63" s="27" t="str">
        <f t="shared" si="1"/>
        <v>1752602</v>
      </c>
      <c r="B63" s="28" t="s">
        <v>231</v>
      </c>
      <c r="C63" s="29">
        <v>26</v>
      </c>
      <c r="D63" s="28" t="s">
        <v>232</v>
      </c>
      <c r="E63" s="24">
        <v>1</v>
      </c>
      <c r="F63" s="467" t="s">
        <v>811</v>
      </c>
      <c r="G63" s="467"/>
      <c r="H63" s="467"/>
      <c r="I63" s="467"/>
      <c r="J63" s="467"/>
      <c r="K63" s="43">
        <f>VLOOKUP($A63&amp;K$108,決統データ!$A$3:$DE$365,$E63+19,FALSE)</f>
        <v>0</v>
      </c>
      <c r="L63" s="43">
        <f>VLOOKUP($A63&amp;L$108,決統データ!$A$3:$DE$365,$E63+19,FALSE)</f>
        <v>0</v>
      </c>
      <c r="M63" s="287">
        <f t="shared" si="2"/>
        <v>0</v>
      </c>
    </row>
    <row r="64" spans="1:13" s="1" customFormat="1">
      <c r="A64" s="27" t="str">
        <f t="shared" si="1"/>
        <v>1752602</v>
      </c>
      <c r="B64" s="28" t="s">
        <v>231</v>
      </c>
      <c r="C64" s="29">
        <v>26</v>
      </c>
      <c r="D64" s="28" t="s">
        <v>232</v>
      </c>
      <c r="E64" s="24">
        <v>2</v>
      </c>
      <c r="F64" s="467" t="s">
        <v>810</v>
      </c>
      <c r="G64" s="467"/>
      <c r="H64" s="467"/>
      <c r="I64" s="467"/>
      <c r="J64" s="467"/>
      <c r="K64" s="43">
        <f>VLOOKUP($A64&amp;K$108,決統データ!$A$3:$DE$365,$E64+19,FALSE)</f>
        <v>34832</v>
      </c>
      <c r="L64" s="43">
        <f>VLOOKUP($A64&amp;L$108,決統データ!$A$3:$DE$365,$E64+19,FALSE)</f>
        <v>1488</v>
      </c>
      <c r="M64" s="287">
        <f t="shared" si="2"/>
        <v>36320</v>
      </c>
    </row>
    <row r="65" spans="1:13" s="1" customFormat="1">
      <c r="A65" s="27" t="str">
        <f t="shared" si="1"/>
        <v>1752602</v>
      </c>
      <c r="B65" s="28" t="s">
        <v>231</v>
      </c>
      <c r="C65" s="29">
        <v>26</v>
      </c>
      <c r="D65" s="28" t="s">
        <v>232</v>
      </c>
      <c r="E65" s="24">
        <v>3</v>
      </c>
      <c r="F65" s="467" t="s">
        <v>809</v>
      </c>
      <c r="G65" s="467"/>
      <c r="H65" s="467"/>
      <c r="I65" s="467"/>
      <c r="J65" s="467"/>
      <c r="K65" s="43">
        <f>VLOOKUP($A65&amp;K$108,決統データ!$A$3:$DE$365,$E65+19,FALSE)</f>
        <v>0</v>
      </c>
      <c r="L65" s="43">
        <f>VLOOKUP($A65&amp;L$108,決統データ!$A$3:$DE$365,$E65+19,FALSE)</f>
        <v>0</v>
      </c>
      <c r="M65" s="287">
        <f t="shared" si="2"/>
        <v>0</v>
      </c>
    </row>
    <row r="66" spans="1:13" s="1" customFormat="1" ht="13.5" customHeight="1">
      <c r="A66" s="27" t="str">
        <f t="shared" si="1"/>
        <v>1752602</v>
      </c>
      <c r="B66" s="28" t="s">
        <v>231</v>
      </c>
      <c r="C66" s="29">
        <v>26</v>
      </c>
      <c r="D66" s="28" t="s">
        <v>232</v>
      </c>
      <c r="E66" s="24">
        <v>4</v>
      </c>
      <c r="F66" s="619" t="s">
        <v>626</v>
      </c>
      <c r="G66" s="467" t="s">
        <v>808</v>
      </c>
      <c r="H66" s="467"/>
      <c r="I66" s="467"/>
      <c r="J66" s="467"/>
      <c r="K66" s="43">
        <f>VLOOKUP($A66&amp;K$108,決統データ!$A$3:$DE$365,$E66+19,FALSE)</f>
        <v>0</v>
      </c>
      <c r="L66" s="43">
        <f>VLOOKUP($A66&amp;L$108,決統データ!$A$3:$DE$365,$E66+19,FALSE)</f>
        <v>0</v>
      </c>
      <c r="M66" s="287">
        <f t="shared" si="2"/>
        <v>0</v>
      </c>
    </row>
    <row r="67" spans="1:13" s="1" customFormat="1" ht="13.5" customHeight="1">
      <c r="A67" s="27" t="str">
        <f t="shared" si="1"/>
        <v>1752602</v>
      </c>
      <c r="B67" s="28" t="s">
        <v>231</v>
      </c>
      <c r="C67" s="29">
        <v>26</v>
      </c>
      <c r="D67" s="28" t="s">
        <v>232</v>
      </c>
      <c r="E67" s="24">
        <v>5</v>
      </c>
      <c r="F67" s="620"/>
      <c r="G67" s="467" t="s">
        <v>807</v>
      </c>
      <c r="H67" s="467"/>
      <c r="I67" s="467"/>
      <c r="J67" s="467"/>
      <c r="K67" s="43">
        <f>VLOOKUP($A67&amp;K$108,決統データ!$A$3:$DE$365,$E67+19,FALSE)</f>
        <v>0</v>
      </c>
      <c r="L67" s="43">
        <f>VLOOKUP($A67&amp;L$108,決統データ!$A$3:$DE$365,$E67+19,FALSE)</f>
        <v>0</v>
      </c>
      <c r="M67" s="287">
        <f t="shared" ref="M67:M78" si="3">SUM(K67:L67)</f>
        <v>0</v>
      </c>
    </row>
    <row r="68" spans="1:13" s="1" customFormat="1" ht="13.5" customHeight="1">
      <c r="A68" s="27" t="str">
        <f t="shared" ref="A68:A99" si="4">+B68&amp;C68&amp;D68</f>
        <v>1752602</v>
      </c>
      <c r="B68" s="28" t="s">
        <v>231</v>
      </c>
      <c r="C68" s="29">
        <v>26</v>
      </c>
      <c r="D68" s="28" t="s">
        <v>232</v>
      </c>
      <c r="E68" s="24">
        <v>6</v>
      </c>
      <c r="F68" s="621"/>
      <c r="G68" s="467" t="s">
        <v>713</v>
      </c>
      <c r="H68" s="467"/>
      <c r="I68" s="467"/>
      <c r="J68" s="467"/>
      <c r="K68" s="43">
        <f>VLOOKUP($A68&amp;K$108,決統データ!$A$3:$DE$365,$E68+19,FALSE)</f>
        <v>0</v>
      </c>
      <c r="L68" s="43">
        <f>VLOOKUP($A68&amp;L$108,決統データ!$A$3:$DE$365,$E68+19,FALSE)</f>
        <v>0</v>
      </c>
      <c r="M68" s="287">
        <f t="shared" si="3"/>
        <v>0</v>
      </c>
    </row>
    <row r="69" spans="1:13" s="1" customFormat="1" ht="13.5" customHeight="1">
      <c r="A69" s="27" t="str">
        <f t="shared" si="4"/>
        <v>1752602</v>
      </c>
      <c r="B69" s="28" t="s">
        <v>231</v>
      </c>
      <c r="C69" s="29">
        <v>26</v>
      </c>
      <c r="D69" s="28" t="s">
        <v>232</v>
      </c>
      <c r="E69" s="24">
        <v>7</v>
      </c>
      <c r="F69" s="467" t="s">
        <v>806</v>
      </c>
      <c r="G69" s="467"/>
      <c r="H69" s="467"/>
      <c r="I69" s="467"/>
      <c r="J69" s="467"/>
      <c r="K69" s="43">
        <f>VLOOKUP($A69&amp;K$108,決統データ!$A$3:$DE$365,$E69+19,FALSE)</f>
        <v>0</v>
      </c>
      <c r="L69" s="43">
        <f>VLOOKUP($A69&amp;L$108,決統データ!$A$3:$DE$365,$E69+19,FALSE)</f>
        <v>0</v>
      </c>
      <c r="M69" s="287">
        <f t="shared" si="3"/>
        <v>0</v>
      </c>
    </row>
    <row r="70" spans="1:13" s="1" customFormat="1" ht="13.5" customHeight="1">
      <c r="A70" s="27" t="str">
        <f t="shared" si="4"/>
        <v>1752602</v>
      </c>
      <c r="B70" s="28" t="s">
        <v>231</v>
      </c>
      <c r="C70" s="29">
        <v>26</v>
      </c>
      <c r="D70" s="28" t="s">
        <v>232</v>
      </c>
      <c r="E70" s="24">
        <v>8</v>
      </c>
      <c r="F70" s="613" t="s">
        <v>805</v>
      </c>
      <c r="G70" s="614"/>
      <c r="H70" s="614"/>
      <c r="I70" s="615"/>
      <c r="J70" s="60" t="s">
        <v>804</v>
      </c>
      <c r="K70" s="43">
        <f>VLOOKUP($A70&amp;K$108,決統データ!$A$3:$DE$365,$E70+19,FALSE)</f>
        <v>34832</v>
      </c>
      <c r="L70" s="43">
        <f>VLOOKUP($A70&amp;L$108,決統データ!$A$3:$DE$365,$E70+19,FALSE)</f>
        <v>1488</v>
      </c>
      <c r="M70" s="287">
        <f t="shared" si="3"/>
        <v>36320</v>
      </c>
    </row>
    <row r="71" spans="1:13" s="1" customFormat="1" ht="13.5" customHeight="1">
      <c r="A71" s="27" t="str">
        <f t="shared" si="4"/>
        <v>1752602</v>
      </c>
      <c r="B71" s="28" t="s">
        <v>231</v>
      </c>
      <c r="C71" s="29">
        <v>26</v>
      </c>
      <c r="D71" s="28" t="s">
        <v>232</v>
      </c>
      <c r="E71" s="24">
        <v>9</v>
      </c>
      <c r="F71" s="616"/>
      <c r="G71" s="617"/>
      <c r="H71" s="617"/>
      <c r="I71" s="618"/>
      <c r="J71" s="60" t="s">
        <v>803</v>
      </c>
      <c r="K71" s="43">
        <f>VLOOKUP($A71&amp;K$108,決統データ!$A$3:$DE$365,$E71+19,FALSE)</f>
        <v>0</v>
      </c>
      <c r="L71" s="43">
        <f>VLOOKUP($A71&amp;L$108,決統データ!$A$3:$DE$365,$E71+19,FALSE)</f>
        <v>0</v>
      </c>
      <c r="M71" s="287">
        <f t="shared" si="3"/>
        <v>0</v>
      </c>
    </row>
    <row r="72" spans="1:13" s="1" customFormat="1" ht="13.5" customHeight="1">
      <c r="A72" s="27" t="str">
        <f t="shared" si="4"/>
        <v>1752602</v>
      </c>
      <c r="B72" s="28" t="s">
        <v>231</v>
      </c>
      <c r="C72" s="29">
        <v>26</v>
      </c>
      <c r="D72" s="28" t="s">
        <v>232</v>
      </c>
      <c r="E72" s="24">
        <v>21</v>
      </c>
      <c r="F72" s="467" t="s">
        <v>802</v>
      </c>
      <c r="G72" s="467"/>
      <c r="H72" s="467"/>
      <c r="I72" s="467"/>
      <c r="J72" s="467"/>
      <c r="K72" s="43">
        <f>VLOOKUP($A72&amp;K$108,決統データ!$A$3:$DE$365,$E72+19,FALSE)</f>
        <v>0</v>
      </c>
      <c r="L72" s="43">
        <f>VLOOKUP($A72&amp;L$108,決統データ!$A$3:$DE$365,$E72+19,FALSE)</f>
        <v>1200</v>
      </c>
      <c r="M72" s="287">
        <f t="shared" si="3"/>
        <v>1200</v>
      </c>
    </row>
    <row r="73" spans="1:13" s="1" customFormat="1" ht="13.5" customHeight="1">
      <c r="A73" s="27" t="str">
        <f t="shared" si="4"/>
        <v>1752602</v>
      </c>
      <c r="B73" s="28" t="s">
        <v>231</v>
      </c>
      <c r="C73" s="29">
        <v>26</v>
      </c>
      <c r="D73" s="28" t="s">
        <v>232</v>
      </c>
      <c r="E73" s="24">
        <v>22</v>
      </c>
      <c r="F73" s="467" t="s">
        <v>801</v>
      </c>
      <c r="G73" s="467"/>
      <c r="H73" s="467"/>
      <c r="I73" s="467"/>
      <c r="J73" s="467"/>
      <c r="K73" s="43">
        <f>VLOOKUP($A73&amp;K$108,決統データ!$A$3:$DE$365,$E73+19,FALSE)</f>
        <v>0</v>
      </c>
      <c r="L73" s="43">
        <f>VLOOKUP($A73&amp;L$108,決統データ!$A$3:$DE$365,$E73+19,FALSE)</f>
        <v>0</v>
      </c>
      <c r="M73" s="287">
        <f t="shared" si="3"/>
        <v>0</v>
      </c>
    </row>
    <row r="74" spans="1:13" s="1" customFormat="1" ht="13.5" customHeight="1">
      <c r="A74" s="27" t="str">
        <f t="shared" si="4"/>
        <v>1752602</v>
      </c>
      <c r="B74" s="28" t="s">
        <v>231</v>
      </c>
      <c r="C74" s="29">
        <v>26</v>
      </c>
      <c r="D74" s="28" t="s">
        <v>232</v>
      </c>
      <c r="E74" s="24">
        <v>49</v>
      </c>
      <c r="F74" s="873" t="s">
        <v>171</v>
      </c>
      <c r="G74" s="874"/>
      <c r="H74" s="636" t="s">
        <v>170</v>
      </c>
      <c r="I74" s="636"/>
      <c r="J74" s="636"/>
      <c r="K74" s="43">
        <f>VLOOKUP($A74&amp;K$108,決統データ!$A$3:$DE$365,$E74+19,FALSE)</f>
        <v>0</v>
      </c>
      <c r="L74" s="43">
        <f>VLOOKUP($A74&amp;L$108,決統データ!$A$3:$DE$365,$E74+19,FALSE)</f>
        <v>518</v>
      </c>
      <c r="M74" s="287">
        <f t="shared" si="3"/>
        <v>518</v>
      </c>
    </row>
    <row r="75" spans="1:13" s="1" customFormat="1" ht="13.5" customHeight="1">
      <c r="A75" s="27" t="str">
        <f t="shared" si="4"/>
        <v>1752602</v>
      </c>
      <c r="B75" s="28" t="s">
        <v>231</v>
      </c>
      <c r="C75" s="29">
        <v>26</v>
      </c>
      <c r="D75" s="28" t="s">
        <v>232</v>
      </c>
      <c r="E75" s="24">
        <v>50</v>
      </c>
      <c r="F75" s="875"/>
      <c r="G75" s="876"/>
      <c r="H75" s="467" t="s">
        <v>169</v>
      </c>
      <c r="I75" s="467"/>
      <c r="J75" s="467"/>
      <c r="K75" s="43">
        <f>VLOOKUP($A75&amp;K$108,決統データ!$A$3:$DE$365,$E75+19,FALSE)</f>
        <v>7887</v>
      </c>
      <c r="L75" s="43">
        <f>VLOOKUP($A75&amp;L$108,決統データ!$A$3:$DE$365,$E75+19,FALSE)</f>
        <v>0</v>
      </c>
      <c r="M75" s="287">
        <f t="shared" si="3"/>
        <v>7887</v>
      </c>
    </row>
    <row r="76" spans="1:13" s="1" customFormat="1" ht="13.5" customHeight="1">
      <c r="A76" s="27" t="str">
        <f t="shared" si="4"/>
        <v>1752602</v>
      </c>
      <c r="B76" s="28" t="s">
        <v>231</v>
      </c>
      <c r="C76" s="29">
        <v>26</v>
      </c>
      <c r="D76" s="28" t="s">
        <v>232</v>
      </c>
      <c r="E76" s="24">
        <v>45</v>
      </c>
      <c r="F76" s="580" t="s">
        <v>1221</v>
      </c>
      <c r="G76" s="646"/>
      <c r="H76" s="646"/>
      <c r="I76" s="646"/>
      <c r="J76" s="581"/>
      <c r="K76" s="43">
        <f>VLOOKUP($A76&amp;K$108,決統データ!$A$3:$DE$365,$E76+19,FALSE)</f>
        <v>55500</v>
      </c>
      <c r="L76" s="43">
        <f>VLOOKUP($A76&amp;L$108,決統データ!$A$3:$DE$365,$E76+19,FALSE)</f>
        <v>0</v>
      </c>
      <c r="M76" s="287">
        <f t="shared" si="3"/>
        <v>55500</v>
      </c>
    </row>
    <row r="77" spans="1:13" s="1" customFormat="1" ht="13.5" customHeight="1">
      <c r="A77" s="27" t="str">
        <f t="shared" si="4"/>
        <v>1752602</v>
      </c>
      <c r="B77" s="28" t="s">
        <v>231</v>
      </c>
      <c r="C77" s="29">
        <v>26</v>
      </c>
      <c r="D77" s="28" t="s">
        <v>232</v>
      </c>
      <c r="E77" s="24">
        <v>46</v>
      </c>
      <c r="F77" s="647" t="s">
        <v>1220</v>
      </c>
      <c r="G77" s="648"/>
      <c r="H77" s="648"/>
      <c r="I77" s="648"/>
      <c r="J77" s="174" t="s">
        <v>1219</v>
      </c>
      <c r="K77" s="43">
        <f>VLOOKUP($A77&amp;K$108,決統データ!$A$3:$DE$365,$E77+19,FALSE)</f>
        <v>152578</v>
      </c>
      <c r="L77" s="43">
        <f>VLOOKUP($A77&amp;L$108,決統データ!$A$3:$DE$365,$E77+19,FALSE)</f>
        <v>17183</v>
      </c>
      <c r="M77" s="287">
        <f t="shared" si="3"/>
        <v>169761</v>
      </c>
    </row>
    <row r="78" spans="1:13" s="1" customFormat="1" ht="13.5" customHeight="1">
      <c r="A78" s="27" t="str">
        <f t="shared" si="4"/>
        <v>1752602</v>
      </c>
      <c r="B78" s="28" t="s">
        <v>231</v>
      </c>
      <c r="C78" s="29">
        <v>26</v>
      </c>
      <c r="D78" s="28" t="s">
        <v>232</v>
      </c>
      <c r="E78" s="24">
        <v>47</v>
      </c>
      <c r="F78" s="649"/>
      <c r="G78" s="650"/>
      <c r="H78" s="650"/>
      <c r="I78" s="650"/>
      <c r="J78" s="174" t="s">
        <v>1218</v>
      </c>
      <c r="K78" s="43">
        <f>VLOOKUP($A78&amp;K$108,決統データ!$A$3:$DE$365,$E78+19,FALSE)</f>
        <v>61510</v>
      </c>
      <c r="L78" s="43">
        <f>VLOOKUP($A78&amp;L$108,決統データ!$A$3:$DE$365,$E78+19,FALSE)</f>
        <v>10174</v>
      </c>
      <c r="M78" s="287">
        <f t="shared" si="3"/>
        <v>71684</v>
      </c>
    </row>
    <row r="79" spans="1:13" s="1" customFormat="1" ht="13.5" customHeight="1">
      <c r="A79" s="27"/>
      <c r="B79" s="28"/>
      <c r="C79" s="29"/>
      <c r="D79" s="28"/>
      <c r="E79" s="24"/>
      <c r="F79" s="476" t="s">
        <v>800</v>
      </c>
      <c r="G79" s="498"/>
      <c r="H79" s="498"/>
      <c r="I79" s="498"/>
      <c r="J79" s="490"/>
      <c r="K79" s="82"/>
      <c r="L79" s="82"/>
      <c r="M79" s="287"/>
    </row>
    <row r="80" spans="1:13" s="1" customFormat="1" ht="13.5" customHeight="1">
      <c r="A80" s="27" t="str">
        <f t="shared" si="4"/>
        <v>1752602</v>
      </c>
      <c r="B80" s="28" t="s">
        <v>231</v>
      </c>
      <c r="C80" s="29">
        <v>26</v>
      </c>
      <c r="D80" s="28" t="s">
        <v>232</v>
      </c>
      <c r="E80" s="24">
        <v>51</v>
      </c>
      <c r="F80" s="476" t="s">
        <v>798</v>
      </c>
      <c r="G80" s="498"/>
      <c r="H80" s="498"/>
      <c r="I80" s="498"/>
      <c r="J80" s="490"/>
      <c r="K80" s="42">
        <f>VLOOKUP($A80&amp;K$108,決統データ!$A$3:$DE$365,$E80+19,FALSE)</f>
        <v>115611</v>
      </c>
      <c r="L80" s="42">
        <f>VLOOKUP($A80&amp;L$108,決統データ!$A$3:$DE$365,$E80+19,FALSE)</f>
        <v>19133</v>
      </c>
      <c r="M80" s="287">
        <f>SUM(K80:L80)</f>
        <v>134744</v>
      </c>
    </row>
    <row r="81" spans="1:13" s="1" customFormat="1" ht="13.5" customHeight="1">
      <c r="A81" s="27" t="str">
        <f t="shared" si="4"/>
        <v>1752602</v>
      </c>
      <c r="B81" s="28" t="s">
        <v>231</v>
      </c>
      <c r="C81" s="29">
        <v>26</v>
      </c>
      <c r="D81" s="28" t="s">
        <v>232</v>
      </c>
      <c r="E81" s="24">
        <v>52</v>
      </c>
      <c r="F81" s="476" t="s">
        <v>797</v>
      </c>
      <c r="G81" s="498"/>
      <c r="H81" s="498"/>
      <c r="I81" s="498"/>
      <c r="J81" s="490"/>
      <c r="K81" s="42">
        <f>VLOOKUP($A81&amp;K$108,決統データ!$A$3:$DE$365,$E81+19,FALSE)</f>
        <v>16962</v>
      </c>
      <c r="L81" s="42">
        <f>VLOOKUP($A81&amp;L$108,決統データ!$A$3:$DE$365,$E81+19,FALSE)</f>
        <v>706</v>
      </c>
      <c r="M81" s="287">
        <f>SUM(K81:L81)</f>
        <v>17668</v>
      </c>
    </row>
    <row r="82" spans="1:13" s="1" customFormat="1">
      <c r="A82" s="27"/>
      <c r="B82" s="28"/>
      <c r="C82" s="29"/>
      <c r="D82" s="28"/>
      <c r="E82" s="24"/>
      <c r="F82" s="476" t="s">
        <v>799</v>
      </c>
      <c r="G82" s="498"/>
      <c r="H82" s="498"/>
      <c r="I82" s="498"/>
      <c r="J82" s="490"/>
      <c r="K82" s="82"/>
      <c r="L82" s="82"/>
      <c r="M82" s="287"/>
    </row>
    <row r="83" spans="1:13" s="1" customFormat="1">
      <c r="A83" s="27" t="str">
        <f t="shared" si="4"/>
        <v>1752602</v>
      </c>
      <c r="B83" s="28" t="s">
        <v>231</v>
      </c>
      <c r="C83" s="29">
        <v>26</v>
      </c>
      <c r="D83" s="28" t="s">
        <v>232</v>
      </c>
      <c r="E83" s="24">
        <v>53</v>
      </c>
      <c r="F83" s="60" t="s">
        <v>798</v>
      </c>
      <c r="G83" s="60"/>
      <c r="H83" s="60"/>
      <c r="I83" s="60"/>
      <c r="J83" s="60"/>
      <c r="K83" s="42">
        <f>VLOOKUP($A83&amp;K$108,決統データ!$A$3:$DE$365,$E83+19,FALSE)</f>
        <v>66259</v>
      </c>
      <c r="L83" s="42">
        <f>VLOOKUP($A83&amp;L$108,決統データ!$A$3:$DE$365,$E83+19,FALSE)</f>
        <v>0</v>
      </c>
      <c r="M83" s="287">
        <f t="shared" ref="M83:M90" si="5">SUM(K83:L83)</f>
        <v>66259</v>
      </c>
    </row>
    <row r="84" spans="1:13" s="1" customFormat="1">
      <c r="A84" s="27" t="str">
        <f t="shared" si="4"/>
        <v>1752602</v>
      </c>
      <c r="B84" s="28" t="s">
        <v>231</v>
      </c>
      <c r="C84" s="29">
        <v>26</v>
      </c>
      <c r="D84" s="28" t="s">
        <v>232</v>
      </c>
      <c r="E84" s="24">
        <v>54</v>
      </c>
      <c r="F84" s="60" t="s">
        <v>797</v>
      </c>
      <c r="G84" s="60"/>
      <c r="H84" s="60"/>
      <c r="I84" s="60"/>
      <c r="J84" s="60"/>
      <c r="K84" s="42">
        <f>VLOOKUP($A84&amp;K$108,決統データ!$A$3:$DE$365,$E84+19,FALSE)</f>
        <v>4106</v>
      </c>
      <c r="L84" s="42">
        <f>VLOOKUP($A84&amp;L$108,決統データ!$A$3:$DE$365,$E84+19,FALSE)</f>
        <v>6361</v>
      </c>
      <c r="M84" s="287">
        <f t="shared" si="5"/>
        <v>10467</v>
      </c>
    </row>
    <row r="85" spans="1:13" s="1" customFormat="1">
      <c r="A85" s="27" t="str">
        <f t="shared" si="4"/>
        <v>1752602</v>
      </c>
      <c r="B85" s="28" t="s">
        <v>231</v>
      </c>
      <c r="C85" s="29">
        <v>26</v>
      </c>
      <c r="D85" s="28" t="s">
        <v>232</v>
      </c>
      <c r="E85" s="24">
        <v>55</v>
      </c>
      <c r="F85" s="888" t="s">
        <v>796</v>
      </c>
      <c r="G85" s="889"/>
      <c r="H85" s="889"/>
      <c r="I85" s="890"/>
      <c r="J85" s="85" t="s">
        <v>583</v>
      </c>
      <c r="K85" s="42">
        <f>VLOOKUP($A85&amp;K$108,決統データ!$A$3:$DE$365,$E85+19,FALSE)</f>
        <v>158588</v>
      </c>
      <c r="L85" s="42">
        <f>VLOOKUP($A85&amp;L$108,決統データ!$A$3:$DE$365,$E85+19,FALSE)</f>
        <v>0</v>
      </c>
      <c r="M85" s="287">
        <f t="shared" si="5"/>
        <v>158588</v>
      </c>
    </row>
    <row r="86" spans="1:13" s="1" customFormat="1">
      <c r="A86" s="27" t="str">
        <f t="shared" si="4"/>
        <v>1752602</v>
      </c>
      <c r="B86" s="28" t="s">
        <v>231</v>
      </c>
      <c r="C86" s="29">
        <v>26</v>
      </c>
      <c r="D86" s="28" t="s">
        <v>232</v>
      </c>
      <c r="E86" s="24">
        <v>56</v>
      </c>
      <c r="F86" s="891"/>
      <c r="G86" s="892"/>
      <c r="H86" s="892"/>
      <c r="I86" s="893"/>
      <c r="J86" s="85" t="s">
        <v>795</v>
      </c>
      <c r="K86" s="42">
        <f>VLOOKUP($A86&amp;K$108,決統データ!$A$3:$DE$365,$E86+19,FALSE)</f>
        <v>158588</v>
      </c>
      <c r="L86" s="42">
        <f>VLOOKUP($A86&amp;L$108,決統データ!$A$3:$DE$365,$E86+19,FALSE)</f>
        <v>6361</v>
      </c>
      <c r="M86" s="287">
        <f t="shared" si="5"/>
        <v>164949</v>
      </c>
    </row>
    <row r="87" spans="1:13" s="1" customFormat="1">
      <c r="A87" s="27" t="str">
        <f t="shared" si="4"/>
        <v>1752602</v>
      </c>
      <c r="B87" s="28" t="s">
        <v>231</v>
      </c>
      <c r="C87" s="29">
        <v>26</v>
      </c>
      <c r="D87" s="28" t="s">
        <v>232</v>
      </c>
      <c r="E87" s="24">
        <v>57</v>
      </c>
      <c r="F87" s="888" t="s">
        <v>582</v>
      </c>
      <c r="G87" s="889"/>
      <c r="H87" s="889"/>
      <c r="I87" s="890"/>
      <c r="J87" s="85" t="s">
        <v>583</v>
      </c>
      <c r="K87" s="42">
        <f>VLOOKUP($A87&amp;K$108,決統データ!$A$3:$DE$365,$E87+19,FALSE)</f>
        <v>23186</v>
      </c>
      <c r="L87" s="42">
        <f>VLOOKUP($A87&amp;L$108,決統データ!$A$3:$DE$365,$E87+19,FALSE)</f>
        <v>19133</v>
      </c>
      <c r="M87" s="287">
        <f t="shared" si="5"/>
        <v>42319</v>
      </c>
    </row>
    <row r="88" spans="1:13" s="1" customFormat="1">
      <c r="A88" s="27" t="str">
        <f t="shared" si="4"/>
        <v>1752602</v>
      </c>
      <c r="B88" s="28" t="s">
        <v>231</v>
      </c>
      <c r="C88" s="29">
        <v>26</v>
      </c>
      <c r="D88" s="28" t="s">
        <v>232</v>
      </c>
      <c r="E88" s="24">
        <v>58</v>
      </c>
      <c r="F88" s="891"/>
      <c r="G88" s="892"/>
      <c r="H88" s="892"/>
      <c r="I88" s="893"/>
      <c r="J88" s="85" t="s">
        <v>795</v>
      </c>
      <c r="K88" s="42">
        <f>VLOOKUP($A88&amp;K$108,決統データ!$A$3:$DE$365,$E88+19,FALSE)</f>
        <v>23186</v>
      </c>
      <c r="L88" s="42">
        <f>VLOOKUP($A88&amp;L$108,決統データ!$A$3:$DE$365,$E88+19,FALSE)</f>
        <v>19839</v>
      </c>
      <c r="M88" s="287">
        <f t="shared" si="5"/>
        <v>43025</v>
      </c>
    </row>
    <row r="89" spans="1:13" s="1" customFormat="1">
      <c r="A89" s="27" t="str">
        <f t="shared" si="4"/>
        <v>1752602</v>
      </c>
      <c r="B89" s="28" t="s">
        <v>231</v>
      </c>
      <c r="C89" s="29">
        <v>26</v>
      </c>
      <c r="D89" s="28" t="s">
        <v>232</v>
      </c>
      <c r="E89" s="24">
        <v>59</v>
      </c>
      <c r="F89" s="880" t="s">
        <v>585</v>
      </c>
      <c r="G89" s="882" t="s">
        <v>586</v>
      </c>
      <c r="H89" s="883"/>
      <c r="I89" s="884"/>
      <c r="J89" s="85" t="s">
        <v>583</v>
      </c>
      <c r="K89" s="42">
        <f>VLOOKUP($A89&amp;K$108,決統データ!$A$3:$DE$365,$E89+19,FALSE)</f>
        <v>181774</v>
      </c>
      <c r="L89" s="42">
        <f>VLOOKUP($A89&amp;L$108,決統データ!$A$3:$DE$365,$E89+19,FALSE)</f>
        <v>19133</v>
      </c>
      <c r="M89" s="287">
        <f t="shared" si="5"/>
        <v>200907</v>
      </c>
    </row>
    <row r="90" spans="1:13" s="1" customFormat="1">
      <c r="A90" s="27" t="str">
        <f t="shared" si="4"/>
        <v>1752602</v>
      </c>
      <c r="B90" s="28" t="s">
        <v>231</v>
      </c>
      <c r="C90" s="29">
        <v>26</v>
      </c>
      <c r="D90" s="28" t="s">
        <v>232</v>
      </c>
      <c r="E90" s="24">
        <v>60</v>
      </c>
      <c r="F90" s="881"/>
      <c r="G90" s="885"/>
      <c r="H90" s="886"/>
      <c r="I90" s="887"/>
      <c r="J90" s="85" t="s">
        <v>795</v>
      </c>
      <c r="K90" s="42">
        <f>VLOOKUP($A90&amp;K$108,決統データ!$A$3:$DE$365,$E90+19,FALSE)</f>
        <v>181774</v>
      </c>
      <c r="L90" s="42">
        <f>VLOOKUP($A90&amp;L$108,決統データ!$A$3:$DE$365,$E90+19,FALSE)</f>
        <v>26200</v>
      </c>
      <c r="M90" s="287">
        <f t="shared" si="5"/>
        <v>207974</v>
      </c>
    </row>
    <row r="91" spans="1:13" s="1" customFormat="1" hidden="1">
      <c r="A91" s="27" t="str">
        <f t="shared" si="4"/>
        <v>1752602</v>
      </c>
      <c r="B91" s="28" t="s">
        <v>231</v>
      </c>
      <c r="C91" s="29">
        <v>26</v>
      </c>
      <c r="D91" s="28" t="s">
        <v>232</v>
      </c>
      <c r="E91" s="24" t="s">
        <v>212</v>
      </c>
      <c r="F91" s="64" t="s">
        <v>704</v>
      </c>
      <c r="G91" s="177"/>
      <c r="H91" s="177"/>
      <c r="I91" s="177"/>
      <c r="J91" s="62"/>
      <c r="K91" s="42" t="e">
        <f>VLOOKUP($A91&amp;K$108,決統データ!$A$3:$DE$365,$E91+19,FALSE)</f>
        <v>#VALUE!</v>
      </c>
      <c r="L91" s="42" t="e">
        <f>VLOOKUP($A91&amp;L$108,決統データ!$A$3:$DE$365,$E91+19,FALSE)</f>
        <v>#VALUE!</v>
      </c>
      <c r="M91" s="288"/>
    </row>
    <row r="92" spans="1:13" s="1" customFormat="1" hidden="1">
      <c r="A92" s="27" t="str">
        <f t="shared" si="4"/>
        <v>1752602</v>
      </c>
      <c r="B92" s="28" t="s">
        <v>231</v>
      </c>
      <c r="C92" s="29">
        <v>26</v>
      </c>
      <c r="D92" s="28" t="s">
        <v>232</v>
      </c>
      <c r="E92" s="24" t="s">
        <v>211</v>
      </c>
      <c r="F92" s="64" t="s">
        <v>705</v>
      </c>
      <c r="G92" s="177"/>
      <c r="H92" s="177"/>
      <c r="I92" s="177"/>
      <c r="J92" s="62"/>
      <c r="K92" s="42" t="e">
        <f>VLOOKUP($A92&amp;K$108,決統データ!$A$3:$DE$365,$E92+19,FALSE)</f>
        <v>#VALUE!</v>
      </c>
      <c r="L92" s="42" t="e">
        <f>VLOOKUP($A92&amp;L$108,決統データ!$A$3:$DE$365,$E92+19,FALSE)</f>
        <v>#VALUE!</v>
      </c>
      <c r="M92" s="288"/>
    </row>
    <row r="93" spans="1:13" s="1" customFormat="1">
      <c r="A93" s="27" t="str">
        <f t="shared" si="4"/>
        <v>1752602</v>
      </c>
      <c r="B93" s="28" t="s">
        <v>231</v>
      </c>
      <c r="C93" s="29">
        <v>26</v>
      </c>
      <c r="D93" s="28" t="s">
        <v>232</v>
      </c>
      <c r="E93" s="24">
        <v>64</v>
      </c>
      <c r="F93" s="645"/>
      <c r="G93" s="645"/>
      <c r="H93" s="175" t="s">
        <v>708</v>
      </c>
      <c r="I93" s="175"/>
      <c r="J93" s="175"/>
      <c r="K93" s="42">
        <f>VLOOKUP($A93&amp;K$108,決統データ!$A$3:$DE$365,$E93+19,FALSE)</f>
        <v>0</v>
      </c>
      <c r="L93" s="42">
        <f>VLOOKUP($A93&amp;L$108,決統データ!$A$3:$DE$365,$E93+19,FALSE)</f>
        <v>0</v>
      </c>
      <c r="M93" s="287">
        <f t="shared" ref="M93:M99" si="6">SUM(K93:L93)</f>
        <v>0</v>
      </c>
    </row>
    <row r="94" spans="1:13" s="1" customFormat="1">
      <c r="A94" s="27" t="str">
        <f t="shared" si="4"/>
        <v>1752602</v>
      </c>
      <c r="B94" s="28" t="s">
        <v>231</v>
      </c>
      <c r="C94" s="29">
        <v>26</v>
      </c>
      <c r="D94" s="28" t="s">
        <v>232</v>
      </c>
      <c r="E94" s="24">
        <v>65</v>
      </c>
      <c r="F94" s="645"/>
      <c r="G94" s="645"/>
      <c r="H94" s="653" t="s">
        <v>521</v>
      </c>
      <c r="I94" s="175" t="s">
        <v>710</v>
      </c>
      <c r="J94" s="175"/>
      <c r="K94" s="42">
        <f>VLOOKUP($A94&amp;K$108,決統データ!$A$3:$DE$365,$E94+19,FALSE)</f>
        <v>0</v>
      </c>
      <c r="L94" s="42">
        <f>VLOOKUP($A94&amp;L$108,決統データ!$A$3:$DE$365,$E94+19,FALSE)</f>
        <v>0</v>
      </c>
      <c r="M94" s="287">
        <f t="shared" si="6"/>
        <v>0</v>
      </c>
    </row>
    <row r="95" spans="1:13">
      <c r="A95" s="27" t="str">
        <f t="shared" si="4"/>
        <v>1752602</v>
      </c>
      <c r="B95" s="28" t="s">
        <v>231</v>
      </c>
      <c r="C95" s="29">
        <v>26</v>
      </c>
      <c r="D95" s="28" t="s">
        <v>232</v>
      </c>
      <c r="E95" s="24">
        <v>66</v>
      </c>
      <c r="F95" s="645"/>
      <c r="G95" s="645"/>
      <c r="H95" s="653"/>
      <c r="I95" s="175" t="s">
        <v>711</v>
      </c>
      <c r="J95" s="175"/>
      <c r="K95" s="42">
        <f>VLOOKUP($A95&amp;K$108,決統データ!$A$3:$DE$365,$E95+19,FALSE)</f>
        <v>0</v>
      </c>
      <c r="L95" s="42">
        <f>VLOOKUP($A95&amp;L$108,決統データ!$A$3:$DE$365,$E95+19,FALSE)</f>
        <v>0</v>
      </c>
      <c r="M95" s="287">
        <f t="shared" si="6"/>
        <v>0</v>
      </c>
    </row>
    <row r="96" spans="1:13">
      <c r="A96" s="27" t="str">
        <f t="shared" si="4"/>
        <v>1752602</v>
      </c>
      <c r="B96" s="28" t="s">
        <v>231</v>
      </c>
      <c r="C96" s="29">
        <v>26</v>
      </c>
      <c r="D96" s="28" t="s">
        <v>232</v>
      </c>
      <c r="E96" s="24">
        <v>67</v>
      </c>
      <c r="F96" s="645"/>
      <c r="G96" s="645"/>
      <c r="H96" s="653"/>
      <c r="I96" s="175" t="s">
        <v>712</v>
      </c>
      <c r="J96" s="175"/>
      <c r="K96" s="42">
        <f>VLOOKUP($A96&amp;K$108,決統データ!$A$3:$DE$365,$E96+19,FALSE)</f>
        <v>0</v>
      </c>
      <c r="L96" s="42">
        <f>VLOOKUP($A96&amp;L$108,決統データ!$A$3:$DE$365,$E96+19,FALSE)</f>
        <v>0</v>
      </c>
      <c r="M96" s="287">
        <f t="shared" si="6"/>
        <v>0</v>
      </c>
    </row>
    <row r="97" spans="1:13">
      <c r="A97" s="27" t="str">
        <f t="shared" si="4"/>
        <v>1752602</v>
      </c>
      <c r="B97" s="28" t="s">
        <v>231</v>
      </c>
      <c r="C97" s="29">
        <v>26</v>
      </c>
      <c r="D97" s="28" t="s">
        <v>232</v>
      </c>
      <c r="E97" s="38">
        <v>68</v>
      </c>
      <c r="F97" s="645"/>
      <c r="G97" s="645"/>
      <c r="H97" s="653"/>
      <c r="I97" s="175" t="s">
        <v>713</v>
      </c>
      <c r="J97" s="175"/>
      <c r="K97" s="42">
        <f>VLOOKUP($A97&amp;K$108,決統データ!$A$3:$DE$365,$E97+19,FALSE)</f>
        <v>0</v>
      </c>
      <c r="L97" s="42">
        <f>VLOOKUP($A97&amp;L$108,決統データ!$A$3:$DE$365,$E97+19,FALSE)</f>
        <v>0</v>
      </c>
      <c r="M97" s="287">
        <f t="shared" si="6"/>
        <v>0</v>
      </c>
    </row>
    <row r="98" spans="1:13" ht="14.25" customHeight="1">
      <c r="A98" s="27" t="str">
        <f t="shared" si="4"/>
        <v>1752602</v>
      </c>
      <c r="B98" s="28" t="s">
        <v>231</v>
      </c>
      <c r="C98" s="29">
        <v>26</v>
      </c>
      <c r="D98" s="28" t="s">
        <v>232</v>
      </c>
      <c r="E98" s="38">
        <v>69</v>
      </c>
      <c r="F98" s="608" t="s">
        <v>1374</v>
      </c>
      <c r="G98" s="608"/>
      <c r="H98" s="608"/>
      <c r="I98" s="608"/>
      <c r="J98" s="608"/>
      <c r="K98" s="42">
        <f>VLOOKUP($A98&amp;K$108,決統データ!$A$3:$DE$365,$E98+19,FALSE)</f>
        <v>77066</v>
      </c>
      <c r="L98" s="42">
        <f>VLOOKUP($A98&amp;L$108,決統データ!$A$3:$DE$365,$E98+19,FALSE)</f>
        <v>1966</v>
      </c>
      <c r="M98" s="287">
        <f t="shared" si="6"/>
        <v>79032</v>
      </c>
    </row>
    <row r="99" spans="1:13">
      <c r="A99" s="27" t="str">
        <f t="shared" si="4"/>
        <v>1752602</v>
      </c>
      <c r="B99" s="28" t="s">
        <v>231</v>
      </c>
      <c r="C99" s="29">
        <v>26</v>
      </c>
      <c r="D99" s="28" t="s">
        <v>232</v>
      </c>
      <c r="E99" s="38">
        <v>70</v>
      </c>
      <c r="F99" s="609" t="s">
        <v>1375</v>
      </c>
      <c r="G99" s="609"/>
      <c r="H99" s="609"/>
      <c r="I99" s="609"/>
      <c r="J99" s="609"/>
      <c r="K99" s="42">
        <f>VLOOKUP($A99&amp;K$108,決統データ!$A$3:$DE$365,$E99+19,FALSE)</f>
        <v>85304</v>
      </c>
      <c r="L99" s="42">
        <f>VLOOKUP($A99&amp;L$108,決統データ!$A$3:$DE$365,$E99+19,FALSE)</f>
        <v>2162</v>
      </c>
      <c r="M99" s="287">
        <f t="shared" si="6"/>
        <v>87466</v>
      </c>
    </row>
    <row r="100" spans="1:13">
      <c r="E100" s="24"/>
      <c r="F100" s="507" t="s">
        <v>500</v>
      </c>
      <c r="G100" s="476" t="s">
        <v>503</v>
      </c>
      <c r="H100" s="498"/>
      <c r="I100" s="498"/>
      <c r="J100" s="490"/>
      <c r="K100" s="244">
        <f t="shared" ref="K100:M100" si="7">IF(K14=0,0,K3/K14*100)</f>
        <v>197.40599800670472</v>
      </c>
      <c r="L100" s="244">
        <f t="shared" si="7"/>
        <v>211.64871104270873</v>
      </c>
      <c r="M100" s="281">
        <f t="shared" si="7"/>
        <v>198.63206531639699</v>
      </c>
    </row>
    <row r="101" spans="1:13">
      <c r="E101" s="24"/>
      <c r="F101" s="507"/>
      <c r="G101" s="476" t="s">
        <v>501</v>
      </c>
      <c r="H101" s="498"/>
      <c r="I101" s="498"/>
      <c r="J101" s="490"/>
      <c r="K101" s="244">
        <f t="shared" ref="K101:M101" si="8">IF((K14+K51)=0,0,K3/(K14+K51)*100)</f>
        <v>67.151064236357243</v>
      </c>
      <c r="L101" s="244">
        <f t="shared" si="8"/>
        <v>79.781717973820662</v>
      </c>
      <c r="M101" s="281">
        <f t="shared" si="8"/>
        <v>68.140564770180418</v>
      </c>
    </row>
    <row r="102" spans="1:13">
      <c r="E102" s="24"/>
      <c r="F102" s="507"/>
      <c r="G102" s="476" t="s">
        <v>504</v>
      </c>
      <c r="H102" s="498"/>
      <c r="I102" s="498"/>
      <c r="J102" s="490"/>
      <c r="K102" s="244">
        <f t="shared" ref="K102:M102" si="9">IF((K15-K17)=0,0,(K4-K7)/(K15-K17)*100)</f>
        <v>103.9114175386452</v>
      </c>
      <c r="L102" s="244">
        <f t="shared" si="9"/>
        <v>25.621596021785457</v>
      </c>
      <c r="M102" s="281">
        <f t="shared" si="9"/>
        <v>96.608091540662031</v>
      </c>
    </row>
    <row r="103" spans="1:13">
      <c r="E103" s="24"/>
      <c r="F103" s="507"/>
      <c r="G103" s="476" t="s">
        <v>502</v>
      </c>
      <c r="H103" s="498"/>
      <c r="I103" s="498"/>
      <c r="J103" s="490"/>
      <c r="K103" s="244">
        <f t="shared" ref="K103:M103" si="10">IF((K4-K7)=0,0,K71/(K4-K7)*100)</f>
        <v>0</v>
      </c>
      <c r="L103" s="244">
        <f t="shared" si="10"/>
        <v>0</v>
      </c>
      <c r="M103" s="281">
        <f t="shared" si="10"/>
        <v>0</v>
      </c>
    </row>
    <row r="104" spans="1:13">
      <c r="E104" s="24"/>
      <c r="F104" s="507"/>
      <c r="G104" s="476" t="s">
        <v>512</v>
      </c>
      <c r="H104" s="498"/>
      <c r="I104" s="498"/>
      <c r="J104" s="490"/>
      <c r="K104" s="244">
        <f t="shared" ref="K104:M104" si="11">(K12+K27+K28)/(K3+K25)*100</f>
        <v>55.168532911423377</v>
      </c>
      <c r="L104" s="244">
        <f t="shared" si="11"/>
        <v>92.334801762114537</v>
      </c>
      <c r="M104" s="281">
        <f t="shared" si="11"/>
        <v>57.8301272506095</v>
      </c>
    </row>
    <row r="108" spans="1:13" hidden="1">
      <c r="K108" s="12" t="str">
        <f t="shared" ref="K108:L108" si="12">+K109&amp;"000"</f>
        <v>264075000</v>
      </c>
      <c r="L108" s="12" t="str">
        <f t="shared" si="12"/>
        <v>264652000</v>
      </c>
    </row>
    <row r="109" spans="1:13" hidden="1">
      <c r="K109" s="12" t="s">
        <v>573</v>
      </c>
      <c r="L109" s="12" t="s">
        <v>576</v>
      </c>
    </row>
    <row r="110" spans="1:13" hidden="1">
      <c r="K110" s="12" t="s">
        <v>574</v>
      </c>
      <c r="L110" s="12" t="s">
        <v>577</v>
      </c>
    </row>
  </sheetData>
  <sheetProtection algorithmName="SHA-512" hashValue="fyiF4BAvBKXGjdtmWGEFjZG8wULk/XnSXWkWcJi1VPYwtOqdHGXpeIH2u6LzQ65LEWuFDMH3cjf3G6yWmRcPTw==" saltValue="pc7B/oPMSnq+U20u9IWOBA==" spinCount="100000" sheet="1" objects="1" scenarios="1"/>
  <customSheetViews>
    <customSheetView guid="{247A5D4D-80F1-4466-92F7-7A3BC78E450F}" showPageBreaks="1" printArea="1" hiddenRows="1" topLeftCell="A70">
      <selection activeCell="C43" sqref="C43"/>
      <pageMargins left="0.78740157480314965" right="0.78740157480314965" top="0.70866141732283472" bottom="0.39370078740157483" header="0.31496062992125984" footer="0.31496062992125984"/>
      <pageSetup paperSize="9" scale="54" pageOrder="overThenDown" orientation="portrait" blackAndWhite="1" horizontalDpi="4294967293" verticalDpi="4294967293"/>
      <headerFooter alignWithMargins="0"/>
    </customSheetView>
  </customSheetViews>
  <mergeCells count="100">
    <mergeCell ref="G100:J100"/>
    <mergeCell ref="G101:J101"/>
    <mergeCell ref="G102:J102"/>
    <mergeCell ref="G103:J103"/>
    <mergeCell ref="G104:J104"/>
    <mergeCell ref="G31:J31"/>
    <mergeCell ref="F89:F90"/>
    <mergeCell ref="G89:I90"/>
    <mergeCell ref="F87:I88"/>
    <mergeCell ref="F85:I86"/>
    <mergeCell ref="F82:J82"/>
    <mergeCell ref="G37:H38"/>
    <mergeCell ref="I37:J37"/>
    <mergeCell ref="I38:J38"/>
    <mergeCell ref="G32:J32"/>
    <mergeCell ref="G33:J33"/>
    <mergeCell ref="G34:J34"/>
    <mergeCell ref="G35:J35"/>
    <mergeCell ref="G36:J36"/>
    <mergeCell ref="G39:G42"/>
    <mergeCell ref="H39:J39"/>
    <mergeCell ref="F100:F104"/>
    <mergeCell ref="F2:J2"/>
    <mergeCell ref="F3:F24"/>
    <mergeCell ref="G3:J3"/>
    <mergeCell ref="G4:J4"/>
    <mergeCell ref="G5:J5"/>
    <mergeCell ref="G6:J6"/>
    <mergeCell ref="G22:J22"/>
    <mergeCell ref="G23:J23"/>
    <mergeCell ref="G24:J24"/>
    <mergeCell ref="G7:J7"/>
    <mergeCell ref="G8:J8"/>
    <mergeCell ref="G9:J9"/>
    <mergeCell ref="G10:J10"/>
    <mergeCell ref="G17:J17"/>
    <mergeCell ref="G18:J18"/>
    <mergeCell ref="G11:J11"/>
    <mergeCell ref="G12:J12"/>
    <mergeCell ref="G13:J13"/>
    <mergeCell ref="G14:J14"/>
    <mergeCell ref="G30:J30"/>
    <mergeCell ref="G15:J15"/>
    <mergeCell ref="G16:J16"/>
    <mergeCell ref="G21:J21"/>
    <mergeCell ref="G19:J19"/>
    <mergeCell ref="G20:J20"/>
    <mergeCell ref="H40:J40"/>
    <mergeCell ref="H41:J41"/>
    <mergeCell ref="H42:J42"/>
    <mergeCell ref="H48:J48"/>
    <mergeCell ref="H49:J49"/>
    <mergeCell ref="H50:J50"/>
    <mergeCell ref="G51:J51"/>
    <mergeCell ref="G52:G54"/>
    <mergeCell ref="H52:J52"/>
    <mergeCell ref="H53:J53"/>
    <mergeCell ref="H54:J54"/>
    <mergeCell ref="G43:G50"/>
    <mergeCell ref="H43:H45"/>
    <mergeCell ref="I43:I45"/>
    <mergeCell ref="H46:J46"/>
    <mergeCell ref="H47:J47"/>
    <mergeCell ref="F64:J64"/>
    <mergeCell ref="G55:J55"/>
    <mergeCell ref="G56:J56"/>
    <mergeCell ref="G57:J57"/>
    <mergeCell ref="G58:J58"/>
    <mergeCell ref="F59:J59"/>
    <mergeCell ref="F60:J60"/>
    <mergeCell ref="G62:J62"/>
    <mergeCell ref="F61:J61"/>
    <mergeCell ref="F63:J63"/>
    <mergeCell ref="F25:F58"/>
    <mergeCell ref="G25:J25"/>
    <mergeCell ref="G26:J26"/>
    <mergeCell ref="G27:J27"/>
    <mergeCell ref="G28:J28"/>
    <mergeCell ref="G29:J29"/>
    <mergeCell ref="F65:J65"/>
    <mergeCell ref="F66:F68"/>
    <mergeCell ref="G66:J66"/>
    <mergeCell ref="G67:J67"/>
    <mergeCell ref="G68:J68"/>
    <mergeCell ref="F98:J98"/>
    <mergeCell ref="F99:J99"/>
    <mergeCell ref="F69:J69"/>
    <mergeCell ref="F70:I71"/>
    <mergeCell ref="F72:J72"/>
    <mergeCell ref="F73:J73"/>
    <mergeCell ref="F79:J79"/>
    <mergeCell ref="F76:J76"/>
    <mergeCell ref="F77:I78"/>
    <mergeCell ref="F74:G75"/>
    <mergeCell ref="H74:J74"/>
    <mergeCell ref="H75:J75"/>
    <mergeCell ref="F93:G97"/>
    <mergeCell ref="H94:H97"/>
    <mergeCell ref="F80:J80"/>
    <mergeCell ref="F81:J81"/>
  </mergeCells>
  <phoneticPr fontId="3"/>
  <pageMargins left="0.78740157480314965" right="0.78740157480314965" top="0.70866141732283472" bottom="0.39370078740157483" header="0.31496062992125984" footer="0.31496062992125984"/>
  <pageSetup paperSize="9" scale="54" fitToWidth="0" pageOrder="overThenDown"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K57"/>
  <sheetViews>
    <sheetView view="pageBreakPreview" zoomScaleNormal="100" zoomScaleSheetLayoutView="100" workbookViewId="0">
      <pane ySplit="2" topLeftCell="A3" activePane="bottomLeft" state="frozen"/>
      <selection pane="bottomLeft" activeCell="A55" sqref="A55:XFD57"/>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6.09765625" style="1" customWidth="1"/>
    <col min="7" max="7" width="3.69921875" style="1" customWidth="1"/>
    <col min="8" max="8" width="22.19921875" style="1" customWidth="1"/>
    <col min="9" max="11" width="11.59765625" style="1" customWidth="1"/>
    <col min="12" max="16384" width="9" style="1"/>
  </cols>
  <sheetData>
    <row r="1" spans="1:11">
      <c r="F1" s="1" t="s">
        <v>1113</v>
      </c>
      <c r="K1" s="240"/>
    </row>
    <row r="2" spans="1:11" ht="29.25" customHeight="1">
      <c r="A2" s="26"/>
      <c r="B2" s="67" t="s">
        <v>757</v>
      </c>
      <c r="C2" s="26" t="s">
        <v>758</v>
      </c>
      <c r="D2" s="26" t="s">
        <v>759</v>
      </c>
      <c r="E2" s="30" t="s">
        <v>760</v>
      </c>
      <c r="F2" s="807"/>
      <c r="G2" s="807"/>
      <c r="H2" s="807"/>
      <c r="I2" s="11" t="s">
        <v>191</v>
      </c>
      <c r="J2" s="11" t="s">
        <v>580</v>
      </c>
      <c r="K2" s="152" t="s">
        <v>587</v>
      </c>
    </row>
    <row r="3" spans="1:11" ht="16.05" customHeight="1">
      <c r="A3" s="27" t="str">
        <f>+B3&amp;C3&amp;D3</f>
        <v>1752101</v>
      </c>
      <c r="B3" s="28" t="s">
        <v>231</v>
      </c>
      <c r="C3" s="29">
        <v>21</v>
      </c>
      <c r="D3" s="28" t="s">
        <v>761</v>
      </c>
      <c r="E3" s="24">
        <v>1</v>
      </c>
      <c r="F3" s="507" t="s">
        <v>1112</v>
      </c>
      <c r="G3" s="612" t="s">
        <v>833</v>
      </c>
      <c r="H3" s="84" t="s">
        <v>1105</v>
      </c>
      <c r="I3" s="43">
        <f>VLOOKUP($A3&amp;I$55,決統データ!$A$3:$DE$365,$E3+19,FALSE)</f>
        <v>3543</v>
      </c>
      <c r="J3" s="43">
        <f>VLOOKUP($A3&amp;J$55,決統データ!$A$3:$DE$365,$E3+19,FALSE)</f>
        <v>279</v>
      </c>
      <c r="K3" s="259">
        <f t="shared" ref="K3:K26" si="0">SUM(I3:J3)</f>
        <v>3822</v>
      </c>
    </row>
    <row r="4" spans="1:11" ht="16.05" customHeight="1">
      <c r="A4" s="27" t="str">
        <f t="shared" ref="A4:A26" si="1">+B4&amp;C4&amp;D4</f>
        <v>1752101</v>
      </c>
      <c r="B4" s="28" t="s">
        <v>231</v>
      </c>
      <c r="C4" s="29">
        <v>21</v>
      </c>
      <c r="D4" s="28" t="s">
        <v>761</v>
      </c>
      <c r="E4" s="24">
        <v>2</v>
      </c>
      <c r="F4" s="507"/>
      <c r="G4" s="658"/>
      <c r="H4" s="60" t="s">
        <v>1104</v>
      </c>
      <c r="I4" s="43">
        <f>VLOOKUP($A4&amp;I$55,決統データ!$A$3:$DE$365,$E4+19,FALSE)</f>
        <v>2738</v>
      </c>
      <c r="J4" s="43">
        <f>VLOOKUP($A4&amp;J$55,決統データ!$A$3:$DE$365,$E4+19,FALSE)</f>
        <v>43</v>
      </c>
      <c r="K4" s="259">
        <f t="shared" si="0"/>
        <v>2781</v>
      </c>
    </row>
    <row r="5" spans="1:11" ht="16.05" customHeight="1">
      <c r="A5" s="27" t="str">
        <f t="shared" si="1"/>
        <v>1752101</v>
      </c>
      <c r="B5" s="28" t="s">
        <v>231</v>
      </c>
      <c r="C5" s="29">
        <v>21</v>
      </c>
      <c r="D5" s="28" t="s">
        <v>761</v>
      </c>
      <c r="E5" s="24">
        <v>3</v>
      </c>
      <c r="F5" s="507"/>
      <c r="G5" s="658"/>
      <c r="H5" s="60" t="s">
        <v>1475</v>
      </c>
      <c r="I5" s="43">
        <f>VLOOKUP($A5&amp;I$55,決統データ!$A$3:$DE$365,$E5+19,FALSE)</f>
        <v>1330</v>
      </c>
      <c r="J5" s="43">
        <f>VLOOKUP($A5&amp;J$55,決統データ!$A$3:$DE$365,$E5+19,FALSE)</f>
        <v>0</v>
      </c>
      <c r="K5" s="259">
        <f t="shared" si="0"/>
        <v>1330</v>
      </c>
    </row>
    <row r="6" spans="1:11" ht="16.05" customHeight="1">
      <c r="A6" s="27" t="str">
        <f t="shared" si="1"/>
        <v>1752101</v>
      </c>
      <c r="B6" s="28" t="s">
        <v>231</v>
      </c>
      <c r="C6" s="29">
        <v>21</v>
      </c>
      <c r="D6" s="28" t="s">
        <v>761</v>
      </c>
      <c r="E6" s="24">
        <v>4</v>
      </c>
      <c r="F6" s="507"/>
      <c r="G6" s="658"/>
      <c r="H6" s="60" t="s">
        <v>1111</v>
      </c>
      <c r="I6" s="43">
        <f>VLOOKUP($A6&amp;I$55,決統データ!$A$3:$DE$365,$E6+19,FALSE)</f>
        <v>0</v>
      </c>
      <c r="J6" s="43">
        <f>VLOOKUP($A6&amp;J$55,決統データ!$A$3:$DE$365,$E6+19,FALSE)</f>
        <v>0</v>
      </c>
      <c r="K6" s="259">
        <f t="shared" si="0"/>
        <v>0</v>
      </c>
    </row>
    <row r="7" spans="1:11" ht="16.05" customHeight="1">
      <c r="A7" s="27" t="str">
        <f t="shared" si="1"/>
        <v>1752101</v>
      </c>
      <c r="B7" s="28" t="s">
        <v>231</v>
      </c>
      <c r="C7" s="29">
        <v>21</v>
      </c>
      <c r="D7" s="28" t="s">
        <v>761</v>
      </c>
      <c r="E7" s="24">
        <v>5</v>
      </c>
      <c r="F7" s="507"/>
      <c r="G7" s="658"/>
      <c r="H7" s="60" t="s">
        <v>1101</v>
      </c>
      <c r="I7" s="43">
        <f>VLOOKUP($A7&amp;I$55,決統データ!$A$3:$DE$365,$E7+19,FALSE)</f>
        <v>1496</v>
      </c>
      <c r="J7" s="43">
        <f>VLOOKUP($A7&amp;J$55,決統データ!$A$3:$DE$365,$E7+19,FALSE)</f>
        <v>59</v>
      </c>
      <c r="K7" s="259">
        <f t="shared" si="0"/>
        <v>1555</v>
      </c>
    </row>
    <row r="8" spans="1:11" ht="16.05" customHeight="1">
      <c r="A8" s="27" t="str">
        <f t="shared" si="1"/>
        <v>1752101</v>
      </c>
      <c r="B8" s="28" t="s">
        <v>231</v>
      </c>
      <c r="C8" s="29">
        <v>21</v>
      </c>
      <c r="D8" s="28" t="s">
        <v>761</v>
      </c>
      <c r="E8" s="24">
        <v>6</v>
      </c>
      <c r="F8" s="507"/>
      <c r="G8" s="658"/>
      <c r="H8" s="60" t="s">
        <v>770</v>
      </c>
      <c r="I8" s="43">
        <f>VLOOKUP($A8&amp;I$55,決統データ!$A$3:$DE$365,$E8+19,FALSE)</f>
        <v>9107</v>
      </c>
      <c r="J8" s="43">
        <f>VLOOKUP($A8&amp;J$55,決統データ!$A$3:$DE$365,$E8+19,FALSE)</f>
        <v>381</v>
      </c>
      <c r="K8" s="259">
        <f t="shared" si="0"/>
        <v>9488</v>
      </c>
    </row>
    <row r="9" spans="1:11" ht="16.05" customHeight="1">
      <c r="A9" s="27" t="str">
        <f t="shared" si="1"/>
        <v>1752101</v>
      </c>
      <c r="B9" s="28" t="s">
        <v>231</v>
      </c>
      <c r="C9" s="29">
        <v>21</v>
      </c>
      <c r="D9" s="28" t="s">
        <v>761</v>
      </c>
      <c r="E9" s="24">
        <v>7</v>
      </c>
      <c r="F9" s="507"/>
      <c r="G9" s="467" t="s">
        <v>1100</v>
      </c>
      <c r="H9" s="467"/>
      <c r="I9" s="43">
        <f>VLOOKUP($A9&amp;I$55,決統データ!$A$3:$DE$365,$E9+19,FALSE)</f>
        <v>23186</v>
      </c>
      <c r="J9" s="43">
        <f>VLOOKUP($A9&amp;J$55,決統データ!$A$3:$DE$365,$E9+19,FALSE)</f>
        <v>1950</v>
      </c>
      <c r="K9" s="259">
        <f t="shared" si="0"/>
        <v>25136</v>
      </c>
    </row>
    <row r="10" spans="1:11" ht="16.05" customHeight="1">
      <c r="A10" s="27" t="str">
        <f t="shared" si="1"/>
        <v>1752101</v>
      </c>
      <c r="B10" s="28" t="s">
        <v>231</v>
      </c>
      <c r="C10" s="29">
        <v>21</v>
      </c>
      <c r="D10" s="28" t="s">
        <v>761</v>
      </c>
      <c r="E10" s="24">
        <v>8</v>
      </c>
      <c r="F10" s="507"/>
      <c r="G10" s="658" t="s">
        <v>626</v>
      </c>
      <c r="H10" s="60" t="s">
        <v>1365</v>
      </c>
      <c r="I10" s="43">
        <f>VLOOKUP($A10&amp;I$55,決統データ!$A$3:$DE$365,$E10+19,FALSE)</f>
        <v>23186</v>
      </c>
      <c r="J10" s="43">
        <f>VLOOKUP($A10&amp;J$55,決統データ!$A$3:$DE$365,$E10+19,FALSE)</f>
        <v>1950</v>
      </c>
      <c r="K10" s="259">
        <f t="shared" si="0"/>
        <v>25136</v>
      </c>
    </row>
    <row r="11" spans="1:11" ht="16.05" customHeight="1">
      <c r="A11" s="27" t="str">
        <f t="shared" si="1"/>
        <v>1752101</v>
      </c>
      <c r="B11" s="28" t="s">
        <v>231</v>
      </c>
      <c r="C11" s="29">
        <v>21</v>
      </c>
      <c r="D11" s="28" t="s">
        <v>761</v>
      </c>
      <c r="E11" s="24">
        <v>9</v>
      </c>
      <c r="F11" s="507"/>
      <c r="G11" s="658"/>
      <c r="H11" s="60" t="s">
        <v>1364</v>
      </c>
      <c r="I11" s="43">
        <f>VLOOKUP($A11&amp;I$55,決統データ!$A$3:$DE$365,$E11+19,FALSE)</f>
        <v>0</v>
      </c>
      <c r="J11" s="43">
        <f>VLOOKUP($A11&amp;J$55,決統データ!$A$3:$DE$365,$E11+19,FALSE)</f>
        <v>0</v>
      </c>
      <c r="K11" s="259">
        <f t="shared" si="0"/>
        <v>0</v>
      </c>
    </row>
    <row r="12" spans="1:11" ht="16.05" customHeight="1">
      <c r="A12" s="27" t="str">
        <f t="shared" si="1"/>
        <v>1752101</v>
      </c>
      <c r="B12" s="28" t="s">
        <v>231</v>
      </c>
      <c r="C12" s="29">
        <v>21</v>
      </c>
      <c r="D12" s="28" t="s">
        <v>761</v>
      </c>
      <c r="E12" s="24">
        <v>10</v>
      </c>
      <c r="F12" s="507"/>
      <c r="G12" s="658"/>
      <c r="H12" s="60" t="s">
        <v>1097</v>
      </c>
      <c r="I12" s="43">
        <f>VLOOKUP($A12&amp;I$55,決統データ!$A$3:$DE$365,$E12+19,FALSE)</f>
        <v>0</v>
      </c>
      <c r="J12" s="43">
        <f>VLOOKUP($A12&amp;J$55,決統データ!$A$3:$DE$365,$E12+19,FALSE)</f>
        <v>0</v>
      </c>
      <c r="K12" s="259">
        <f t="shared" si="0"/>
        <v>0</v>
      </c>
    </row>
    <row r="13" spans="1:11" ht="16.05" customHeight="1">
      <c r="A13" s="27" t="str">
        <f t="shared" si="1"/>
        <v>1752101</v>
      </c>
      <c r="B13" s="28" t="s">
        <v>231</v>
      </c>
      <c r="C13" s="29">
        <v>21</v>
      </c>
      <c r="D13" s="28" t="s">
        <v>761</v>
      </c>
      <c r="E13" s="24">
        <v>12</v>
      </c>
      <c r="F13" s="507"/>
      <c r="G13" s="467" t="s">
        <v>1232</v>
      </c>
      <c r="H13" s="467"/>
      <c r="I13" s="43">
        <f>VLOOKUP($A13&amp;I$55,決統データ!$A$3:$DE$365,$E13+19,FALSE)</f>
        <v>21517</v>
      </c>
      <c r="J13" s="43">
        <f>VLOOKUP($A13&amp;J$55,決統データ!$A$3:$DE$365,$E13+19,FALSE)</f>
        <v>494</v>
      </c>
      <c r="K13" s="259">
        <f t="shared" si="0"/>
        <v>22011</v>
      </c>
    </row>
    <row r="14" spans="1:11" ht="16.05" customHeight="1">
      <c r="A14" s="27" t="str">
        <f t="shared" si="1"/>
        <v>1752101</v>
      </c>
      <c r="B14" s="28" t="s">
        <v>231</v>
      </c>
      <c r="C14" s="29">
        <v>21</v>
      </c>
      <c r="D14" s="28" t="s">
        <v>761</v>
      </c>
      <c r="E14" s="24">
        <v>13</v>
      </c>
      <c r="F14" s="507"/>
      <c r="G14" s="467" t="s">
        <v>1096</v>
      </c>
      <c r="H14" s="467"/>
      <c r="I14" s="43">
        <f>VLOOKUP($A14&amp;I$55,決統データ!$A$3:$DE$365,$E14+19,FALSE)</f>
        <v>654</v>
      </c>
      <c r="J14" s="43">
        <f>VLOOKUP($A14&amp;J$55,決統データ!$A$3:$DE$365,$E14+19,FALSE)</f>
        <v>234</v>
      </c>
      <c r="K14" s="259">
        <f t="shared" si="0"/>
        <v>888</v>
      </c>
    </row>
    <row r="15" spans="1:11" ht="16.05" customHeight="1">
      <c r="A15" s="27" t="str">
        <f t="shared" si="1"/>
        <v>1752101</v>
      </c>
      <c r="B15" s="28" t="s">
        <v>231</v>
      </c>
      <c r="C15" s="29">
        <v>21</v>
      </c>
      <c r="D15" s="28" t="s">
        <v>761</v>
      </c>
      <c r="E15" s="24">
        <v>14</v>
      </c>
      <c r="F15" s="507"/>
      <c r="G15" s="467" t="s">
        <v>1095</v>
      </c>
      <c r="H15" s="467"/>
      <c r="I15" s="43">
        <f>VLOOKUP($A15&amp;I$55,決統データ!$A$3:$DE$365,$E15+19,FALSE)</f>
        <v>495</v>
      </c>
      <c r="J15" s="43">
        <f>VLOOKUP($A15&amp;J$55,決統データ!$A$3:$DE$365,$E15+19,FALSE)</f>
        <v>294</v>
      </c>
      <c r="K15" s="259">
        <f t="shared" si="0"/>
        <v>789</v>
      </c>
    </row>
    <row r="16" spans="1:11" ht="16.05" customHeight="1">
      <c r="A16" s="27" t="str">
        <f t="shared" si="1"/>
        <v>1752101</v>
      </c>
      <c r="B16" s="28" t="s">
        <v>231</v>
      </c>
      <c r="C16" s="29">
        <v>21</v>
      </c>
      <c r="D16" s="28" t="s">
        <v>761</v>
      </c>
      <c r="E16" s="24">
        <v>15</v>
      </c>
      <c r="F16" s="507"/>
      <c r="G16" s="467" t="s">
        <v>1094</v>
      </c>
      <c r="H16" s="467"/>
      <c r="I16" s="43">
        <f>VLOOKUP($A16&amp;I$55,決統データ!$A$3:$DE$365,$E16+19,FALSE)</f>
        <v>8742</v>
      </c>
      <c r="J16" s="43">
        <f>VLOOKUP($A16&amp;J$55,決統データ!$A$3:$DE$365,$E16+19,FALSE)</f>
        <v>92</v>
      </c>
      <c r="K16" s="259">
        <f t="shared" si="0"/>
        <v>8834</v>
      </c>
    </row>
    <row r="17" spans="1:11" ht="16.05" customHeight="1">
      <c r="A17" s="27" t="str">
        <f t="shared" si="1"/>
        <v>1752101</v>
      </c>
      <c r="B17" s="28" t="s">
        <v>231</v>
      </c>
      <c r="C17" s="29">
        <v>21</v>
      </c>
      <c r="D17" s="28" t="s">
        <v>761</v>
      </c>
      <c r="E17" s="24">
        <v>16</v>
      </c>
      <c r="F17" s="507"/>
      <c r="G17" s="467" t="s">
        <v>1091</v>
      </c>
      <c r="H17" s="467"/>
      <c r="I17" s="43">
        <f>VLOOKUP($A17&amp;I$55,決統データ!$A$3:$DE$365,$E17+19,FALSE)</f>
        <v>61</v>
      </c>
      <c r="J17" s="43">
        <f>VLOOKUP($A17&amp;J$55,決統データ!$A$3:$DE$365,$E17+19,FALSE)</f>
        <v>0</v>
      </c>
      <c r="K17" s="259">
        <f t="shared" si="0"/>
        <v>61</v>
      </c>
    </row>
    <row r="18" spans="1:11" ht="16.05" customHeight="1">
      <c r="A18" s="27" t="str">
        <f t="shared" si="1"/>
        <v>1752101</v>
      </c>
      <c r="B18" s="28" t="s">
        <v>231</v>
      </c>
      <c r="C18" s="29">
        <v>21</v>
      </c>
      <c r="D18" s="28" t="s">
        <v>761</v>
      </c>
      <c r="E18" s="24">
        <v>17</v>
      </c>
      <c r="F18" s="507"/>
      <c r="G18" s="467" t="s">
        <v>1231</v>
      </c>
      <c r="H18" s="467"/>
      <c r="I18" s="43">
        <f>VLOOKUP($A18&amp;I$55,決統データ!$A$3:$DE$365,$E18+19,FALSE)</f>
        <v>0</v>
      </c>
      <c r="J18" s="43">
        <f>VLOOKUP($A18&amp;J$55,決統データ!$A$3:$DE$365,$E18+19,FALSE)</f>
        <v>0</v>
      </c>
      <c r="K18" s="259">
        <f t="shared" si="0"/>
        <v>0</v>
      </c>
    </row>
    <row r="19" spans="1:11" ht="16.05" customHeight="1">
      <c r="A19" s="27" t="str">
        <f t="shared" si="1"/>
        <v>1752101</v>
      </c>
      <c r="B19" s="28" t="s">
        <v>231</v>
      </c>
      <c r="C19" s="29">
        <v>21</v>
      </c>
      <c r="D19" s="28" t="s">
        <v>761</v>
      </c>
      <c r="E19" s="24">
        <v>18</v>
      </c>
      <c r="F19" s="507"/>
      <c r="G19" s="467" t="s">
        <v>1230</v>
      </c>
      <c r="H19" s="467"/>
      <c r="I19" s="43">
        <f>VLOOKUP($A19&amp;I$55,決統データ!$A$3:$DE$365,$E19+19,FALSE)</f>
        <v>977</v>
      </c>
      <c r="J19" s="43">
        <f>VLOOKUP($A19&amp;J$55,決統データ!$A$3:$DE$365,$E19+19,FALSE)</f>
        <v>0</v>
      </c>
      <c r="K19" s="259">
        <f t="shared" si="0"/>
        <v>977</v>
      </c>
    </row>
    <row r="20" spans="1:11" ht="16.05" customHeight="1">
      <c r="A20" s="27" t="str">
        <f t="shared" si="1"/>
        <v>1752101</v>
      </c>
      <c r="B20" s="28" t="s">
        <v>231</v>
      </c>
      <c r="C20" s="29">
        <v>21</v>
      </c>
      <c r="D20" s="28" t="s">
        <v>761</v>
      </c>
      <c r="E20" s="24">
        <v>19</v>
      </c>
      <c r="F20" s="507"/>
      <c r="G20" s="467" t="s">
        <v>1092</v>
      </c>
      <c r="H20" s="467"/>
      <c r="I20" s="43">
        <f>VLOOKUP($A20&amp;I$55,決統データ!$A$3:$DE$365,$E20+19,FALSE)</f>
        <v>38910</v>
      </c>
      <c r="J20" s="43">
        <f>VLOOKUP($A20&amp;J$55,決統データ!$A$3:$DE$365,$E20+19,FALSE)</f>
        <v>6894</v>
      </c>
      <c r="K20" s="259">
        <f t="shared" si="0"/>
        <v>45804</v>
      </c>
    </row>
    <row r="21" spans="1:11" ht="16.05" customHeight="1">
      <c r="A21" s="27" t="str">
        <f t="shared" si="1"/>
        <v>1752101</v>
      </c>
      <c r="B21" s="28" t="s">
        <v>231</v>
      </c>
      <c r="C21" s="29">
        <v>21</v>
      </c>
      <c r="D21" s="28" t="s">
        <v>761</v>
      </c>
      <c r="E21" s="24">
        <v>27</v>
      </c>
      <c r="F21" s="507"/>
      <c r="G21" s="580" t="s">
        <v>1229</v>
      </c>
      <c r="H21" s="581"/>
      <c r="I21" s="43">
        <f>VLOOKUP($A21&amp;I$55,決統データ!$A$3:$DE$365,$E21+19,FALSE)</f>
        <v>0</v>
      </c>
      <c r="J21" s="43">
        <f>VLOOKUP($A21&amp;J$55,決統データ!$A$3:$DE$365,$E21+19,FALSE)</f>
        <v>0</v>
      </c>
      <c r="K21" s="259">
        <f t="shared" si="0"/>
        <v>0</v>
      </c>
    </row>
    <row r="22" spans="1:11" ht="16.05" customHeight="1">
      <c r="A22" s="27" t="str">
        <f t="shared" si="1"/>
        <v>1752101</v>
      </c>
      <c r="B22" s="28" t="s">
        <v>231</v>
      </c>
      <c r="C22" s="29">
        <v>21</v>
      </c>
      <c r="D22" s="28" t="s">
        <v>761</v>
      </c>
      <c r="E22" s="24">
        <v>28</v>
      </c>
      <c r="F22" s="507"/>
      <c r="G22" s="467" t="s">
        <v>713</v>
      </c>
      <c r="H22" s="467"/>
      <c r="I22" s="43">
        <f>VLOOKUP($A22&amp;I$55,決統データ!$A$3:$DE$365,$E22+19,FALSE)</f>
        <v>6721</v>
      </c>
      <c r="J22" s="43">
        <f>VLOOKUP($A22&amp;J$55,決統データ!$A$3:$DE$365,$E22+19,FALSE)</f>
        <v>57</v>
      </c>
      <c r="K22" s="259">
        <f t="shared" si="0"/>
        <v>6778</v>
      </c>
    </row>
    <row r="23" spans="1:11" ht="16.05" customHeight="1">
      <c r="A23" s="27" t="str">
        <f t="shared" si="1"/>
        <v>1752101</v>
      </c>
      <c r="B23" s="28" t="s">
        <v>231</v>
      </c>
      <c r="C23" s="29">
        <v>21</v>
      </c>
      <c r="D23" s="28" t="s">
        <v>761</v>
      </c>
      <c r="E23" s="24">
        <v>29</v>
      </c>
      <c r="F23" s="507"/>
      <c r="G23" s="467" t="s">
        <v>1228</v>
      </c>
      <c r="H23" s="467"/>
      <c r="I23" s="43">
        <f>VLOOKUP($A23&amp;I$55,決統データ!$A$3:$DE$365,$E23+19,FALSE)</f>
        <v>110370</v>
      </c>
      <c r="J23" s="43">
        <f>VLOOKUP($A23&amp;J$55,決統データ!$A$3:$DE$365,$E23+19,FALSE)</f>
        <v>10396</v>
      </c>
      <c r="K23" s="259">
        <f t="shared" si="0"/>
        <v>120766</v>
      </c>
    </row>
    <row r="24" spans="1:11" ht="16.05" customHeight="1">
      <c r="A24" s="27" t="str">
        <f t="shared" si="1"/>
        <v>1752101</v>
      </c>
      <c r="B24" s="28" t="s">
        <v>231</v>
      </c>
      <c r="C24" s="29">
        <v>21</v>
      </c>
      <c r="D24" s="28" t="s">
        <v>761</v>
      </c>
      <c r="E24" s="24">
        <v>30</v>
      </c>
      <c r="F24" s="507"/>
      <c r="G24" s="467" t="s">
        <v>1227</v>
      </c>
      <c r="H24" s="467"/>
      <c r="I24" s="43">
        <f>VLOOKUP($A24&amp;I$55,決統データ!$A$3:$DE$365,$E24+19,FALSE)</f>
        <v>0</v>
      </c>
      <c r="J24" s="43">
        <f>VLOOKUP($A24&amp;J$55,決統データ!$A$3:$DE$365,$E24+19,FALSE)</f>
        <v>0</v>
      </c>
      <c r="K24" s="259">
        <f t="shared" si="0"/>
        <v>0</v>
      </c>
    </row>
    <row r="25" spans="1:11" ht="16.05" customHeight="1">
      <c r="A25" s="27" t="str">
        <f t="shared" si="1"/>
        <v>1752101</v>
      </c>
      <c r="B25" s="28" t="s">
        <v>231</v>
      </c>
      <c r="C25" s="29">
        <v>21</v>
      </c>
      <c r="D25" s="28" t="s">
        <v>761</v>
      </c>
      <c r="E25" s="24">
        <v>31</v>
      </c>
      <c r="F25" s="507"/>
      <c r="G25" s="467" t="s">
        <v>1087</v>
      </c>
      <c r="H25" s="467"/>
      <c r="I25" s="43">
        <f>VLOOKUP($A25&amp;I$55,決統データ!$A$3:$DE$365,$E25+19,FALSE)</f>
        <v>0</v>
      </c>
      <c r="J25" s="43">
        <f>VLOOKUP($A25&amp;J$55,決統データ!$A$3:$DE$365,$E25+19,FALSE)</f>
        <v>0</v>
      </c>
      <c r="K25" s="259">
        <f t="shared" si="0"/>
        <v>0</v>
      </c>
    </row>
    <row r="26" spans="1:11" ht="16.05" customHeight="1">
      <c r="A26" s="27" t="str">
        <f t="shared" si="1"/>
        <v>1752101</v>
      </c>
      <c r="B26" s="28" t="s">
        <v>231</v>
      </c>
      <c r="C26" s="29">
        <v>21</v>
      </c>
      <c r="D26" s="28" t="s">
        <v>761</v>
      </c>
      <c r="E26" s="24">
        <v>32</v>
      </c>
      <c r="F26" s="507"/>
      <c r="G26" s="467" t="s">
        <v>1086</v>
      </c>
      <c r="H26" s="467"/>
      <c r="I26" s="43">
        <f>VLOOKUP($A26&amp;I$55,決統データ!$A$3:$DE$365,$E26+19,FALSE)</f>
        <v>110370</v>
      </c>
      <c r="J26" s="43">
        <f>VLOOKUP($A26&amp;J$55,決統データ!$A$3:$DE$365,$E26+19,FALSE)</f>
        <v>10396</v>
      </c>
      <c r="K26" s="259">
        <f t="shared" si="0"/>
        <v>120766</v>
      </c>
    </row>
    <row r="27" spans="1:11" ht="16.05" customHeight="1">
      <c r="F27" s="658" t="s">
        <v>1233</v>
      </c>
      <c r="G27" s="612" t="s">
        <v>833</v>
      </c>
      <c r="H27" s="84" t="s">
        <v>1105</v>
      </c>
      <c r="I27" s="153">
        <f t="shared" ref="I27:K27" si="2">I3/I$26*100</f>
        <v>3.2101114433269915</v>
      </c>
      <c r="J27" s="153">
        <f t="shared" si="2"/>
        <v>2.6837245094267028</v>
      </c>
      <c r="K27" s="258">
        <f t="shared" si="2"/>
        <v>3.1647980391832133</v>
      </c>
    </row>
    <row r="28" spans="1:11" ht="16.05" customHeight="1">
      <c r="F28" s="658"/>
      <c r="G28" s="658"/>
      <c r="H28" s="60" t="s">
        <v>1104</v>
      </c>
      <c r="I28" s="153">
        <f t="shared" ref="I28:K28" si="3">I4/I$26*100</f>
        <v>2.4807465796865089</v>
      </c>
      <c r="J28" s="153">
        <f t="shared" si="3"/>
        <v>0.41362062331666022</v>
      </c>
      <c r="K28" s="258">
        <f t="shared" si="3"/>
        <v>2.3028004570822915</v>
      </c>
    </row>
    <row r="29" spans="1:11" ht="16.05" customHeight="1">
      <c r="F29" s="658"/>
      <c r="G29" s="658"/>
      <c r="H29" s="60" t="s">
        <v>1475</v>
      </c>
      <c r="I29" s="153">
        <f t="shared" ref="I29:K29" si="4">I5/I$26*100</f>
        <v>1.205037600797318</v>
      </c>
      <c r="J29" s="153">
        <f t="shared" si="4"/>
        <v>0</v>
      </c>
      <c r="K29" s="258">
        <f t="shared" si="4"/>
        <v>1.1013033469685176</v>
      </c>
    </row>
    <row r="30" spans="1:11" ht="16.05" customHeight="1">
      <c r="F30" s="658"/>
      <c r="G30" s="658"/>
      <c r="H30" s="60" t="s">
        <v>1102</v>
      </c>
      <c r="I30" s="153">
        <f t="shared" ref="I30:K30" si="5">I6/I$26*100</f>
        <v>0</v>
      </c>
      <c r="J30" s="153">
        <f t="shared" si="5"/>
        <v>0</v>
      </c>
      <c r="K30" s="258">
        <f t="shared" si="5"/>
        <v>0</v>
      </c>
    </row>
    <row r="31" spans="1:11" ht="16.05" customHeight="1">
      <c r="F31" s="658"/>
      <c r="G31" s="658"/>
      <c r="H31" s="60" t="s">
        <v>1101</v>
      </c>
      <c r="I31" s="153">
        <f t="shared" ref="I31:K31" si="6">I7/I$26*100</f>
        <v>1.3554407900697654</v>
      </c>
      <c r="J31" s="153">
        <f t="shared" si="6"/>
        <v>0.56752597152751061</v>
      </c>
      <c r="K31" s="258">
        <f t="shared" si="6"/>
        <v>1.2876140635609359</v>
      </c>
    </row>
    <row r="32" spans="1:11" ht="16.05" customHeight="1">
      <c r="F32" s="658"/>
      <c r="G32" s="658"/>
      <c r="H32" s="60" t="s">
        <v>770</v>
      </c>
      <c r="I32" s="153">
        <f t="shared" ref="I32:K32" si="7">I8/I$26*100</f>
        <v>8.2513364138805834</v>
      </c>
      <c r="J32" s="153">
        <f t="shared" si="7"/>
        <v>3.6648711042708735</v>
      </c>
      <c r="K32" s="258">
        <f t="shared" si="7"/>
        <v>7.856515906794959</v>
      </c>
    </row>
    <row r="33" spans="6:11" ht="16.05" customHeight="1">
      <c r="F33" s="658"/>
      <c r="G33" s="467" t="s">
        <v>1100</v>
      </c>
      <c r="H33" s="467"/>
      <c r="I33" s="153">
        <f t="shared" ref="I33:K33" si="8">I9/I$26*100</f>
        <v>21.007520159463621</v>
      </c>
      <c r="J33" s="153">
        <f t="shared" si="8"/>
        <v>18.757214313197384</v>
      </c>
      <c r="K33" s="258">
        <f t="shared" si="8"/>
        <v>20.813805210075685</v>
      </c>
    </row>
    <row r="34" spans="6:11" ht="16.05" customHeight="1">
      <c r="F34" s="658"/>
      <c r="G34" s="658" t="s">
        <v>626</v>
      </c>
      <c r="H34" s="406" t="s">
        <v>1362</v>
      </c>
      <c r="I34" s="153">
        <f t="shared" ref="I34:K34" si="9">I10/I$26*100</f>
        <v>21.007520159463621</v>
      </c>
      <c r="J34" s="153">
        <f t="shared" si="9"/>
        <v>18.757214313197384</v>
      </c>
      <c r="K34" s="258">
        <f t="shared" si="9"/>
        <v>20.813805210075685</v>
      </c>
    </row>
    <row r="35" spans="6:11" ht="16.05" customHeight="1">
      <c r="F35" s="658"/>
      <c r="G35" s="658"/>
      <c r="H35" s="406" t="s">
        <v>1361</v>
      </c>
      <c r="I35" s="153">
        <f t="shared" ref="I35:K35" si="10">I11/I$26*100</f>
        <v>0</v>
      </c>
      <c r="J35" s="153">
        <f t="shared" si="10"/>
        <v>0</v>
      </c>
      <c r="K35" s="258">
        <f t="shared" si="10"/>
        <v>0</v>
      </c>
    </row>
    <row r="36" spans="6:11" ht="16.05" customHeight="1">
      <c r="F36" s="658"/>
      <c r="G36" s="658"/>
      <c r="H36" s="60" t="s">
        <v>1097</v>
      </c>
      <c r="I36" s="153">
        <f t="shared" ref="I36:K36" si="11">I12/I$26*100</f>
        <v>0</v>
      </c>
      <c r="J36" s="153">
        <f t="shared" si="11"/>
        <v>0</v>
      </c>
      <c r="K36" s="258">
        <f t="shared" si="11"/>
        <v>0</v>
      </c>
    </row>
    <row r="37" spans="6:11" ht="16.05" customHeight="1">
      <c r="F37" s="658"/>
      <c r="G37" s="467" t="s">
        <v>1232</v>
      </c>
      <c r="H37" s="467"/>
      <c r="I37" s="153">
        <f t="shared" ref="I37:K37" si="12">I13/I$26*100</f>
        <v>19.495333876959322</v>
      </c>
      <c r="J37" s="153">
        <f t="shared" si="12"/>
        <v>4.7518276260100034</v>
      </c>
      <c r="K37" s="258">
        <f t="shared" si="12"/>
        <v>18.226156368514317</v>
      </c>
    </row>
    <row r="38" spans="6:11" ht="16.05" customHeight="1">
      <c r="F38" s="658"/>
      <c r="G38" s="467" t="s">
        <v>1096</v>
      </c>
      <c r="H38" s="467"/>
      <c r="I38" s="153">
        <f t="shared" ref="I38:K38" si="13">I14/I$26*100</f>
        <v>0.59255232400108726</v>
      </c>
      <c r="J38" s="153">
        <f t="shared" si="13"/>
        <v>2.2508657175836859</v>
      </c>
      <c r="K38" s="258">
        <f t="shared" si="13"/>
        <v>0.73530629481807797</v>
      </c>
    </row>
    <row r="39" spans="6:11" ht="16.05" customHeight="1">
      <c r="F39" s="658"/>
      <c r="G39" s="467" t="s">
        <v>1095</v>
      </c>
      <c r="H39" s="467"/>
      <c r="I39" s="153">
        <f t="shared" ref="I39:K39" si="14">I15/I$26*100</f>
        <v>0.44849143789073115</v>
      </c>
      <c r="J39" s="153">
        <f t="shared" si="14"/>
        <v>2.8280107733743747</v>
      </c>
      <c r="K39" s="258">
        <f t="shared" si="14"/>
        <v>0.65332957951741377</v>
      </c>
    </row>
    <row r="40" spans="6:11" ht="16.05" customHeight="1">
      <c r="F40" s="658"/>
      <c r="G40" s="467" t="s">
        <v>1094</v>
      </c>
      <c r="H40" s="467"/>
      <c r="I40" s="153">
        <f t="shared" ref="I40:K40" si="15">I16/I$26*100</f>
        <v>7.9206306061429741</v>
      </c>
      <c r="J40" s="153">
        <f t="shared" si="15"/>
        <v>0.88495575221238942</v>
      </c>
      <c r="K40" s="258">
        <f t="shared" si="15"/>
        <v>7.3149727572329954</v>
      </c>
    </row>
    <row r="41" spans="6:11" ht="16.05" customHeight="1">
      <c r="F41" s="658"/>
      <c r="G41" s="467" t="s">
        <v>1091</v>
      </c>
      <c r="H41" s="467"/>
      <c r="I41" s="153">
        <f t="shared" ref="I41:K41" si="16">I17/I$26*100</f>
        <v>5.5268641841080005E-2</v>
      </c>
      <c r="J41" s="153">
        <f t="shared" si="16"/>
        <v>0</v>
      </c>
      <c r="K41" s="258">
        <f t="shared" si="16"/>
        <v>5.0510905387277871E-2</v>
      </c>
    </row>
    <row r="42" spans="6:11" ht="16.05" customHeight="1">
      <c r="F42" s="658"/>
      <c r="G42" s="467" t="s">
        <v>1231</v>
      </c>
      <c r="H42" s="467"/>
      <c r="I42" s="153">
        <f t="shared" ref="I42:K42" si="17">I18/I$26*100</f>
        <v>0</v>
      </c>
      <c r="J42" s="153">
        <f t="shared" si="17"/>
        <v>0</v>
      </c>
      <c r="K42" s="258">
        <f t="shared" si="17"/>
        <v>0</v>
      </c>
    </row>
    <row r="43" spans="6:11" ht="16.05" customHeight="1">
      <c r="F43" s="658"/>
      <c r="G43" s="467" t="s">
        <v>1230</v>
      </c>
      <c r="H43" s="467"/>
      <c r="I43" s="153">
        <f t="shared" ref="I43:K43" si="18">I19/I$26*100</f>
        <v>0.88520431276615019</v>
      </c>
      <c r="J43" s="153">
        <f t="shared" si="18"/>
        <v>0</v>
      </c>
      <c r="K43" s="258">
        <f t="shared" si="18"/>
        <v>0.80900253382574561</v>
      </c>
    </row>
    <row r="44" spans="6:11" ht="16.05" customHeight="1">
      <c r="F44" s="658"/>
      <c r="G44" s="467" t="s">
        <v>1092</v>
      </c>
      <c r="H44" s="467"/>
      <c r="I44" s="153">
        <f t="shared" ref="I44:K44" si="19">I20/I$26*100</f>
        <v>35.254145148138086</v>
      </c>
      <c r="J44" s="153">
        <f t="shared" si="19"/>
        <v>66.313966910350132</v>
      </c>
      <c r="K44" s="258">
        <f t="shared" si="19"/>
        <v>37.927893612440592</v>
      </c>
    </row>
    <row r="45" spans="6:11" ht="16.05" customHeight="1">
      <c r="F45" s="658"/>
      <c r="G45" s="580" t="s">
        <v>1229</v>
      </c>
      <c r="H45" s="581"/>
      <c r="I45" s="153">
        <f t="shared" ref="I45:K45" si="20">I21/I$26*100</f>
        <v>0</v>
      </c>
      <c r="J45" s="153">
        <f t="shared" si="20"/>
        <v>0</v>
      </c>
      <c r="K45" s="258">
        <f t="shared" si="20"/>
        <v>0</v>
      </c>
    </row>
    <row r="46" spans="6:11" ht="16.05" customHeight="1">
      <c r="F46" s="658"/>
      <c r="G46" s="467" t="s">
        <v>713</v>
      </c>
      <c r="H46" s="467"/>
      <c r="I46" s="153">
        <f t="shared" ref="I46:K46" si="21">I22/I$26*100</f>
        <v>6.089517078916372</v>
      </c>
      <c r="J46" s="153">
        <f t="shared" si="21"/>
        <v>0.54828780300115432</v>
      </c>
      <c r="K46" s="258">
        <f t="shared" si="21"/>
        <v>5.6125068313929418</v>
      </c>
    </row>
    <row r="47" spans="6:11" ht="16.05" customHeight="1">
      <c r="F47" s="658"/>
      <c r="G47" s="467" t="s">
        <v>1228</v>
      </c>
      <c r="H47" s="467"/>
      <c r="I47" s="153">
        <f t="shared" ref="I47:J47" si="22">I23/I$26*100</f>
        <v>100</v>
      </c>
      <c r="J47" s="153">
        <f t="shared" si="22"/>
        <v>100</v>
      </c>
      <c r="K47" s="258">
        <f>K23/K$26*100</f>
        <v>100</v>
      </c>
    </row>
    <row r="48" spans="6:11" ht="16.05" customHeight="1">
      <c r="F48" s="658"/>
      <c r="G48" s="467" t="s">
        <v>1227</v>
      </c>
      <c r="H48" s="467"/>
      <c r="I48" s="153">
        <f t="shared" ref="I48:K48" si="23">I24/I$26*100</f>
        <v>0</v>
      </c>
      <c r="J48" s="153">
        <f t="shared" si="23"/>
        <v>0</v>
      </c>
      <c r="K48" s="258">
        <f t="shared" si="23"/>
        <v>0</v>
      </c>
    </row>
    <row r="49" spans="6:11" ht="16.05" customHeight="1">
      <c r="F49" s="658"/>
      <c r="G49" s="467" t="s">
        <v>1087</v>
      </c>
      <c r="H49" s="467"/>
      <c r="I49" s="153">
        <f t="shared" ref="I49:K49" si="24">I25/I$26*100</f>
        <v>0</v>
      </c>
      <c r="J49" s="153">
        <f t="shared" si="24"/>
        <v>0</v>
      </c>
      <c r="K49" s="258">
        <f t="shared" si="24"/>
        <v>0</v>
      </c>
    </row>
    <row r="50" spans="6:11" ht="16.05" customHeight="1">
      <c r="F50" s="658"/>
      <c r="G50" s="467" t="s">
        <v>1086</v>
      </c>
      <c r="H50" s="467"/>
      <c r="I50" s="153">
        <f t="shared" ref="I50:K50" si="25">I26/I$26*100</f>
        <v>100</v>
      </c>
      <c r="J50" s="153">
        <f t="shared" si="25"/>
        <v>100</v>
      </c>
      <c r="K50" s="258">
        <f t="shared" si="25"/>
        <v>100</v>
      </c>
    </row>
    <row r="55" spans="6:11" hidden="1">
      <c r="I55" s="12" t="str">
        <f t="shared" ref="I55:J55" si="26">+I56&amp;"000"</f>
        <v>264075000</v>
      </c>
      <c r="J55" s="12" t="str">
        <f t="shared" si="26"/>
        <v>264652000</v>
      </c>
    </row>
    <row r="56" spans="6:11" hidden="1">
      <c r="I56" s="12" t="s">
        <v>573</v>
      </c>
      <c r="J56" s="12" t="s">
        <v>576</v>
      </c>
    </row>
    <row r="57" spans="6:11" hidden="1">
      <c r="I57" s="12" t="s">
        <v>574</v>
      </c>
      <c r="J57" s="12" t="s">
        <v>577</v>
      </c>
    </row>
  </sheetData>
  <sheetProtection algorithmName="SHA-512" hashValue="M3G5dcX6sHOp2tHdywYoI5oeugvk4yhcportJCU5yXRM+CQWtz1cDV7f4Q8az5LEoq/YJZc9G2YahbpWiBTUPA==" saltValue="8UeATPeoOhWQ0UHHkR2dGw==" spinCount="100000" sheet="1" objects="1" scenarios="1"/>
  <customSheetViews>
    <customSheetView guid="{247A5D4D-80F1-4466-92F7-7A3BC78E450F}" showPageBreaks="1" printArea="1">
      <selection activeCell="C43" sqref="C43"/>
      <pageMargins left="0.78740157480314965" right="0.78740157480314965" top="0.78740157480314965" bottom="0.78740157480314965" header="0.51181102362204722" footer="0.47244094488188981"/>
      <pageSetup paperSize="9" scale="62" orientation="landscape" blackAndWhite="1" horizontalDpi="4294967293" verticalDpi="4294967293"/>
      <headerFooter alignWithMargins="0"/>
    </customSheetView>
  </customSheetViews>
  <mergeCells count="37">
    <mergeCell ref="G22:H22"/>
    <mergeCell ref="G23:H23"/>
    <mergeCell ref="F2:H2"/>
    <mergeCell ref="F3:F26"/>
    <mergeCell ref="G3:G8"/>
    <mergeCell ref="G9:H9"/>
    <mergeCell ref="G10:G12"/>
    <mergeCell ref="G13:H13"/>
    <mergeCell ref="G14:H14"/>
    <mergeCell ref="G15:H15"/>
    <mergeCell ref="G16:H16"/>
    <mergeCell ref="G17:H17"/>
    <mergeCell ref="G18:H18"/>
    <mergeCell ref="G19:H19"/>
    <mergeCell ref="G20:H20"/>
    <mergeCell ref="G21:H21"/>
    <mergeCell ref="G46:H46"/>
    <mergeCell ref="G47:H47"/>
    <mergeCell ref="G48:H48"/>
    <mergeCell ref="G49:H49"/>
    <mergeCell ref="G45:H45"/>
    <mergeCell ref="G24:H24"/>
    <mergeCell ref="G25:H25"/>
    <mergeCell ref="G26:H26"/>
    <mergeCell ref="G39:H39"/>
    <mergeCell ref="F27:F50"/>
    <mergeCell ref="G27:G32"/>
    <mergeCell ref="G33:H33"/>
    <mergeCell ref="G34:G36"/>
    <mergeCell ref="G37:H37"/>
    <mergeCell ref="G38:H38"/>
    <mergeCell ref="G40:H40"/>
    <mergeCell ref="G41:H41"/>
    <mergeCell ref="G42:H42"/>
    <mergeCell ref="G43:H43"/>
    <mergeCell ref="G44:H44"/>
    <mergeCell ref="G50:H50"/>
  </mergeCells>
  <phoneticPr fontId="3"/>
  <pageMargins left="0.78740157480314965" right="0.78740157480314965" top="0.78740157480314965" bottom="0.78740157480314965" header="0.51181102362204722" footer="0.47244094488188981"/>
  <pageSetup paperSize="9" scale="62"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L86"/>
  <sheetViews>
    <sheetView view="pageBreakPreview" zoomScaleNormal="70" zoomScaleSheetLayoutView="100" workbookViewId="0">
      <pane ySplit="2" topLeftCell="A3" activePane="bottomLeft" state="frozen"/>
      <selection pane="bottomLeft" activeCell="A84" sqref="A84:XFD86"/>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3.69921875" style="1" customWidth="1"/>
    <col min="7" max="7" width="3.796875" style="1" customWidth="1"/>
    <col min="8" max="8" width="3.5" style="1" customWidth="1"/>
    <col min="9" max="9" width="24.296875" style="1" customWidth="1"/>
    <col min="10" max="12" width="11" style="139" customWidth="1"/>
    <col min="13" max="16384" width="9" style="1"/>
  </cols>
  <sheetData>
    <row r="1" spans="1:12">
      <c r="F1" s="1" t="s">
        <v>1255</v>
      </c>
      <c r="J1" s="215"/>
      <c r="L1" s="215" t="s">
        <v>513</v>
      </c>
    </row>
    <row r="2" spans="1:12" ht="34.5" customHeight="1">
      <c r="A2" s="26"/>
      <c r="B2" s="67" t="s">
        <v>757</v>
      </c>
      <c r="C2" s="26" t="s">
        <v>758</v>
      </c>
      <c r="D2" s="26" t="s">
        <v>759</v>
      </c>
      <c r="E2" s="30" t="s">
        <v>760</v>
      </c>
      <c r="F2" s="661"/>
      <c r="G2" s="662"/>
      <c r="H2" s="662"/>
      <c r="I2" s="663"/>
      <c r="J2" s="129" t="s">
        <v>191</v>
      </c>
      <c r="K2" s="129" t="s">
        <v>580</v>
      </c>
      <c r="L2" s="245" t="s">
        <v>587</v>
      </c>
    </row>
    <row r="3" spans="1:12" ht="18" customHeight="1">
      <c r="A3" s="27" t="str">
        <f>+B3&amp;C3&amp;D3</f>
        <v>1753201</v>
      </c>
      <c r="B3" s="28" t="s">
        <v>231</v>
      </c>
      <c r="C3" s="29">
        <v>32</v>
      </c>
      <c r="D3" s="28" t="s">
        <v>761</v>
      </c>
      <c r="E3" s="24">
        <v>1</v>
      </c>
      <c r="F3" s="576" t="s">
        <v>1253</v>
      </c>
      <c r="G3" s="576" t="s">
        <v>1252</v>
      </c>
      <c r="H3" s="163" t="s">
        <v>833</v>
      </c>
      <c r="I3" s="179"/>
      <c r="J3" s="43">
        <f>VLOOKUP($A3&amp;J$84,決統データ!$A$3:$DE$365,$E3+19,FALSE)</f>
        <v>0</v>
      </c>
      <c r="K3" s="43">
        <f>VLOOKUP($A3&amp;K$84,決統データ!$A$3:$DE$365,$E3+19,FALSE)</f>
        <v>0</v>
      </c>
      <c r="L3" s="259">
        <f t="shared" ref="L3:L34" si="0">SUM(J3:K3)</f>
        <v>0</v>
      </c>
    </row>
    <row r="4" spans="1:12" ht="18" customHeight="1">
      <c r="A4" s="27" t="str">
        <f t="shared" ref="A4:A75" si="1">+B4&amp;C4&amp;D4</f>
        <v>1753201</v>
      </c>
      <c r="B4" s="28" t="s">
        <v>231</v>
      </c>
      <c r="C4" s="29">
        <v>32</v>
      </c>
      <c r="D4" s="28" t="s">
        <v>761</v>
      </c>
      <c r="E4" s="24">
        <v>2</v>
      </c>
      <c r="F4" s="576"/>
      <c r="G4" s="576"/>
      <c r="H4" s="163" t="s">
        <v>1094</v>
      </c>
      <c r="I4" s="179"/>
      <c r="J4" s="43">
        <f>VLOOKUP($A4&amp;J$84,決統データ!$A$3:$DE$365,$E4+19,FALSE)</f>
        <v>34</v>
      </c>
      <c r="K4" s="43">
        <f>VLOOKUP($A4&amp;K$84,決統データ!$A$3:$DE$365,$E4+19,FALSE)</f>
        <v>0</v>
      </c>
      <c r="L4" s="259">
        <f t="shared" si="0"/>
        <v>34</v>
      </c>
    </row>
    <row r="5" spans="1:12" ht="18" customHeight="1">
      <c r="A5" s="27" t="str">
        <f t="shared" si="1"/>
        <v>1753201</v>
      </c>
      <c r="B5" s="28" t="s">
        <v>231</v>
      </c>
      <c r="C5" s="29">
        <v>32</v>
      </c>
      <c r="D5" s="28" t="s">
        <v>761</v>
      </c>
      <c r="E5" s="24">
        <v>3</v>
      </c>
      <c r="F5" s="576"/>
      <c r="G5" s="576"/>
      <c r="H5" s="163" t="s">
        <v>1091</v>
      </c>
      <c r="I5" s="179"/>
      <c r="J5" s="43">
        <f>VLOOKUP($A5&amp;J$84,決統データ!$A$3:$DE$365,$E5+19,FALSE)</f>
        <v>61</v>
      </c>
      <c r="K5" s="43">
        <f>VLOOKUP($A5&amp;K$84,決統データ!$A$3:$DE$365,$E5+19,FALSE)</f>
        <v>0</v>
      </c>
      <c r="L5" s="259">
        <f t="shared" si="0"/>
        <v>61</v>
      </c>
    </row>
    <row r="6" spans="1:12" ht="18" customHeight="1">
      <c r="A6" s="27" t="str">
        <f t="shared" si="1"/>
        <v>1753201</v>
      </c>
      <c r="B6" s="28" t="s">
        <v>231</v>
      </c>
      <c r="C6" s="29">
        <v>32</v>
      </c>
      <c r="D6" s="28" t="s">
        <v>761</v>
      </c>
      <c r="E6" s="24">
        <v>4</v>
      </c>
      <c r="F6" s="576"/>
      <c r="G6" s="576"/>
      <c r="H6" s="163" t="s">
        <v>1251</v>
      </c>
      <c r="I6" s="179"/>
      <c r="J6" s="43">
        <f>VLOOKUP($A6&amp;J$84,決統データ!$A$3:$DE$365,$E6+19,FALSE)</f>
        <v>977</v>
      </c>
      <c r="K6" s="43">
        <f>VLOOKUP($A6&amp;K$84,決統データ!$A$3:$DE$365,$E6+19,FALSE)</f>
        <v>0</v>
      </c>
      <c r="L6" s="259">
        <f t="shared" si="0"/>
        <v>977</v>
      </c>
    </row>
    <row r="7" spans="1:12" ht="18" customHeight="1">
      <c r="A7" s="27" t="str">
        <f t="shared" si="1"/>
        <v>1753201</v>
      </c>
      <c r="B7" s="28" t="s">
        <v>231</v>
      </c>
      <c r="C7" s="29">
        <v>32</v>
      </c>
      <c r="D7" s="28" t="s">
        <v>761</v>
      </c>
      <c r="E7" s="24">
        <v>5</v>
      </c>
      <c r="F7" s="576"/>
      <c r="G7" s="576"/>
      <c r="H7" s="163" t="s">
        <v>1092</v>
      </c>
      <c r="I7" s="179"/>
      <c r="J7" s="43">
        <f>VLOOKUP($A7&amp;J$84,決統データ!$A$3:$DE$365,$E7+19,FALSE)</f>
        <v>44</v>
      </c>
      <c r="K7" s="43">
        <f>VLOOKUP($A7&amp;K$84,決統データ!$A$3:$DE$365,$E7+19,FALSE)</f>
        <v>2132</v>
      </c>
      <c r="L7" s="259">
        <f t="shared" si="0"/>
        <v>2176</v>
      </c>
    </row>
    <row r="8" spans="1:12" ht="18" customHeight="1">
      <c r="A8" s="27" t="str">
        <f t="shared" si="1"/>
        <v>1753201</v>
      </c>
      <c r="B8" s="28" t="s">
        <v>231</v>
      </c>
      <c r="C8" s="29">
        <v>32</v>
      </c>
      <c r="D8" s="28" t="s">
        <v>761</v>
      </c>
      <c r="E8" s="24">
        <v>6</v>
      </c>
      <c r="F8" s="576"/>
      <c r="G8" s="576"/>
      <c r="H8" s="163" t="s">
        <v>713</v>
      </c>
      <c r="I8" s="179"/>
      <c r="J8" s="43">
        <f>VLOOKUP($A8&amp;J$84,決統データ!$A$3:$DE$365,$E8+19,FALSE)</f>
        <v>0</v>
      </c>
      <c r="K8" s="43">
        <f>VLOOKUP($A8&amp;K$84,決統データ!$A$3:$DE$365,$E8+19,FALSE)</f>
        <v>330</v>
      </c>
      <c r="L8" s="259">
        <f t="shared" si="0"/>
        <v>330</v>
      </c>
    </row>
    <row r="9" spans="1:12" ht="18" customHeight="1">
      <c r="A9" s="27" t="str">
        <f t="shared" si="1"/>
        <v>1753201</v>
      </c>
      <c r="B9" s="28" t="s">
        <v>231</v>
      </c>
      <c r="C9" s="29">
        <v>32</v>
      </c>
      <c r="D9" s="28" t="s">
        <v>761</v>
      </c>
      <c r="E9" s="24">
        <v>7</v>
      </c>
      <c r="F9" s="576"/>
      <c r="G9" s="576"/>
      <c r="H9" s="163" t="s">
        <v>770</v>
      </c>
      <c r="I9" s="179"/>
      <c r="J9" s="43">
        <f>VLOOKUP($A9&amp;J$84,決統データ!$A$3:$DE$365,$E9+19,FALSE)</f>
        <v>1116</v>
      </c>
      <c r="K9" s="43">
        <f>VLOOKUP($A9&amp;K$84,決統データ!$A$3:$DE$365,$E9+19,FALSE)</f>
        <v>2462</v>
      </c>
      <c r="L9" s="259">
        <f t="shared" si="0"/>
        <v>3578</v>
      </c>
    </row>
    <row r="10" spans="1:12" ht="18" customHeight="1">
      <c r="A10" s="27" t="str">
        <f t="shared" si="1"/>
        <v>1753201</v>
      </c>
      <c r="B10" s="28" t="s">
        <v>231</v>
      </c>
      <c r="C10" s="29">
        <v>32</v>
      </c>
      <c r="D10" s="28" t="s">
        <v>761</v>
      </c>
      <c r="E10" s="24">
        <v>8</v>
      </c>
      <c r="F10" s="576"/>
      <c r="G10" s="576"/>
      <c r="H10" s="576" t="s">
        <v>626</v>
      </c>
      <c r="I10" s="162" t="s">
        <v>1237</v>
      </c>
      <c r="J10" s="43">
        <f>VLOOKUP($A10&amp;J$84,決統データ!$A$3:$DE$365,$E10+19,FALSE)</f>
        <v>1116</v>
      </c>
      <c r="K10" s="43">
        <f>VLOOKUP($A10&amp;K$84,決統データ!$A$3:$DE$365,$E10+19,FALSE)</f>
        <v>2462</v>
      </c>
      <c r="L10" s="259">
        <f t="shared" si="0"/>
        <v>3578</v>
      </c>
    </row>
    <row r="11" spans="1:12" ht="18" customHeight="1">
      <c r="A11" s="27" t="str">
        <f t="shared" si="1"/>
        <v>1753201</v>
      </c>
      <c r="B11" s="28" t="s">
        <v>231</v>
      </c>
      <c r="C11" s="29">
        <v>32</v>
      </c>
      <c r="D11" s="28" t="s">
        <v>761</v>
      </c>
      <c r="E11" s="24">
        <v>9</v>
      </c>
      <c r="F11" s="576"/>
      <c r="G11" s="576"/>
      <c r="H11" s="576"/>
      <c r="I11" s="162" t="s">
        <v>1236</v>
      </c>
      <c r="J11" s="43">
        <f>VLOOKUP($A11&amp;J$84,決統データ!$A$3:$DE$365,$E11+19,FALSE)</f>
        <v>0</v>
      </c>
      <c r="K11" s="43">
        <f>VLOOKUP($A11&amp;K$84,決統データ!$A$3:$DE$365,$E11+19,FALSE)</f>
        <v>0</v>
      </c>
      <c r="L11" s="259">
        <f t="shared" si="0"/>
        <v>0</v>
      </c>
    </row>
    <row r="12" spans="1:12" ht="18" customHeight="1">
      <c r="A12" s="27" t="str">
        <f t="shared" si="1"/>
        <v>1753201</v>
      </c>
      <c r="B12" s="28" t="s">
        <v>231</v>
      </c>
      <c r="C12" s="29">
        <v>32</v>
      </c>
      <c r="D12" s="28" t="s">
        <v>761</v>
      </c>
      <c r="E12" s="24">
        <v>10</v>
      </c>
      <c r="F12" s="576"/>
      <c r="G12" s="576"/>
      <c r="H12" s="576"/>
      <c r="I12" s="162" t="s">
        <v>713</v>
      </c>
      <c r="J12" s="43">
        <f>VLOOKUP($A12&amp;J$84,決統データ!$A$3:$DE$365,$E12+19,FALSE)</f>
        <v>0</v>
      </c>
      <c r="K12" s="43">
        <f>VLOOKUP($A12&amp;K$84,決統データ!$A$3:$DE$365,$E12+19,FALSE)</f>
        <v>0</v>
      </c>
      <c r="L12" s="259">
        <f t="shared" si="0"/>
        <v>0</v>
      </c>
    </row>
    <row r="13" spans="1:12" ht="18" customHeight="1">
      <c r="A13" s="27" t="str">
        <f t="shared" si="1"/>
        <v>1753201</v>
      </c>
      <c r="B13" s="28" t="s">
        <v>231</v>
      </c>
      <c r="C13" s="29">
        <v>32</v>
      </c>
      <c r="D13" s="28" t="s">
        <v>761</v>
      </c>
      <c r="E13" s="24">
        <v>11</v>
      </c>
      <c r="F13" s="576"/>
      <c r="G13" s="576" t="s">
        <v>1223</v>
      </c>
      <c r="H13" s="162" t="s">
        <v>833</v>
      </c>
      <c r="I13" s="162"/>
      <c r="J13" s="43">
        <f>VLOOKUP($A13&amp;J$84,決統データ!$A$3:$DE$365,$E13+19,FALSE)</f>
        <v>0</v>
      </c>
      <c r="K13" s="43">
        <f>VLOOKUP($A13&amp;K$84,決統データ!$A$3:$DE$365,$E13+19,FALSE)</f>
        <v>0</v>
      </c>
      <c r="L13" s="259">
        <f t="shared" si="0"/>
        <v>0</v>
      </c>
    </row>
    <row r="14" spans="1:12" ht="18" customHeight="1">
      <c r="A14" s="27" t="str">
        <f t="shared" si="1"/>
        <v>1753201</v>
      </c>
      <c r="B14" s="28" t="s">
        <v>231</v>
      </c>
      <c r="C14" s="29">
        <v>32</v>
      </c>
      <c r="D14" s="28" t="s">
        <v>761</v>
      </c>
      <c r="E14" s="24">
        <v>12</v>
      </c>
      <c r="F14" s="576"/>
      <c r="G14" s="576"/>
      <c r="H14" s="162" t="s">
        <v>1250</v>
      </c>
      <c r="I14" s="162"/>
      <c r="J14" s="43">
        <f>VLOOKUP($A14&amp;J$84,決統データ!$A$3:$DE$365,$E14+19,FALSE)</f>
        <v>7845</v>
      </c>
      <c r="K14" s="43">
        <f>VLOOKUP($A14&amp;K$84,決統データ!$A$3:$DE$365,$E14+19,FALSE)</f>
        <v>0</v>
      </c>
      <c r="L14" s="259">
        <f t="shared" si="0"/>
        <v>7845</v>
      </c>
    </row>
    <row r="15" spans="1:12" ht="18" customHeight="1">
      <c r="A15" s="27" t="str">
        <f t="shared" si="1"/>
        <v>1753201</v>
      </c>
      <c r="B15" s="28" t="s">
        <v>231</v>
      </c>
      <c r="C15" s="29">
        <v>32</v>
      </c>
      <c r="D15" s="28" t="s">
        <v>761</v>
      </c>
      <c r="E15" s="24">
        <v>13</v>
      </c>
      <c r="F15" s="576"/>
      <c r="G15" s="576"/>
      <c r="H15" s="163"/>
      <c r="I15" s="179" t="s">
        <v>1249</v>
      </c>
      <c r="J15" s="43">
        <f>VLOOKUP($A15&amp;J$84,決統データ!$A$3:$DE$365,$E15+19,FALSE)</f>
        <v>7845</v>
      </c>
      <c r="K15" s="43">
        <f>VLOOKUP($A15&amp;K$84,決統データ!$A$3:$DE$365,$E15+19,FALSE)</f>
        <v>0</v>
      </c>
      <c r="L15" s="259">
        <f t="shared" si="0"/>
        <v>7845</v>
      </c>
    </row>
    <row r="16" spans="1:12" ht="18" customHeight="1">
      <c r="A16" s="27" t="str">
        <f t="shared" si="1"/>
        <v>1753201</v>
      </c>
      <c r="B16" s="28" t="s">
        <v>231</v>
      </c>
      <c r="C16" s="29">
        <v>32</v>
      </c>
      <c r="D16" s="28" t="s">
        <v>761</v>
      </c>
      <c r="E16" s="24">
        <v>14</v>
      </c>
      <c r="F16" s="576"/>
      <c r="G16" s="576"/>
      <c r="H16" s="162" t="s">
        <v>1094</v>
      </c>
      <c r="I16" s="162"/>
      <c r="J16" s="43">
        <f>VLOOKUP($A16&amp;J$84,決統データ!$A$3:$DE$365,$E16+19,FALSE)</f>
        <v>3998</v>
      </c>
      <c r="K16" s="43">
        <f>VLOOKUP($A16&amp;K$84,決統データ!$A$3:$DE$365,$E16+19,FALSE)</f>
        <v>0</v>
      </c>
      <c r="L16" s="259">
        <f t="shared" si="0"/>
        <v>3998</v>
      </c>
    </row>
    <row r="17" spans="1:12" ht="18" customHeight="1">
      <c r="A17" s="27" t="str">
        <f t="shared" si="1"/>
        <v>1753201</v>
      </c>
      <c r="B17" s="28" t="s">
        <v>231</v>
      </c>
      <c r="C17" s="29">
        <v>32</v>
      </c>
      <c r="D17" s="28" t="s">
        <v>761</v>
      </c>
      <c r="E17" s="24">
        <v>15</v>
      </c>
      <c r="F17" s="576"/>
      <c r="G17" s="576"/>
      <c r="H17" s="162" t="s">
        <v>1091</v>
      </c>
      <c r="I17" s="162"/>
      <c r="J17" s="43">
        <f>VLOOKUP($A17&amp;J$84,決統データ!$A$3:$DE$365,$E17+19,FALSE)</f>
        <v>0</v>
      </c>
      <c r="K17" s="43">
        <f>VLOOKUP($A17&amp;K$84,決統データ!$A$3:$DE$365,$E17+19,FALSE)</f>
        <v>0</v>
      </c>
      <c r="L17" s="259">
        <f t="shared" si="0"/>
        <v>0</v>
      </c>
    </row>
    <row r="18" spans="1:12" ht="18" customHeight="1">
      <c r="A18" s="27" t="str">
        <f t="shared" si="1"/>
        <v>1753201</v>
      </c>
      <c r="B18" s="28" t="s">
        <v>231</v>
      </c>
      <c r="C18" s="29">
        <v>32</v>
      </c>
      <c r="D18" s="28" t="s">
        <v>761</v>
      </c>
      <c r="E18" s="24">
        <v>16</v>
      </c>
      <c r="F18" s="576"/>
      <c r="G18" s="576"/>
      <c r="H18" s="162" t="s">
        <v>1231</v>
      </c>
      <c r="I18" s="162"/>
      <c r="J18" s="43">
        <f>VLOOKUP($A18&amp;J$84,決統データ!$A$3:$DE$365,$E18+19,FALSE)</f>
        <v>0</v>
      </c>
      <c r="K18" s="43">
        <f>VLOOKUP($A18&amp;K$84,決統データ!$A$3:$DE$365,$E18+19,FALSE)</f>
        <v>0</v>
      </c>
      <c r="L18" s="259">
        <f t="shared" si="0"/>
        <v>0</v>
      </c>
    </row>
    <row r="19" spans="1:12" ht="18" customHeight="1">
      <c r="A19" s="27" t="str">
        <f t="shared" si="1"/>
        <v>1753201</v>
      </c>
      <c r="B19" s="28" t="s">
        <v>231</v>
      </c>
      <c r="C19" s="29">
        <v>32</v>
      </c>
      <c r="D19" s="28" t="s">
        <v>761</v>
      </c>
      <c r="E19" s="24">
        <v>17</v>
      </c>
      <c r="F19" s="576"/>
      <c r="G19" s="576"/>
      <c r="H19" s="162" t="s">
        <v>1092</v>
      </c>
      <c r="I19" s="162"/>
      <c r="J19" s="43">
        <f>VLOOKUP($A19&amp;J$84,決統データ!$A$3:$DE$365,$E19+19,FALSE)</f>
        <v>385</v>
      </c>
      <c r="K19" s="43">
        <f>VLOOKUP($A19&amp;K$84,決統データ!$A$3:$DE$365,$E19+19,FALSE)</f>
        <v>0</v>
      </c>
      <c r="L19" s="259">
        <f t="shared" si="0"/>
        <v>385</v>
      </c>
    </row>
    <row r="20" spans="1:12" ht="18" customHeight="1">
      <c r="A20" s="27" t="str">
        <f t="shared" si="1"/>
        <v>1753201</v>
      </c>
      <c r="B20" s="28" t="s">
        <v>231</v>
      </c>
      <c r="C20" s="29">
        <v>32</v>
      </c>
      <c r="D20" s="28" t="s">
        <v>761</v>
      </c>
      <c r="E20" s="24">
        <v>18</v>
      </c>
      <c r="F20" s="576"/>
      <c r="G20" s="576"/>
      <c r="H20" s="162" t="s">
        <v>713</v>
      </c>
      <c r="I20" s="162"/>
      <c r="J20" s="43">
        <f>VLOOKUP($A20&amp;J$84,決統データ!$A$3:$DE$365,$E20+19,FALSE)</f>
        <v>4</v>
      </c>
      <c r="K20" s="43">
        <f>VLOOKUP($A20&amp;K$84,決統データ!$A$3:$DE$365,$E20+19,FALSE)</f>
        <v>0</v>
      </c>
      <c r="L20" s="259">
        <f t="shared" si="0"/>
        <v>4</v>
      </c>
    </row>
    <row r="21" spans="1:12" ht="18" customHeight="1">
      <c r="A21" s="27" t="str">
        <f t="shared" si="1"/>
        <v>1753201</v>
      </c>
      <c r="B21" s="28" t="s">
        <v>231</v>
      </c>
      <c r="C21" s="29">
        <v>32</v>
      </c>
      <c r="D21" s="28" t="s">
        <v>761</v>
      </c>
      <c r="E21" s="24">
        <v>19</v>
      </c>
      <c r="F21" s="576"/>
      <c r="G21" s="576"/>
      <c r="H21" s="163" t="s">
        <v>770</v>
      </c>
      <c r="I21" s="179"/>
      <c r="J21" s="43">
        <f>VLOOKUP($A21&amp;J$84,決統データ!$A$3:$DE$365,$E21+19,FALSE)</f>
        <v>12232</v>
      </c>
      <c r="K21" s="43">
        <f>VLOOKUP($A21&amp;K$84,決統データ!$A$3:$DE$365,$E21+19,FALSE)</f>
        <v>0</v>
      </c>
      <c r="L21" s="259">
        <f t="shared" si="0"/>
        <v>12232</v>
      </c>
    </row>
    <row r="22" spans="1:12" ht="18" customHeight="1">
      <c r="A22" s="27" t="str">
        <f t="shared" si="1"/>
        <v>1753201</v>
      </c>
      <c r="B22" s="28" t="s">
        <v>231</v>
      </c>
      <c r="C22" s="29">
        <v>32</v>
      </c>
      <c r="D22" s="28" t="s">
        <v>761</v>
      </c>
      <c r="E22" s="24">
        <v>20</v>
      </c>
      <c r="F22" s="576"/>
      <c r="G22" s="576"/>
      <c r="H22" s="576" t="s">
        <v>626</v>
      </c>
      <c r="I22" s="162" t="s">
        <v>1237</v>
      </c>
      <c r="J22" s="43">
        <f>VLOOKUP($A22&amp;J$84,決統データ!$A$3:$DE$365,$E22+19,FALSE)</f>
        <v>12232</v>
      </c>
      <c r="K22" s="43">
        <f>VLOOKUP($A22&amp;K$84,決統データ!$A$3:$DE$365,$E22+19,FALSE)</f>
        <v>0</v>
      </c>
      <c r="L22" s="259">
        <f t="shared" si="0"/>
        <v>12232</v>
      </c>
    </row>
    <row r="23" spans="1:12" ht="18" customHeight="1">
      <c r="A23" s="27" t="str">
        <f t="shared" si="1"/>
        <v>1753201</v>
      </c>
      <c r="B23" s="28" t="s">
        <v>231</v>
      </c>
      <c r="C23" s="29">
        <v>32</v>
      </c>
      <c r="D23" s="28" t="s">
        <v>761</v>
      </c>
      <c r="E23" s="24">
        <v>21</v>
      </c>
      <c r="F23" s="576"/>
      <c r="G23" s="576"/>
      <c r="H23" s="576"/>
      <c r="I23" s="162" t="s">
        <v>1236</v>
      </c>
      <c r="J23" s="43">
        <f>VLOOKUP($A23&amp;J$84,決統データ!$A$3:$DE$365,$E23+19,FALSE)</f>
        <v>0</v>
      </c>
      <c r="K23" s="43">
        <f>VLOOKUP($A23&amp;K$84,決統データ!$A$3:$DE$365,$E23+19,FALSE)</f>
        <v>0</v>
      </c>
      <c r="L23" s="259">
        <f t="shared" si="0"/>
        <v>0</v>
      </c>
    </row>
    <row r="24" spans="1:12" ht="18" customHeight="1">
      <c r="A24" s="27" t="str">
        <f t="shared" si="1"/>
        <v>1753201</v>
      </c>
      <c r="B24" s="28" t="s">
        <v>231</v>
      </c>
      <c r="C24" s="29">
        <v>32</v>
      </c>
      <c r="D24" s="28" t="s">
        <v>761</v>
      </c>
      <c r="E24" s="24">
        <v>22</v>
      </c>
      <c r="F24" s="576"/>
      <c r="G24" s="576"/>
      <c r="H24" s="576"/>
      <c r="I24" s="162" t="s">
        <v>713</v>
      </c>
      <c r="J24" s="43">
        <f>VLOOKUP($A24&amp;J$84,決統データ!$A$3:$DE$365,$E24+19,FALSE)</f>
        <v>0</v>
      </c>
      <c r="K24" s="43">
        <f>VLOOKUP($A24&amp;K$84,決統データ!$A$3:$DE$365,$E24+19,FALSE)</f>
        <v>0</v>
      </c>
      <c r="L24" s="259">
        <f t="shared" si="0"/>
        <v>0</v>
      </c>
    </row>
    <row r="25" spans="1:12" ht="18" customHeight="1">
      <c r="A25" s="27" t="str">
        <f t="shared" si="1"/>
        <v>1753201</v>
      </c>
      <c r="B25" s="28" t="s">
        <v>231</v>
      </c>
      <c r="C25" s="29">
        <v>32</v>
      </c>
      <c r="D25" s="28" t="s">
        <v>761</v>
      </c>
      <c r="E25" s="24">
        <v>23</v>
      </c>
      <c r="F25" s="576"/>
      <c r="G25" s="576" t="s">
        <v>1222</v>
      </c>
      <c r="H25" s="162" t="s">
        <v>833</v>
      </c>
      <c r="I25" s="162"/>
      <c r="J25" s="43">
        <f>VLOOKUP($A25&amp;J$84,決統データ!$A$3:$DE$365,$E25+19,FALSE)</f>
        <v>9107</v>
      </c>
      <c r="K25" s="43">
        <f>VLOOKUP($A25&amp;K$84,決統データ!$A$3:$DE$365,$E25+19,FALSE)</f>
        <v>0</v>
      </c>
      <c r="L25" s="259">
        <f t="shared" si="0"/>
        <v>9107</v>
      </c>
    </row>
    <row r="26" spans="1:12" ht="18" customHeight="1">
      <c r="A26" s="27" t="str">
        <f t="shared" si="1"/>
        <v>1753201</v>
      </c>
      <c r="B26" s="28" t="s">
        <v>231</v>
      </c>
      <c r="C26" s="29">
        <v>32</v>
      </c>
      <c r="D26" s="28" t="s">
        <v>761</v>
      </c>
      <c r="E26" s="24">
        <v>24</v>
      </c>
      <c r="F26" s="576"/>
      <c r="G26" s="576"/>
      <c r="H26" s="162" t="s">
        <v>1250</v>
      </c>
      <c r="I26" s="162"/>
      <c r="J26" s="43">
        <f>VLOOKUP($A26&amp;J$84,決統データ!$A$3:$DE$365,$E26+19,FALSE)</f>
        <v>13672</v>
      </c>
      <c r="K26" s="43">
        <f>VLOOKUP($A26&amp;K$84,決統データ!$A$3:$DE$365,$E26+19,FALSE)</f>
        <v>494</v>
      </c>
      <c r="L26" s="259">
        <f t="shared" si="0"/>
        <v>14166</v>
      </c>
    </row>
    <row r="27" spans="1:12" ht="18" customHeight="1">
      <c r="A27" s="27" t="str">
        <f t="shared" si="1"/>
        <v>1753201</v>
      </c>
      <c r="B27" s="28" t="s">
        <v>231</v>
      </c>
      <c r="C27" s="29">
        <v>32</v>
      </c>
      <c r="D27" s="28" t="s">
        <v>761</v>
      </c>
      <c r="E27" s="24">
        <v>25</v>
      </c>
      <c r="F27" s="576"/>
      <c r="G27" s="576"/>
      <c r="H27" s="163"/>
      <c r="I27" s="179" t="s">
        <v>1249</v>
      </c>
      <c r="J27" s="43">
        <f>VLOOKUP($A27&amp;J$84,決統データ!$A$3:$DE$365,$E27+19,FALSE)</f>
        <v>13672</v>
      </c>
      <c r="K27" s="43">
        <f>VLOOKUP($A27&amp;K$84,決統データ!$A$3:$DE$365,$E27+19,FALSE)</f>
        <v>494</v>
      </c>
      <c r="L27" s="259">
        <f t="shared" si="0"/>
        <v>14166</v>
      </c>
    </row>
    <row r="28" spans="1:12" ht="18" customHeight="1">
      <c r="A28" s="27" t="str">
        <f t="shared" si="1"/>
        <v>1753201</v>
      </c>
      <c r="B28" s="28" t="s">
        <v>231</v>
      </c>
      <c r="C28" s="29">
        <v>32</v>
      </c>
      <c r="D28" s="28" t="s">
        <v>761</v>
      </c>
      <c r="E28" s="24">
        <v>26</v>
      </c>
      <c r="F28" s="576"/>
      <c r="G28" s="576"/>
      <c r="H28" s="162" t="s">
        <v>1094</v>
      </c>
      <c r="I28" s="162"/>
      <c r="J28" s="43">
        <f>VLOOKUP($A28&amp;J$84,決統データ!$A$3:$DE$365,$E28+19,FALSE)</f>
        <v>4464</v>
      </c>
      <c r="K28" s="43">
        <f>VLOOKUP($A28&amp;K$84,決統データ!$A$3:$DE$365,$E28+19,FALSE)</f>
        <v>92</v>
      </c>
      <c r="L28" s="259">
        <f t="shared" si="0"/>
        <v>4556</v>
      </c>
    </row>
    <row r="29" spans="1:12" ht="18" customHeight="1">
      <c r="A29" s="27" t="str">
        <f t="shared" si="1"/>
        <v>1753201</v>
      </c>
      <c r="B29" s="28" t="s">
        <v>231</v>
      </c>
      <c r="C29" s="29">
        <v>32</v>
      </c>
      <c r="D29" s="28" t="s">
        <v>761</v>
      </c>
      <c r="E29" s="24">
        <v>27</v>
      </c>
      <c r="F29" s="576"/>
      <c r="G29" s="576"/>
      <c r="H29" s="162" t="s">
        <v>1091</v>
      </c>
      <c r="I29" s="162"/>
      <c r="J29" s="43">
        <f>VLOOKUP($A29&amp;J$84,決統データ!$A$3:$DE$365,$E29+19,FALSE)</f>
        <v>0</v>
      </c>
      <c r="K29" s="43">
        <f>VLOOKUP($A29&amp;K$84,決統データ!$A$3:$DE$365,$E29+19,FALSE)</f>
        <v>0</v>
      </c>
      <c r="L29" s="259">
        <f t="shared" si="0"/>
        <v>0</v>
      </c>
    </row>
    <row r="30" spans="1:12" ht="18" customHeight="1">
      <c r="A30" s="27" t="str">
        <f t="shared" si="1"/>
        <v>1753201</v>
      </c>
      <c r="B30" s="28" t="s">
        <v>231</v>
      </c>
      <c r="C30" s="29">
        <v>32</v>
      </c>
      <c r="D30" s="28" t="s">
        <v>761</v>
      </c>
      <c r="E30" s="24">
        <v>28</v>
      </c>
      <c r="F30" s="576"/>
      <c r="G30" s="576"/>
      <c r="H30" s="162" t="s">
        <v>1231</v>
      </c>
      <c r="I30" s="162"/>
      <c r="J30" s="43">
        <f>VLOOKUP($A30&amp;J$84,決統データ!$A$3:$DE$365,$E30+19,FALSE)</f>
        <v>0</v>
      </c>
      <c r="K30" s="43">
        <f>VLOOKUP($A30&amp;K$84,決統データ!$A$3:$DE$365,$E30+19,FALSE)</f>
        <v>0</v>
      </c>
      <c r="L30" s="259">
        <f t="shared" si="0"/>
        <v>0</v>
      </c>
    </row>
    <row r="31" spans="1:12" ht="18" customHeight="1">
      <c r="A31" s="27" t="str">
        <f t="shared" si="1"/>
        <v>1753201</v>
      </c>
      <c r="B31" s="28" t="s">
        <v>231</v>
      </c>
      <c r="C31" s="29">
        <v>32</v>
      </c>
      <c r="D31" s="28" t="s">
        <v>761</v>
      </c>
      <c r="E31" s="24">
        <v>29</v>
      </c>
      <c r="F31" s="576"/>
      <c r="G31" s="576"/>
      <c r="H31" s="162" t="s">
        <v>1092</v>
      </c>
      <c r="I31" s="162"/>
      <c r="J31" s="43">
        <f>VLOOKUP($A31&amp;J$84,決統データ!$A$3:$DE$365,$E31+19,FALSE)</f>
        <v>38481</v>
      </c>
      <c r="K31" s="43">
        <f>VLOOKUP($A31&amp;K$84,決統データ!$A$3:$DE$365,$E31+19,FALSE)</f>
        <v>4762</v>
      </c>
      <c r="L31" s="259">
        <f t="shared" si="0"/>
        <v>43243</v>
      </c>
    </row>
    <row r="32" spans="1:12" ht="18" customHeight="1">
      <c r="A32" s="27" t="str">
        <f t="shared" si="1"/>
        <v>1753201</v>
      </c>
      <c r="B32" s="28" t="s">
        <v>231</v>
      </c>
      <c r="C32" s="29">
        <v>32</v>
      </c>
      <c r="D32" s="28" t="s">
        <v>761</v>
      </c>
      <c r="E32" s="24">
        <v>30</v>
      </c>
      <c r="F32" s="576"/>
      <c r="G32" s="576"/>
      <c r="H32" s="162" t="s">
        <v>713</v>
      </c>
      <c r="I32" s="162"/>
      <c r="J32" s="43">
        <f>VLOOKUP($A32&amp;J$84,決統データ!$A$3:$DE$365,$E32+19,FALSE)</f>
        <v>909</v>
      </c>
      <c r="K32" s="43">
        <f>VLOOKUP($A32&amp;K$84,決統データ!$A$3:$DE$365,$E32+19,FALSE)</f>
        <v>246</v>
      </c>
      <c r="L32" s="259">
        <f t="shared" si="0"/>
        <v>1155</v>
      </c>
    </row>
    <row r="33" spans="1:12" ht="18" customHeight="1">
      <c r="A33" s="27" t="str">
        <f t="shared" si="1"/>
        <v>1753201</v>
      </c>
      <c r="B33" s="28" t="s">
        <v>231</v>
      </c>
      <c r="C33" s="29">
        <v>32</v>
      </c>
      <c r="D33" s="28" t="s">
        <v>761</v>
      </c>
      <c r="E33" s="24">
        <v>31</v>
      </c>
      <c r="F33" s="576"/>
      <c r="G33" s="576"/>
      <c r="H33" s="163" t="s">
        <v>770</v>
      </c>
      <c r="I33" s="179"/>
      <c r="J33" s="43">
        <f>VLOOKUP($A33&amp;J$84,決統データ!$A$3:$DE$365,$E33+19,FALSE)</f>
        <v>66633</v>
      </c>
      <c r="K33" s="43">
        <f>VLOOKUP($A33&amp;K$84,決統データ!$A$3:$DE$365,$E33+19,FALSE)</f>
        <v>5594</v>
      </c>
      <c r="L33" s="259">
        <f t="shared" si="0"/>
        <v>72227</v>
      </c>
    </row>
    <row r="34" spans="1:12" ht="18" customHeight="1">
      <c r="A34" s="27" t="str">
        <f t="shared" si="1"/>
        <v>1753201</v>
      </c>
      <c r="B34" s="28" t="s">
        <v>231</v>
      </c>
      <c r="C34" s="29">
        <v>32</v>
      </c>
      <c r="D34" s="28" t="s">
        <v>761</v>
      </c>
      <c r="E34" s="24">
        <v>32</v>
      </c>
      <c r="F34" s="576"/>
      <c r="G34" s="576"/>
      <c r="H34" s="576" t="s">
        <v>626</v>
      </c>
      <c r="I34" s="162" t="s">
        <v>1237</v>
      </c>
      <c r="J34" s="43">
        <f>VLOOKUP($A34&amp;J$84,決統データ!$A$3:$DE$365,$E34+19,FALSE)</f>
        <v>66633</v>
      </c>
      <c r="K34" s="43">
        <f>VLOOKUP($A34&amp;K$84,決統データ!$A$3:$DE$365,$E34+19,FALSE)</f>
        <v>5594</v>
      </c>
      <c r="L34" s="259">
        <f t="shared" si="0"/>
        <v>72227</v>
      </c>
    </row>
    <row r="35" spans="1:12" ht="18" customHeight="1">
      <c r="A35" s="27" t="str">
        <f t="shared" si="1"/>
        <v>1753201</v>
      </c>
      <c r="B35" s="28" t="s">
        <v>231</v>
      </c>
      <c r="C35" s="29">
        <v>32</v>
      </c>
      <c r="D35" s="28" t="s">
        <v>761</v>
      </c>
      <c r="E35" s="24">
        <v>33</v>
      </c>
      <c r="F35" s="576"/>
      <c r="G35" s="576"/>
      <c r="H35" s="576"/>
      <c r="I35" s="162" t="s">
        <v>1236</v>
      </c>
      <c r="J35" s="43">
        <f>VLOOKUP($A35&amp;J$84,決統データ!$A$3:$DE$365,$E35+19,FALSE)</f>
        <v>0</v>
      </c>
      <c r="K35" s="43">
        <f>VLOOKUP($A35&amp;K$84,決統データ!$A$3:$DE$365,$E35+19,FALSE)</f>
        <v>0</v>
      </c>
      <c r="L35" s="259">
        <f t="shared" ref="L35:L66" si="2">SUM(J35:K35)</f>
        <v>0</v>
      </c>
    </row>
    <row r="36" spans="1:12" ht="18" customHeight="1">
      <c r="A36" s="27" t="str">
        <f t="shared" si="1"/>
        <v>1753201</v>
      </c>
      <c r="B36" s="28" t="s">
        <v>231</v>
      </c>
      <c r="C36" s="29">
        <v>32</v>
      </c>
      <c r="D36" s="28" t="s">
        <v>761</v>
      </c>
      <c r="E36" s="24">
        <v>34</v>
      </c>
      <c r="F36" s="576"/>
      <c r="G36" s="576"/>
      <c r="H36" s="576"/>
      <c r="I36" s="162" t="s">
        <v>713</v>
      </c>
      <c r="J36" s="43">
        <f>VLOOKUP($A36&amp;J$84,決統データ!$A$3:$DE$365,$E36+19,FALSE)</f>
        <v>0</v>
      </c>
      <c r="K36" s="43">
        <f>VLOOKUP($A36&amp;K$84,決統データ!$A$3:$DE$365,$E36+19,FALSE)</f>
        <v>0</v>
      </c>
      <c r="L36" s="259">
        <f t="shared" si="2"/>
        <v>0</v>
      </c>
    </row>
    <row r="37" spans="1:12" ht="18" customHeight="1">
      <c r="A37" s="27" t="str">
        <f t="shared" si="1"/>
        <v>1753201</v>
      </c>
      <c r="B37" s="28" t="s">
        <v>231</v>
      </c>
      <c r="C37" s="29">
        <v>32</v>
      </c>
      <c r="D37" s="28" t="s">
        <v>761</v>
      </c>
      <c r="E37" s="24">
        <v>35</v>
      </c>
      <c r="F37" s="576"/>
      <c r="G37" s="576" t="s">
        <v>713</v>
      </c>
      <c r="H37" s="162" t="s">
        <v>833</v>
      </c>
      <c r="I37" s="162"/>
      <c r="J37" s="43">
        <f>VLOOKUP($A37&amp;J$84,決統データ!$A$3:$DE$365,$E37+19,FALSE)</f>
        <v>0</v>
      </c>
      <c r="K37" s="43">
        <f>VLOOKUP($A37&amp;K$84,決統データ!$A$3:$DE$365,$E37+19,FALSE)</f>
        <v>381</v>
      </c>
      <c r="L37" s="259">
        <f t="shared" si="2"/>
        <v>381</v>
      </c>
    </row>
    <row r="38" spans="1:12" ht="18" customHeight="1">
      <c r="A38" s="27" t="str">
        <f t="shared" si="1"/>
        <v>1753201</v>
      </c>
      <c r="B38" s="28" t="s">
        <v>231</v>
      </c>
      <c r="C38" s="29">
        <v>32</v>
      </c>
      <c r="D38" s="28" t="s">
        <v>761</v>
      </c>
      <c r="E38" s="24">
        <v>36</v>
      </c>
      <c r="F38" s="576"/>
      <c r="G38" s="576"/>
      <c r="H38" s="597" t="s">
        <v>1229</v>
      </c>
      <c r="I38" s="597"/>
      <c r="J38" s="43">
        <f>VLOOKUP($A38&amp;J$84,決統データ!$A$3:$DE$365,$E38+19,FALSE)</f>
        <v>0</v>
      </c>
      <c r="K38" s="43">
        <f>VLOOKUP($A38&amp;K$84,決統データ!$A$3:$DE$365,$E38+19,FALSE)</f>
        <v>0</v>
      </c>
      <c r="L38" s="259">
        <f t="shared" si="2"/>
        <v>0</v>
      </c>
    </row>
    <row r="39" spans="1:12" ht="18" customHeight="1">
      <c r="A39" s="27" t="str">
        <f t="shared" si="1"/>
        <v>1753201</v>
      </c>
      <c r="B39" s="28" t="s">
        <v>231</v>
      </c>
      <c r="C39" s="29">
        <v>32</v>
      </c>
      <c r="D39" s="28" t="s">
        <v>761</v>
      </c>
      <c r="E39" s="24">
        <v>37</v>
      </c>
      <c r="F39" s="576"/>
      <c r="G39" s="576"/>
      <c r="H39" s="162" t="s">
        <v>218</v>
      </c>
      <c r="I39" s="162"/>
      <c r="J39" s="43">
        <f>VLOOKUP($A39&amp;J$84,決統データ!$A$3:$DE$365,$E39+19,FALSE)</f>
        <v>0</v>
      </c>
      <c r="K39" s="43">
        <f>VLOOKUP($A39&amp;K$84,決統データ!$A$3:$DE$365,$E39+19,FALSE)</f>
        <v>0</v>
      </c>
      <c r="L39" s="259">
        <f t="shared" si="2"/>
        <v>0</v>
      </c>
    </row>
    <row r="40" spans="1:12" ht="18" customHeight="1">
      <c r="A40" s="27" t="str">
        <f t="shared" si="1"/>
        <v>1753201</v>
      </c>
      <c r="B40" s="28" t="s">
        <v>231</v>
      </c>
      <c r="C40" s="29">
        <v>32</v>
      </c>
      <c r="D40" s="28" t="s">
        <v>761</v>
      </c>
      <c r="E40" s="24">
        <v>38</v>
      </c>
      <c r="F40" s="576"/>
      <c r="G40" s="576"/>
      <c r="H40" s="162" t="s">
        <v>713</v>
      </c>
      <c r="I40" s="162"/>
      <c r="J40" s="43">
        <f>VLOOKUP($A40&amp;J$84,決統データ!$A$3:$DE$365,$E40+19,FALSE)</f>
        <v>7203</v>
      </c>
      <c r="K40" s="43">
        <f>VLOOKUP($A40&amp;K$84,決統データ!$A$3:$DE$365,$E40+19,FALSE)</f>
        <v>9</v>
      </c>
      <c r="L40" s="259">
        <f t="shared" si="2"/>
        <v>7212</v>
      </c>
    </row>
    <row r="41" spans="1:12" ht="18" customHeight="1">
      <c r="A41" s="27" t="str">
        <f t="shared" si="1"/>
        <v>1753201</v>
      </c>
      <c r="B41" s="28" t="s">
        <v>231</v>
      </c>
      <c r="C41" s="29">
        <v>32</v>
      </c>
      <c r="D41" s="28" t="s">
        <v>761</v>
      </c>
      <c r="E41" s="24">
        <v>39</v>
      </c>
      <c r="F41" s="576"/>
      <c r="G41" s="576"/>
      <c r="H41" s="163" t="s">
        <v>217</v>
      </c>
      <c r="I41" s="179"/>
      <c r="J41" s="43">
        <f>VLOOKUP($A41&amp;J$84,決統データ!$A$3:$DE$365,$E41+19,FALSE)</f>
        <v>7203</v>
      </c>
      <c r="K41" s="43">
        <f>VLOOKUP($A41&amp;K$84,決統データ!$A$3:$DE$365,$E41+19,FALSE)</f>
        <v>390</v>
      </c>
      <c r="L41" s="259">
        <f t="shared" si="2"/>
        <v>7593</v>
      </c>
    </row>
    <row r="42" spans="1:12" ht="18" customHeight="1">
      <c r="A42" s="27" t="str">
        <f t="shared" si="1"/>
        <v>1753201</v>
      </c>
      <c r="B42" s="28" t="s">
        <v>231</v>
      </c>
      <c r="C42" s="29">
        <v>32</v>
      </c>
      <c r="D42" s="28" t="s">
        <v>761</v>
      </c>
      <c r="E42" s="24">
        <v>40</v>
      </c>
      <c r="F42" s="576"/>
      <c r="G42" s="576"/>
      <c r="H42" s="576" t="s">
        <v>626</v>
      </c>
      <c r="I42" s="162" t="s">
        <v>1237</v>
      </c>
      <c r="J42" s="43">
        <f>VLOOKUP($A42&amp;J$84,決統データ!$A$3:$DE$365,$E42+19,FALSE)</f>
        <v>7203</v>
      </c>
      <c r="K42" s="43">
        <f>VLOOKUP($A42&amp;K$84,決統データ!$A$3:$DE$365,$E42+19,FALSE)</f>
        <v>390</v>
      </c>
      <c r="L42" s="259">
        <f t="shared" si="2"/>
        <v>7593</v>
      </c>
    </row>
    <row r="43" spans="1:12" ht="18" customHeight="1">
      <c r="A43" s="27" t="str">
        <f t="shared" si="1"/>
        <v>1753201</v>
      </c>
      <c r="B43" s="28" t="s">
        <v>231</v>
      </c>
      <c r="C43" s="29">
        <v>32</v>
      </c>
      <c r="D43" s="28" t="s">
        <v>761</v>
      </c>
      <c r="E43" s="24">
        <v>41</v>
      </c>
      <c r="F43" s="576"/>
      <c r="G43" s="576"/>
      <c r="H43" s="576"/>
      <c r="I43" s="162" t="s">
        <v>1236</v>
      </c>
      <c r="J43" s="43">
        <f>VLOOKUP($A43&amp;J$84,決統データ!$A$3:$DE$365,$E43+19,FALSE)</f>
        <v>0</v>
      </c>
      <c r="K43" s="43">
        <f>VLOOKUP($A43&amp;K$84,決統データ!$A$3:$DE$365,$E43+19,FALSE)</f>
        <v>0</v>
      </c>
      <c r="L43" s="259">
        <f t="shared" si="2"/>
        <v>0</v>
      </c>
    </row>
    <row r="44" spans="1:12" ht="18" customHeight="1">
      <c r="A44" s="27" t="str">
        <f t="shared" si="1"/>
        <v>1753201</v>
      </c>
      <c r="B44" s="28" t="s">
        <v>231</v>
      </c>
      <c r="C44" s="29">
        <v>32</v>
      </c>
      <c r="D44" s="28" t="s">
        <v>761</v>
      </c>
      <c r="E44" s="24">
        <v>42</v>
      </c>
      <c r="F44" s="576"/>
      <c r="G44" s="576"/>
      <c r="H44" s="576"/>
      <c r="I44" s="162" t="s">
        <v>713</v>
      </c>
      <c r="J44" s="43">
        <f>VLOOKUP($A44&amp;J$84,決統データ!$A$3:$DE$365,$E44+19,FALSE)</f>
        <v>0</v>
      </c>
      <c r="K44" s="43">
        <f>VLOOKUP($A44&amp;K$84,決統データ!$A$3:$DE$365,$E44+19,FALSE)</f>
        <v>0</v>
      </c>
      <c r="L44" s="259">
        <f t="shared" si="2"/>
        <v>0</v>
      </c>
    </row>
    <row r="45" spans="1:12" ht="18" customHeight="1">
      <c r="A45" s="27" t="str">
        <f t="shared" si="1"/>
        <v>1753201</v>
      </c>
      <c r="B45" s="28" t="s">
        <v>231</v>
      </c>
      <c r="C45" s="29">
        <v>32</v>
      </c>
      <c r="D45" s="28" t="s">
        <v>761</v>
      </c>
      <c r="E45" s="24">
        <v>43</v>
      </c>
      <c r="F45" s="576"/>
      <c r="G45" s="162" t="s">
        <v>1241</v>
      </c>
      <c r="H45" s="163"/>
      <c r="I45" s="179"/>
      <c r="J45" s="43">
        <f>VLOOKUP($A45&amp;J$84,決統データ!$A$3:$DE$365,$E45+19,FALSE)</f>
        <v>87184</v>
      </c>
      <c r="K45" s="43">
        <f>VLOOKUP($A45&amp;K$84,決統データ!$A$3:$DE$365,$E45+19,FALSE)</f>
        <v>8446</v>
      </c>
      <c r="L45" s="259">
        <f t="shared" si="2"/>
        <v>95630</v>
      </c>
    </row>
    <row r="46" spans="1:12" ht="18" customHeight="1">
      <c r="A46" s="27" t="str">
        <f t="shared" si="1"/>
        <v>1753201</v>
      </c>
      <c r="B46" s="28" t="s">
        <v>231</v>
      </c>
      <c r="C46" s="29">
        <v>32</v>
      </c>
      <c r="D46" s="28" t="s">
        <v>761</v>
      </c>
      <c r="E46" s="24">
        <v>44</v>
      </c>
      <c r="F46" s="576"/>
      <c r="G46" s="576" t="s">
        <v>626</v>
      </c>
      <c r="H46" s="162" t="s">
        <v>1237</v>
      </c>
      <c r="I46" s="162"/>
      <c r="J46" s="43">
        <f>VLOOKUP($A46&amp;J$84,決統データ!$A$3:$DE$365,$E46+19,FALSE)</f>
        <v>87184</v>
      </c>
      <c r="K46" s="43">
        <f>VLOOKUP($A46&amp;K$84,決統データ!$A$3:$DE$365,$E46+19,FALSE)</f>
        <v>8446</v>
      </c>
      <c r="L46" s="259">
        <f t="shared" si="2"/>
        <v>95630</v>
      </c>
    </row>
    <row r="47" spans="1:12" ht="18" customHeight="1">
      <c r="A47" s="27" t="str">
        <f t="shared" si="1"/>
        <v>1753201</v>
      </c>
      <c r="B47" s="28" t="s">
        <v>231</v>
      </c>
      <c r="C47" s="29">
        <v>32</v>
      </c>
      <c r="D47" s="28" t="s">
        <v>761</v>
      </c>
      <c r="E47" s="24">
        <v>45</v>
      </c>
      <c r="F47" s="576"/>
      <c r="G47" s="576"/>
      <c r="H47" s="162" t="s">
        <v>1236</v>
      </c>
      <c r="I47" s="162"/>
      <c r="J47" s="43">
        <f>VLOOKUP($A47&amp;J$84,決統データ!$A$3:$DE$365,$E47+19,FALSE)</f>
        <v>0</v>
      </c>
      <c r="K47" s="43">
        <f>VLOOKUP($A47&amp;K$84,決統データ!$A$3:$DE$365,$E47+19,FALSE)</f>
        <v>0</v>
      </c>
      <c r="L47" s="259">
        <f t="shared" si="2"/>
        <v>0</v>
      </c>
    </row>
    <row r="48" spans="1:12" ht="18" customHeight="1">
      <c r="A48" s="27" t="str">
        <f t="shared" si="1"/>
        <v>1753201</v>
      </c>
      <c r="B48" s="28" t="s">
        <v>231</v>
      </c>
      <c r="C48" s="29">
        <v>32</v>
      </c>
      <c r="D48" s="28" t="s">
        <v>761</v>
      </c>
      <c r="E48" s="24">
        <v>46</v>
      </c>
      <c r="F48" s="576"/>
      <c r="G48" s="576"/>
      <c r="H48" s="162" t="s">
        <v>1247</v>
      </c>
      <c r="I48" s="162"/>
      <c r="J48" s="43">
        <f>VLOOKUP($A48&amp;J$84,決統データ!$A$3:$DE$365,$E48+19,FALSE)</f>
        <v>0</v>
      </c>
      <c r="K48" s="43">
        <f>VLOOKUP($A48&amp;K$84,決統データ!$A$3:$DE$365,$E48+19,FALSE)</f>
        <v>0</v>
      </c>
      <c r="L48" s="259">
        <f t="shared" si="2"/>
        <v>0</v>
      </c>
    </row>
    <row r="49" spans="1:12" ht="18" customHeight="1">
      <c r="A49" s="27" t="str">
        <f t="shared" si="1"/>
        <v>1753201</v>
      </c>
      <c r="B49" s="28" t="s">
        <v>231</v>
      </c>
      <c r="C49" s="29">
        <v>32</v>
      </c>
      <c r="D49" s="28" t="s">
        <v>761</v>
      </c>
      <c r="E49" s="24">
        <v>47</v>
      </c>
      <c r="F49" s="576"/>
      <c r="G49" s="576"/>
      <c r="H49" s="162" t="s">
        <v>1246</v>
      </c>
      <c r="I49" s="162"/>
      <c r="J49" s="43">
        <f>VLOOKUP($A49&amp;J$84,決統データ!$A$3:$DE$365,$E49+19,FALSE)</f>
        <v>0</v>
      </c>
      <c r="K49" s="43">
        <f>VLOOKUP($A49&amp;K$84,決統データ!$A$3:$DE$365,$E49+19,FALSE)</f>
        <v>0</v>
      </c>
      <c r="L49" s="259">
        <f t="shared" si="2"/>
        <v>0</v>
      </c>
    </row>
    <row r="50" spans="1:12" ht="18" customHeight="1">
      <c r="A50" s="27" t="str">
        <f t="shared" si="1"/>
        <v>1753201</v>
      </c>
      <c r="B50" s="28" t="s">
        <v>231</v>
      </c>
      <c r="C50" s="29">
        <v>32</v>
      </c>
      <c r="D50" s="28" t="s">
        <v>761</v>
      </c>
      <c r="E50" s="24">
        <v>48</v>
      </c>
      <c r="F50" s="576"/>
      <c r="G50" s="576"/>
      <c r="H50" s="162" t="s">
        <v>1245</v>
      </c>
      <c r="I50" s="162"/>
      <c r="J50" s="43">
        <f>VLOOKUP($A50&amp;J$84,決統データ!$A$3:$DE$365,$E50+19,FALSE)</f>
        <v>0</v>
      </c>
      <c r="K50" s="43">
        <f>VLOOKUP($A50&amp;K$84,決統データ!$A$3:$DE$365,$E50+19,FALSE)</f>
        <v>0</v>
      </c>
      <c r="L50" s="259">
        <f t="shared" si="2"/>
        <v>0</v>
      </c>
    </row>
    <row r="51" spans="1:12" ht="18" customHeight="1">
      <c r="A51" s="27" t="str">
        <f t="shared" si="1"/>
        <v>1753201</v>
      </c>
      <c r="B51" s="28" t="s">
        <v>231</v>
      </c>
      <c r="C51" s="29">
        <v>32</v>
      </c>
      <c r="D51" s="28" t="s">
        <v>761</v>
      </c>
      <c r="E51" s="24">
        <v>49</v>
      </c>
      <c r="F51" s="576"/>
      <c r="G51" s="576"/>
      <c r="H51" s="162" t="s">
        <v>1240</v>
      </c>
      <c r="I51" s="162"/>
      <c r="J51" s="43">
        <f>VLOOKUP($A51&amp;J$84,決統データ!$A$3:$DE$365,$E51+19,FALSE)</f>
        <v>0</v>
      </c>
      <c r="K51" s="43">
        <f>VLOOKUP($A51&amp;K$84,決統データ!$A$3:$DE$365,$E51+19,FALSE)</f>
        <v>0</v>
      </c>
      <c r="L51" s="259">
        <f t="shared" si="2"/>
        <v>0</v>
      </c>
    </row>
    <row r="52" spans="1:12" ht="18" customHeight="1">
      <c r="A52" s="27" t="str">
        <f t="shared" si="1"/>
        <v>1753201</v>
      </c>
      <c r="B52" s="28" t="s">
        <v>231</v>
      </c>
      <c r="C52" s="29">
        <v>32</v>
      </c>
      <c r="D52" s="28" t="s">
        <v>761</v>
      </c>
      <c r="E52" s="24">
        <v>50</v>
      </c>
      <c r="F52" s="576"/>
      <c r="G52" s="576"/>
      <c r="H52" s="162" t="s">
        <v>713</v>
      </c>
      <c r="I52" s="162"/>
      <c r="J52" s="43">
        <f>VLOOKUP($A52&amp;J$84,決統データ!$A$3:$DE$365,$E52+19,FALSE)</f>
        <v>0</v>
      </c>
      <c r="K52" s="43">
        <f>VLOOKUP($A52&amp;K$84,決統データ!$A$3:$DE$365,$E52+19,FALSE)</f>
        <v>0</v>
      </c>
      <c r="L52" s="259">
        <f t="shared" si="2"/>
        <v>0</v>
      </c>
    </row>
    <row r="53" spans="1:12" ht="18" customHeight="1">
      <c r="A53" s="27" t="str">
        <f t="shared" si="1"/>
        <v>1753201</v>
      </c>
      <c r="B53" s="28" t="s">
        <v>231</v>
      </c>
      <c r="C53" s="29">
        <v>32</v>
      </c>
      <c r="D53" s="28" t="s">
        <v>761</v>
      </c>
      <c r="E53" s="24">
        <v>51</v>
      </c>
      <c r="F53" s="576" t="s">
        <v>1244</v>
      </c>
      <c r="G53" s="162" t="s">
        <v>358</v>
      </c>
      <c r="H53" s="162"/>
      <c r="I53" s="162"/>
      <c r="J53" s="43">
        <f>VLOOKUP($A53&amp;J$84,決統データ!$A$3:$DE$365,$E53+19,FALSE)</f>
        <v>23186</v>
      </c>
      <c r="K53" s="43">
        <f>VLOOKUP($A53&amp;K$84,決統データ!$A$3:$DE$365,$E53+19,FALSE)</f>
        <v>1950</v>
      </c>
      <c r="L53" s="259">
        <f t="shared" si="2"/>
        <v>25136</v>
      </c>
    </row>
    <row r="54" spans="1:12" ht="18" customHeight="1">
      <c r="A54" s="27" t="str">
        <f t="shared" si="1"/>
        <v>1753201</v>
      </c>
      <c r="B54" s="28" t="s">
        <v>231</v>
      </c>
      <c r="C54" s="29">
        <v>32</v>
      </c>
      <c r="D54" s="28" t="s">
        <v>761</v>
      </c>
      <c r="E54" s="24">
        <v>52</v>
      </c>
      <c r="F54" s="576"/>
      <c r="G54" s="576" t="s">
        <v>626</v>
      </c>
      <c r="H54" s="162" t="s">
        <v>1237</v>
      </c>
      <c r="I54" s="162"/>
      <c r="J54" s="43">
        <f>VLOOKUP($A54&amp;J$84,決統データ!$A$3:$DE$365,$E54+19,FALSE)</f>
        <v>0</v>
      </c>
      <c r="K54" s="43">
        <f>VLOOKUP($A54&amp;K$84,決統データ!$A$3:$DE$365,$E54+19,FALSE)</f>
        <v>0</v>
      </c>
      <c r="L54" s="259">
        <f t="shared" si="2"/>
        <v>0</v>
      </c>
    </row>
    <row r="55" spans="1:12" ht="18" customHeight="1">
      <c r="A55" s="27" t="str">
        <f t="shared" si="1"/>
        <v>1753201</v>
      </c>
      <c r="B55" s="28" t="s">
        <v>231</v>
      </c>
      <c r="C55" s="29">
        <v>32</v>
      </c>
      <c r="D55" s="28" t="s">
        <v>761</v>
      </c>
      <c r="E55" s="24">
        <v>53</v>
      </c>
      <c r="F55" s="576"/>
      <c r="G55" s="576"/>
      <c r="H55" s="162" t="s">
        <v>1236</v>
      </c>
      <c r="I55" s="162"/>
      <c r="J55" s="43">
        <f>VLOOKUP($A55&amp;J$84,決統データ!$A$3:$DE$365,$E55+19,FALSE)</f>
        <v>0</v>
      </c>
      <c r="K55" s="43">
        <f>VLOOKUP($A55&amp;K$84,決統データ!$A$3:$DE$365,$E55+19,FALSE)</f>
        <v>0</v>
      </c>
      <c r="L55" s="259">
        <f t="shared" si="2"/>
        <v>0</v>
      </c>
    </row>
    <row r="56" spans="1:12" ht="18" customHeight="1">
      <c r="A56" s="27" t="str">
        <f>+B56&amp;C56&amp;D56</f>
        <v>1753201</v>
      </c>
      <c r="B56" s="28" t="s">
        <v>231</v>
      </c>
      <c r="C56" s="29">
        <v>32</v>
      </c>
      <c r="D56" s="28" t="s">
        <v>761</v>
      </c>
      <c r="E56" s="24">
        <v>54</v>
      </c>
      <c r="F56" s="576"/>
      <c r="G56" s="576"/>
      <c r="H56" s="162" t="s">
        <v>1240</v>
      </c>
      <c r="I56" s="162"/>
      <c r="J56" s="43">
        <f>VLOOKUP($A56&amp;J$84,決統データ!$A$3:$DE$365,$E56+19,FALSE)</f>
        <v>0</v>
      </c>
      <c r="K56" s="43">
        <f>VLOOKUP($A56&amp;K$84,決統データ!$A$3:$DE$365,$E56+19,FALSE)</f>
        <v>0</v>
      </c>
      <c r="L56" s="259">
        <f t="shared" si="2"/>
        <v>0</v>
      </c>
    </row>
    <row r="57" spans="1:12" ht="18" customHeight="1">
      <c r="A57" s="27" t="str">
        <f>+B57&amp;C57&amp;D57</f>
        <v>1753201</v>
      </c>
      <c r="B57" s="28" t="s">
        <v>231</v>
      </c>
      <c r="C57" s="29">
        <v>32</v>
      </c>
      <c r="D57" s="28" t="s">
        <v>761</v>
      </c>
      <c r="E57" s="24">
        <v>55</v>
      </c>
      <c r="F57" s="576"/>
      <c r="G57" s="576"/>
      <c r="H57" s="162" t="s">
        <v>1239</v>
      </c>
      <c r="I57" s="162"/>
      <c r="J57" s="43">
        <f>VLOOKUP($A57&amp;J$84,決統データ!$A$3:$DE$365,$E57+19,FALSE)</f>
        <v>0</v>
      </c>
      <c r="K57" s="43">
        <f>VLOOKUP($A57&amp;K$84,決統データ!$A$3:$DE$365,$E57+19,FALSE)</f>
        <v>0</v>
      </c>
      <c r="L57" s="259">
        <f t="shared" si="2"/>
        <v>0</v>
      </c>
    </row>
    <row r="58" spans="1:12" ht="18" customHeight="1">
      <c r="A58" s="27" t="str">
        <f>+B58&amp;C58&amp;D58</f>
        <v>1753201</v>
      </c>
      <c r="B58" s="28" t="s">
        <v>231</v>
      </c>
      <c r="C58" s="29">
        <v>32</v>
      </c>
      <c r="D58" s="28" t="s">
        <v>761</v>
      </c>
      <c r="E58" s="24">
        <v>56</v>
      </c>
      <c r="F58" s="576"/>
      <c r="G58" s="576"/>
      <c r="H58" s="162" t="s">
        <v>1235</v>
      </c>
      <c r="I58" s="162"/>
      <c r="J58" s="43">
        <f>VLOOKUP($A58&amp;J$84,決統データ!$A$3:$DE$365,$E58+19,FALSE)</f>
        <v>14441</v>
      </c>
      <c r="K58" s="43">
        <f>VLOOKUP($A58&amp;K$84,決統データ!$A$3:$DE$365,$E58+19,FALSE)</f>
        <v>1950</v>
      </c>
      <c r="L58" s="259">
        <f t="shared" si="2"/>
        <v>16391</v>
      </c>
    </row>
    <row r="59" spans="1:12" ht="18" customHeight="1">
      <c r="A59" s="27" t="str">
        <f t="shared" si="1"/>
        <v>1753201</v>
      </c>
      <c r="B59" s="28" t="s">
        <v>231</v>
      </c>
      <c r="C59" s="29">
        <v>32</v>
      </c>
      <c r="D59" s="28" t="s">
        <v>761</v>
      </c>
      <c r="E59" s="24">
        <v>57</v>
      </c>
      <c r="F59" s="576"/>
      <c r="G59" s="576"/>
      <c r="H59" s="162" t="s">
        <v>713</v>
      </c>
      <c r="I59" s="162"/>
      <c r="J59" s="43">
        <f>VLOOKUP($A59&amp;J$84,決統データ!$A$3:$DE$365,$E59+19,FALSE)</f>
        <v>8745</v>
      </c>
      <c r="K59" s="43">
        <f>VLOOKUP($A59&amp;K$84,決統データ!$A$3:$DE$365,$E59+19,FALSE)</f>
        <v>0</v>
      </c>
      <c r="L59" s="259">
        <f t="shared" si="2"/>
        <v>8745</v>
      </c>
    </row>
    <row r="60" spans="1:12" ht="18" customHeight="1">
      <c r="A60" s="27" t="str">
        <f t="shared" si="1"/>
        <v>1753201</v>
      </c>
      <c r="B60" s="28" t="s">
        <v>231</v>
      </c>
      <c r="C60" s="29">
        <v>32</v>
      </c>
      <c r="D60" s="28" t="s">
        <v>761</v>
      </c>
      <c r="E60" s="24">
        <v>58</v>
      </c>
      <c r="F60" s="576"/>
      <c r="G60" s="162" t="s">
        <v>1242</v>
      </c>
      <c r="H60" s="162"/>
      <c r="I60" s="162"/>
      <c r="J60" s="43">
        <f>VLOOKUP($A60&amp;J$84,決統データ!$A$3:$DE$365,$E60+19,FALSE)</f>
        <v>158588</v>
      </c>
      <c r="K60" s="43">
        <f>VLOOKUP($A60&amp;K$84,決統データ!$A$3:$DE$365,$E60+19,FALSE)</f>
        <v>17183</v>
      </c>
      <c r="L60" s="259">
        <f t="shared" si="2"/>
        <v>175771</v>
      </c>
    </row>
    <row r="61" spans="1:12" ht="18" customHeight="1">
      <c r="A61" s="27" t="str">
        <f t="shared" si="1"/>
        <v>1753201</v>
      </c>
      <c r="B61" s="28" t="s">
        <v>231</v>
      </c>
      <c r="C61" s="29">
        <v>32</v>
      </c>
      <c r="D61" s="28" t="s">
        <v>761</v>
      </c>
      <c r="E61" s="24">
        <v>59</v>
      </c>
      <c r="F61" s="576"/>
      <c r="G61" s="601" t="s">
        <v>626</v>
      </c>
      <c r="H61" s="162" t="s">
        <v>1237</v>
      </c>
      <c r="I61" s="162"/>
      <c r="J61" s="43">
        <f>VLOOKUP($A61&amp;J$84,決統データ!$A$3:$DE$365,$E61+19,FALSE)</f>
        <v>0</v>
      </c>
      <c r="K61" s="43">
        <f>VLOOKUP($A61&amp;K$84,決統データ!$A$3:$DE$365,$E61+19,FALSE)</f>
        <v>0</v>
      </c>
      <c r="L61" s="259">
        <f t="shared" si="2"/>
        <v>0</v>
      </c>
    </row>
    <row r="62" spans="1:12" ht="18" customHeight="1">
      <c r="A62" s="27" t="str">
        <f t="shared" si="1"/>
        <v>1753201</v>
      </c>
      <c r="B62" s="28" t="s">
        <v>231</v>
      </c>
      <c r="C62" s="29">
        <v>32</v>
      </c>
      <c r="D62" s="28" t="s">
        <v>761</v>
      </c>
      <c r="E62" s="24">
        <v>60</v>
      </c>
      <c r="F62" s="576"/>
      <c r="G62" s="602"/>
      <c r="H62" s="162" t="s">
        <v>1236</v>
      </c>
      <c r="I62" s="162"/>
      <c r="J62" s="43">
        <f>VLOOKUP($A62&amp;J$84,決統データ!$A$3:$DE$365,$E62+19,FALSE)</f>
        <v>0</v>
      </c>
      <c r="K62" s="43">
        <f>VLOOKUP($A62&amp;K$84,決統データ!$A$3:$DE$365,$E62+19,FALSE)</f>
        <v>0</v>
      </c>
      <c r="L62" s="259">
        <f t="shared" si="2"/>
        <v>0</v>
      </c>
    </row>
    <row r="63" spans="1:12" ht="18" customHeight="1">
      <c r="A63" s="27" t="str">
        <f t="shared" si="1"/>
        <v>1753202</v>
      </c>
      <c r="B63" s="28" t="s">
        <v>231</v>
      </c>
      <c r="C63" s="29">
        <v>32</v>
      </c>
      <c r="D63" s="28" t="s">
        <v>767</v>
      </c>
      <c r="E63" s="24">
        <v>1</v>
      </c>
      <c r="F63" s="576"/>
      <c r="G63" s="602"/>
      <c r="H63" s="162" t="s">
        <v>1240</v>
      </c>
      <c r="I63" s="162"/>
      <c r="J63" s="43">
        <f>VLOOKUP($A63&amp;J$84,決統データ!$A$3:$DE$365,$E63+19,FALSE)</f>
        <v>0</v>
      </c>
      <c r="K63" s="43">
        <f>VLOOKUP($A63&amp;K$84,決統データ!$A$3:$DE$365,$E63+19,FALSE)</f>
        <v>0</v>
      </c>
      <c r="L63" s="259">
        <f t="shared" si="2"/>
        <v>0</v>
      </c>
    </row>
    <row r="64" spans="1:12" ht="18" customHeight="1">
      <c r="A64" s="27" t="str">
        <f t="shared" si="1"/>
        <v>1753202</v>
      </c>
      <c r="B64" s="28" t="s">
        <v>231</v>
      </c>
      <c r="C64" s="29">
        <v>32</v>
      </c>
      <c r="D64" s="28" t="s">
        <v>767</v>
      </c>
      <c r="E64" s="24">
        <v>2</v>
      </c>
      <c r="F64" s="576"/>
      <c r="G64" s="602"/>
      <c r="H64" s="162" t="s">
        <v>1239</v>
      </c>
      <c r="I64" s="162"/>
      <c r="J64" s="43">
        <f>VLOOKUP($A64&amp;J$84,決統データ!$A$3:$DE$365,$E64+19,FALSE)</f>
        <v>0</v>
      </c>
      <c r="K64" s="43">
        <f>VLOOKUP($A64&amp;K$84,決統データ!$A$3:$DE$365,$E64+19,FALSE)</f>
        <v>0</v>
      </c>
      <c r="L64" s="259">
        <f t="shared" si="2"/>
        <v>0</v>
      </c>
    </row>
    <row r="65" spans="1:12" ht="18" customHeight="1">
      <c r="A65" s="27" t="str">
        <f t="shared" si="1"/>
        <v>1753202</v>
      </c>
      <c r="B65" s="28" t="s">
        <v>231</v>
      </c>
      <c r="C65" s="29">
        <v>32</v>
      </c>
      <c r="D65" s="28" t="s">
        <v>767</v>
      </c>
      <c r="E65" s="24">
        <v>3</v>
      </c>
      <c r="F65" s="576"/>
      <c r="G65" s="602"/>
      <c r="H65" s="162" t="s">
        <v>1235</v>
      </c>
      <c r="I65" s="162"/>
      <c r="J65" s="43">
        <f>VLOOKUP($A65&amp;J$84,決統データ!$A$3:$DE$365,$E65+19,FALSE)</f>
        <v>92341</v>
      </c>
      <c r="K65" s="43">
        <f>VLOOKUP($A65&amp;K$84,決統データ!$A$3:$DE$365,$E65+19,FALSE)</f>
        <v>17183</v>
      </c>
      <c r="L65" s="259">
        <f t="shared" si="2"/>
        <v>109524</v>
      </c>
    </row>
    <row r="66" spans="1:12" ht="18" customHeight="1">
      <c r="A66" s="27" t="str">
        <f>+B66&amp;C66&amp;D66</f>
        <v>1753202</v>
      </c>
      <c r="B66" s="28" t="s">
        <v>231</v>
      </c>
      <c r="C66" s="29">
        <v>32</v>
      </c>
      <c r="D66" s="28" t="s">
        <v>550</v>
      </c>
      <c r="E66" s="24">
        <v>4</v>
      </c>
      <c r="F66" s="576"/>
      <c r="G66" s="602"/>
      <c r="H66" s="163" t="s">
        <v>713</v>
      </c>
      <c r="I66" s="179"/>
      <c r="J66" s="43">
        <f>VLOOKUP($A66&amp;J$84,決統データ!$A$3:$DE$365,$E66+19,FALSE)</f>
        <v>66247</v>
      </c>
      <c r="K66" s="43">
        <f>VLOOKUP($A66&amp;K$84,決統データ!$A$3:$DE$365,$E66+19,FALSE)</f>
        <v>0</v>
      </c>
      <c r="L66" s="259">
        <f t="shared" si="2"/>
        <v>66247</v>
      </c>
    </row>
    <row r="67" spans="1:12" ht="18" customHeight="1">
      <c r="A67" s="27" t="str">
        <f>+B67&amp;C67&amp;D67</f>
        <v>1753202</v>
      </c>
      <c r="B67" s="28" t="s">
        <v>231</v>
      </c>
      <c r="C67" s="29">
        <v>32</v>
      </c>
      <c r="D67" s="28" t="s">
        <v>550</v>
      </c>
      <c r="E67" s="24">
        <v>6</v>
      </c>
      <c r="F67" s="576"/>
      <c r="G67" s="162" t="s">
        <v>368</v>
      </c>
      <c r="H67" s="163"/>
      <c r="I67" s="179"/>
      <c r="J67" s="43">
        <f>VLOOKUP($A67&amp;J$84,決統データ!$A$3:$DE$365,$E67+19,FALSE)</f>
        <v>0</v>
      </c>
      <c r="K67" s="43">
        <f>VLOOKUP($A67&amp;K$84,決統データ!$A$3:$DE$365,$E67+19,FALSE)</f>
        <v>0</v>
      </c>
      <c r="L67" s="259">
        <f t="shared" ref="L67:L78" si="3">SUM(J67:K67)</f>
        <v>0</v>
      </c>
    </row>
    <row r="68" spans="1:12" ht="18" customHeight="1">
      <c r="A68" s="27" t="str">
        <f t="shared" si="1"/>
        <v>1753202</v>
      </c>
      <c r="B68" s="28" t="s">
        <v>231</v>
      </c>
      <c r="C68" s="29">
        <v>32</v>
      </c>
      <c r="D68" s="28" t="s">
        <v>550</v>
      </c>
      <c r="E68" s="24">
        <v>7</v>
      </c>
      <c r="F68" s="576"/>
      <c r="G68" s="162" t="s">
        <v>1241</v>
      </c>
      <c r="H68" s="163"/>
      <c r="I68" s="179"/>
      <c r="J68" s="43">
        <f>VLOOKUP($A68&amp;J$84,決統データ!$A$3:$DE$365,$E68+19,FALSE)</f>
        <v>181774</v>
      </c>
      <c r="K68" s="43">
        <f>VLOOKUP($A68&amp;K$84,決統データ!$A$3:$DE$365,$E68+19,FALSE)</f>
        <v>19133</v>
      </c>
      <c r="L68" s="259">
        <f t="shared" si="3"/>
        <v>200907</v>
      </c>
    </row>
    <row r="69" spans="1:12" ht="16.5" customHeight="1">
      <c r="A69" s="27" t="str">
        <f t="shared" si="1"/>
        <v>1753202</v>
      </c>
      <c r="B69" s="28" t="s">
        <v>231</v>
      </c>
      <c r="C69" s="29">
        <v>32</v>
      </c>
      <c r="D69" s="28" t="s">
        <v>550</v>
      </c>
      <c r="E69" s="24">
        <v>8</v>
      </c>
      <c r="F69" s="576"/>
      <c r="G69" s="576" t="s">
        <v>626</v>
      </c>
      <c r="H69" s="163" t="s">
        <v>1237</v>
      </c>
      <c r="I69" s="179"/>
      <c r="J69" s="43">
        <f>VLOOKUP($A69&amp;J$84,決統データ!$A$3:$DE$365,$E69+19,FALSE)</f>
        <v>0</v>
      </c>
      <c r="K69" s="43">
        <f>VLOOKUP($A69&amp;K$84,決統データ!$A$3:$DE$365,$E69+19,FALSE)</f>
        <v>0</v>
      </c>
      <c r="L69" s="259">
        <f t="shared" si="3"/>
        <v>0</v>
      </c>
    </row>
    <row r="70" spans="1:12" ht="18" customHeight="1">
      <c r="A70" s="27" t="str">
        <f t="shared" si="1"/>
        <v>1753202</v>
      </c>
      <c r="B70" s="28" t="s">
        <v>231</v>
      </c>
      <c r="C70" s="29">
        <v>32</v>
      </c>
      <c r="D70" s="28" t="s">
        <v>550</v>
      </c>
      <c r="E70" s="24">
        <v>9</v>
      </c>
      <c r="F70" s="576"/>
      <c r="G70" s="576"/>
      <c r="H70" s="163" t="s">
        <v>1236</v>
      </c>
      <c r="I70" s="179"/>
      <c r="J70" s="43">
        <f>VLOOKUP($A70&amp;J$84,決統データ!$A$3:$DE$365,$E70+19,FALSE)</f>
        <v>0</v>
      </c>
      <c r="K70" s="43">
        <f>VLOOKUP($A70&amp;K$84,決統データ!$A$3:$DE$365,$E70+19,FALSE)</f>
        <v>0</v>
      </c>
      <c r="L70" s="259">
        <f t="shared" si="3"/>
        <v>0</v>
      </c>
    </row>
    <row r="71" spans="1:12" ht="18" customHeight="1">
      <c r="A71" s="27" t="str">
        <f t="shared" si="1"/>
        <v>1753202</v>
      </c>
      <c r="B71" s="28" t="s">
        <v>231</v>
      </c>
      <c r="C71" s="29">
        <v>32</v>
      </c>
      <c r="D71" s="28" t="s">
        <v>550</v>
      </c>
      <c r="E71" s="24">
        <v>10</v>
      </c>
      <c r="F71" s="576"/>
      <c r="G71" s="576"/>
      <c r="H71" s="163" t="s">
        <v>1240</v>
      </c>
      <c r="I71" s="179"/>
      <c r="J71" s="43">
        <f>VLOOKUP($A71&amp;J$84,決統データ!$A$3:$DE$365,$E71+19,FALSE)</f>
        <v>0</v>
      </c>
      <c r="K71" s="43">
        <f>VLOOKUP($A71&amp;K$84,決統データ!$A$3:$DE$365,$E71+19,FALSE)</f>
        <v>0</v>
      </c>
      <c r="L71" s="259">
        <f t="shared" si="3"/>
        <v>0</v>
      </c>
    </row>
    <row r="72" spans="1:12" ht="18" customHeight="1">
      <c r="A72" s="27" t="str">
        <f t="shared" si="1"/>
        <v>1753202</v>
      </c>
      <c r="B72" s="28" t="s">
        <v>231</v>
      </c>
      <c r="C72" s="29">
        <v>32</v>
      </c>
      <c r="D72" s="28" t="s">
        <v>550</v>
      </c>
      <c r="E72" s="24">
        <v>11</v>
      </c>
      <c r="F72" s="576"/>
      <c r="G72" s="576"/>
      <c r="H72" s="163" t="s">
        <v>1239</v>
      </c>
      <c r="I72" s="179"/>
      <c r="J72" s="43">
        <f>VLOOKUP($A72&amp;J$84,決統データ!$A$3:$DE$365,$E72+19,FALSE)</f>
        <v>0</v>
      </c>
      <c r="K72" s="43">
        <f>VLOOKUP($A72&amp;K$84,決統データ!$A$3:$DE$365,$E72+19,FALSE)</f>
        <v>0</v>
      </c>
      <c r="L72" s="259">
        <f t="shared" si="3"/>
        <v>0</v>
      </c>
    </row>
    <row r="73" spans="1:12" ht="18" customHeight="1">
      <c r="A73" s="27" t="str">
        <f>+B73&amp;C73&amp;D73</f>
        <v>1753202</v>
      </c>
      <c r="B73" s="28" t="s">
        <v>231</v>
      </c>
      <c r="C73" s="29">
        <v>32</v>
      </c>
      <c r="D73" s="28" t="s">
        <v>767</v>
      </c>
      <c r="E73" s="24">
        <v>12</v>
      </c>
      <c r="F73" s="576"/>
      <c r="G73" s="576"/>
      <c r="H73" s="162" t="s">
        <v>1235</v>
      </c>
      <c r="I73" s="162"/>
      <c r="J73" s="43">
        <f>VLOOKUP($A73&amp;J$84,決統データ!$A$3:$DE$365,$E73+19,FALSE)</f>
        <v>106782</v>
      </c>
      <c r="K73" s="43">
        <f>VLOOKUP($A73&amp;K$84,決統データ!$A$3:$DE$365,$E73+19,FALSE)</f>
        <v>19133</v>
      </c>
      <c r="L73" s="259">
        <f t="shared" si="3"/>
        <v>125915</v>
      </c>
    </row>
    <row r="74" spans="1:12" ht="18" customHeight="1">
      <c r="A74" s="27" t="str">
        <f t="shared" si="1"/>
        <v>1753202</v>
      </c>
      <c r="B74" s="28" t="s">
        <v>231</v>
      </c>
      <c r="C74" s="29">
        <v>32</v>
      </c>
      <c r="D74" s="28" t="s">
        <v>550</v>
      </c>
      <c r="E74" s="24">
        <v>13</v>
      </c>
      <c r="F74" s="576"/>
      <c r="G74" s="576"/>
      <c r="H74" s="163" t="s">
        <v>713</v>
      </c>
      <c r="I74" s="179"/>
      <c r="J74" s="43">
        <f>VLOOKUP($A74&amp;J$84,決統データ!$A$3:$DE$365,$E74+19,FALSE)</f>
        <v>74992</v>
      </c>
      <c r="K74" s="43">
        <f>VLOOKUP($A74&amp;K$84,決統データ!$A$3:$DE$365,$E74+19,FALSE)</f>
        <v>0</v>
      </c>
      <c r="L74" s="259">
        <f t="shared" si="3"/>
        <v>74992</v>
      </c>
    </row>
    <row r="75" spans="1:12" ht="18" customHeight="1">
      <c r="A75" s="27" t="str">
        <f t="shared" si="1"/>
        <v>1753202</v>
      </c>
      <c r="B75" s="28" t="s">
        <v>231</v>
      </c>
      <c r="C75" s="29">
        <v>32</v>
      </c>
      <c r="D75" s="28" t="s">
        <v>550</v>
      </c>
      <c r="E75" s="24">
        <v>15</v>
      </c>
      <c r="F75" s="162" t="s">
        <v>1238</v>
      </c>
      <c r="G75" s="162"/>
      <c r="H75" s="163"/>
      <c r="I75" s="179"/>
      <c r="J75" s="43">
        <f>VLOOKUP($A75&amp;J$84,決統データ!$A$3:$DE$365,$E75+19,FALSE)</f>
        <v>268958</v>
      </c>
      <c r="K75" s="43">
        <f>VLOOKUP($A75&amp;K$84,決統データ!$A$3:$DE$365,$E75+19,FALSE)</f>
        <v>27579</v>
      </c>
      <c r="L75" s="259">
        <f t="shared" si="3"/>
        <v>296537</v>
      </c>
    </row>
    <row r="76" spans="1:12" ht="18" customHeight="1">
      <c r="A76" s="27" t="str">
        <f>+B76&amp;C76&amp;D76</f>
        <v>1753202</v>
      </c>
      <c r="B76" s="28" t="s">
        <v>231</v>
      </c>
      <c r="C76" s="29">
        <v>32</v>
      </c>
      <c r="D76" s="28" t="s">
        <v>550</v>
      </c>
      <c r="E76" s="24">
        <v>16</v>
      </c>
      <c r="F76" s="601" t="s">
        <v>626</v>
      </c>
      <c r="G76" s="179" t="s">
        <v>1237</v>
      </c>
      <c r="H76" s="163"/>
      <c r="I76" s="179"/>
      <c r="J76" s="43">
        <f>VLOOKUP($A76&amp;J$84,決統データ!$A$3:$DE$365,$E76+19,FALSE)</f>
        <v>87184</v>
      </c>
      <c r="K76" s="43">
        <f>VLOOKUP($A76&amp;K$84,決統データ!$A$3:$DE$365,$E76+19,FALSE)</f>
        <v>8446</v>
      </c>
      <c r="L76" s="259">
        <f t="shared" si="3"/>
        <v>95630</v>
      </c>
    </row>
    <row r="77" spans="1:12" ht="18" customHeight="1">
      <c r="A77" s="27" t="str">
        <f>+B77&amp;C77&amp;D77</f>
        <v>1753202</v>
      </c>
      <c r="B77" s="28" t="s">
        <v>231</v>
      </c>
      <c r="C77" s="29">
        <v>32</v>
      </c>
      <c r="D77" s="28" t="s">
        <v>550</v>
      </c>
      <c r="E77" s="24">
        <v>17</v>
      </c>
      <c r="F77" s="602"/>
      <c r="G77" s="179" t="s">
        <v>1236</v>
      </c>
      <c r="H77" s="163"/>
      <c r="I77" s="179"/>
      <c r="J77" s="43">
        <f>VLOOKUP($A77&amp;J$84,決統データ!$A$3:$DE$365,$E77+19,FALSE)</f>
        <v>0</v>
      </c>
      <c r="K77" s="43">
        <f>VLOOKUP($A77&amp;K$84,決統データ!$A$3:$DE$365,$E77+19,FALSE)</f>
        <v>0</v>
      </c>
      <c r="L77" s="259">
        <f t="shared" si="3"/>
        <v>0</v>
      </c>
    </row>
    <row r="78" spans="1:12" ht="18" customHeight="1">
      <c r="A78" s="27" t="str">
        <f>+B78&amp;C78&amp;D78</f>
        <v>1753202</v>
      </c>
      <c r="B78" s="28" t="s">
        <v>231</v>
      </c>
      <c r="C78" s="29">
        <v>32</v>
      </c>
      <c r="D78" s="28" t="s">
        <v>550</v>
      </c>
      <c r="E78" s="24">
        <v>18</v>
      </c>
      <c r="F78" s="603"/>
      <c r="G78" s="179" t="s">
        <v>713</v>
      </c>
      <c r="H78" s="163"/>
      <c r="I78" s="179"/>
      <c r="J78" s="43">
        <f>VLOOKUP($A78&amp;J$84,決統データ!$A$3:$DE$365,$E78+19,FALSE)</f>
        <v>181774</v>
      </c>
      <c r="K78" s="43">
        <f>VLOOKUP($A78&amp;K$84,決統データ!$A$3:$DE$365,$E78+19,FALSE)</f>
        <v>19133</v>
      </c>
      <c r="L78" s="259">
        <f t="shared" si="3"/>
        <v>200907</v>
      </c>
    </row>
    <row r="79" spans="1:12">
      <c r="F79" s="139"/>
      <c r="G79" s="139"/>
      <c r="H79" s="139"/>
      <c r="I79" s="139"/>
    </row>
    <row r="80" spans="1:12">
      <c r="F80" s="139"/>
      <c r="G80" s="139"/>
      <c r="H80" s="139"/>
      <c r="I80" s="139"/>
    </row>
    <row r="81" spans="6:11">
      <c r="F81" s="139"/>
      <c r="G81" s="139"/>
      <c r="H81" s="139"/>
      <c r="I81" s="139"/>
    </row>
    <row r="82" spans="6:11">
      <c r="F82" s="139"/>
      <c r="G82" s="139"/>
      <c r="H82" s="139"/>
      <c r="I82" s="139"/>
    </row>
    <row r="84" spans="6:11" hidden="1">
      <c r="J84" s="12" t="str">
        <f t="shared" ref="J84:K84" si="4">+J85&amp;"000"</f>
        <v>264075000</v>
      </c>
      <c r="K84" s="12" t="str">
        <f t="shared" si="4"/>
        <v>264652000</v>
      </c>
    </row>
    <row r="85" spans="6:11" hidden="1">
      <c r="J85" s="12" t="s">
        <v>573</v>
      </c>
      <c r="K85" s="12" t="s">
        <v>576</v>
      </c>
    </row>
    <row r="86" spans="6:11" hidden="1">
      <c r="J86" s="12" t="s">
        <v>574</v>
      </c>
      <c r="K86" s="12" t="s">
        <v>577</v>
      </c>
    </row>
  </sheetData>
  <sheetProtection algorithmName="SHA-512" hashValue="j4IZsthCHJ0Zd28MYlZ/vBN9JuAEfsqnJlbbWiZbccXsex3JrvAr+R0sSfQf4FY6QBR+i0/JXzby+txZTObMog==" saltValue="s3bYkNZ7+NgNe/7flbl27w==" spinCount="100000" sheet="1" objects="1" scenarios="1"/>
  <customSheetViews>
    <customSheetView guid="{247A5D4D-80F1-4466-92F7-7A3BC78E450F}" showPageBreaks="1" fitToPage="1" printArea="1">
      <selection activeCell="C43" sqref="C43"/>
      <pageMargins left="0.78740157480314965" right="0.78740157480314965" top="0.78740157480314965" bottom="0.78740157480314965" header="0.51181102362204722" footer="0.51181102362204722"/>
      <pageSetup paperSize="9" scale="54" fitToWidth="0" orientation="portrait" blackAndWhite="1" horizontalDpi="300" verticalDpi="300"/>
      <headerFooter alignWithMargins="0"/>
    </customSheetView>
  </customSheetViews>
  <mergeCells count="17">
    <mergeCell ref="F2:I2"/>
    <mergeCell ref="F3:F52"/>
    <mergeCell ref="G3:G12"/>
    <mergeCell ref="H10:H12"/>
    <mergeCell ref="G13:G24"/>
    <mergeCell ref="H22:H24"/>
    <mergeCell ref="G25:G36"/>
    <mergeCell ref="H34:H36"/>
    <mergeCell ref="G37:G44"/>
    <mergeCell ref="H38:I38"/>
    <mergeCell ref="F76:F78"/>
    <mergeCell ref="H42:H44"/>
    <mergeCell ref="G46:G52"/>
    <mergeCell ref="F53:F74"/>
    <mergeCell ref="G54:G59"/>
    <mergeCell ref="G69:G74"/>
    <mergeCell ref="G61:G66"/>
  </mergeCells>
  <phoneticPr fontId="3"/>
  <pageMargins left="0.78740157480314965" right="0.78740157480314965" top="0.78740157480314965" bottom="0.78740157480314965" header="0.51181102362204722" footer="0.51181102362204722"/>
  <pageSetup paperSize="9" scale="56" fitToWidth="0"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U79"/>
  <sheetViews>
    <sheetView view="pageBreakPreview" zoomScale="85" zoomScaleNormal="70" zoomScaleSheetLayoutView="85" workbookViewId="0">
      <pane ySplit="2" topLeftCell="A3" activePane="bottomLeft" state="frozen"/>
      <selection pane="bottomLeft" activeCell="A75" sqref="A75:XFD79"/>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5.19921875" style="9" customWidth="1"/>
    <col min="7" max="7" width="4.69921875" style="9" customWidth="1"/>
    <col min="8" max="8" width="4.296875" style="9" customWidth="1"/>
    <col min="9" max="9" width="5.69921875" style="9" customWidth="1"/>
    <col min="10" max="10" width="15.796875" style="9" customWidth="1"/>
    <col min="11" max="11" width="11.59765625" style="9" customWidth="1"/>
    <col min="12" max="13" width="11.5" style="9" customWidth="1"/>
    <col min="14" max="14" width="12.09765625" style="9" bestFit="1" customWidth="1"/>
    <col min="15" max="16384" width="9" style="9"/>
  </cols>
  <sheetData>
    <row r="1" spans="1:14">
      <c r="F1" s="9" t="s">
        <v>79</v>
      </c>
      <c r="L1" s="147"/>
      <c r="N1" s="147"/>
    </row>
    <row r="2" spans="1:14" ht="35.25" customHeight="1">
      <c r="A2" s="26"/>
      <c r="B2" s="67" t="s">
        <v>757</v>
      </c>
      <c r="C2" s="26" t="s">
        <v>758</v>
      </c>
      <c r="D2" s="26" t="s">
        <v>759</v>
      </c>
      <c r="E2" s="30" t="s">
        <v>760</v>
      </c>
      <c r="F2" s="496"/>
      <c r="G2" s="623"/>
      <c r="H2" s="623"/>
      <c r="I2" s="623"/>
      <c r="J2" s="623"/>
      <c r="K2" s="624"/>
      <c r="L2" s="129" t="s">
        <v>191</v>
      </c>
      <c r="M2" s="129" t="s">
        <v>580</v>
      </c>
      <c r="N2" s="178" t="s">
        <v>587</v>
      </c>
    </row>
    <row r="3" spans="1:14" s="1" customFormat="1" ht="15.75" customHeight="1">
      <c r="A3" s="27" t="str">
        <f t="shared" ref="A3:A8" si="0">+B3&amp;C3&amp;D3</f>
        <v>1753301</v>
      </c>
      <c r="B3" s="28" t="s">
        <v>231</v>
      </c>
      <c r="C3" s="29">
        <v>33</v>
      </c>
      <c r="D3" s="28" t="s">
        <v>761</v>
      </c>
      <c r="E3" s="24">
        <v>1</v>
      </c>
      <c r="F3" s="611" t="s">
        <v>78</v>
      </c>
      <c r="G3" s="673" t="s">
        <v>77</v>
      </c>
      <c r="H3" s="673" t="s">
        <v>76</v>
      </c>
      <c r="I3" s="636" t="s">
        <v>75</v>
      </c>
      <c r="J3" s="636"/>
      <c r="K3" s="636"/>
      <c r="L3" s="252" t="str">
        <f>IF(VLOOKUP($A3&amp;L$77,決統データ!$A$3:$DE$365,$E3+19,0)=0,"○","")</f>
        <v/>
      </c>
      <c r="M3" s="252" t="str">
        <f>IF(VLOOKUP($A3&amp;M$77,決統データ!$A$3:$DE$365,$E3+19,0)=0,"○","")</f>
        <v/>
      </c>
      <c r="N3" s="257">
        <f>(COUNTIF(L3:M3,"○"))</f>
        <v>0</v>
      </c>
    </row>
    <row r="4" spans="1:14" s="1" customFormat="1" ht="16.05" customHeight="1">
      <c r="A4" s="27" t="str">
        <f t="shared" si="0"/>
        <v>1753301</v>
      </c>
      <c r="B4" s="28" t="s">
        <v>231</v>
      </c>
      <c r="C4" s="29">
        <v>33</v>
      </c>
      <c r="D4" s="28" t="s">
        <v>761</v>
      </c>
      <c r="E4" s="24">
        <v>1</v>
      </c>
      <c r="F4" s="611"/>
      <c r="G4" s="673"/>
      <c r="H4" s="673"/>
      <c r="I4" s="467" t="s">
        <v>189</v>
      </c>
      <c r="J4" s="467"/>
      <c r="K4" s="467"/>
      <c r="L4" s="252" t="str">
        <f>IF(VLOOKUP($A4&amp;L$77,決統データ!$A$3:$DE$365,$E4+19,0)=0,"○","")</f>
        <v/>
      </c>
      <c r="M4" s="252" t="str">
        <f>IF(VLOOKUP($A4&amp;M$77,決統データ!$A$3:$DE$365,$E4+19,0)=0,"○","")</f>
        <v/>
      </c>
      <c r="N4" s="257">
        <f>(COUNTIF(L4:M4,"○"))</f>
        <v>0</v>
      </c>
    </row>
    <row r="5" spans="1:14" s="1" customFormat="1" ht="16.05" customHeight="1">
      <c r="A5" s="27" t="str">
        <f t="shared" si="0"/>
        <v>1753301</v>
      </c>
      <c r="B5" s="28" t="s">
        <v>231</v>
      </c>
      <c r="C5" s="29">
        <v>33</v>
      </c>
      <c r="D5" s="28" t="s">
        <v>761</v>
      </c>
      <c r="E5" s="24">
        <v>1</v>
      </c>
      <c r="F5" s="611"/>
      <c r="G5" s="673"/>
      <c r="H5" s="673"/>
      <c r="I5" s="467" t="s">
        <v>188</v>
      </c>
      <c r="J5" s="467"/>
      <c r="K5" s="467"/>
      <c r="L5" s="252" t="str">
        <f>IF(VLOOKUP($A5&amp;L$77,決統データ!$A$3:$DE$365,$E5+19,0)=0,"○","")</f>
        <v/>
      </c>
      <c r="M5" s="252" t="str">
        <f>IF(VLOOKUP($A5&amp;M$77,決統データ!$A$3:$DE$365,$E5+19,0)=0,"○","")</f>
        <v/>
      </c>
      <c r="N5" s="257">
        <f>(COUNTIF(L5:M5,"○"))</f>
        <v>0</v>
      </c>
    </row>
    <row r="6" spans="1:14" s="1" customFormat="1" ht="16.05" customHeight="1">
      <c r="A6" s="27" t="str">
        <f t="shared" si="0"/>
        <v>1753301</v>
      </c>
      <c r="B6" s="28" t="s">
        <v>231</v>
      </c>
      <c r="C6" s="29">
        <v>33</v>
      </c>
      <c r="D6" s="28" t="s">
        <v>761</v>
      </c>
      <c r="E6" s="24">
        <v>1</v>
      </c>
      <c r="F6" s="611"/>
      <c r="G6" s="673"/>
      <c r="H6" s="673"/>
      <c r="I6" s="467" t="s">
        <v>72</v>
      </c>
      <c r="J6" s="467"/>
      <c r="K6" s="467"/>
      <c r="L6" s="353" t="s">
        <v>1464</v>
      </c>
      <c r="M6" s="252" t="str">
        <f>IF(VLOOKUP($A6&amp;M$77,決統データ!$A$3:$DE$365,$E6+19,0)=0,"○","")</f>
        <v/>
      </c>
      <c r="N6" s="257">
        <f>(COUNTIF(L6:M6,"○"))</f>
        <v>1</v>
      </c>
    </row>
    <row r="7" spans="1:14" s="1" customFormat="1" ht="16.05" customHeight="1">
      <c r="A7" s="27" t="str">
        <f t="shared" si="0"/>
        <v>1753301</v>
      </c>
      <c r="B7" s="28" t="s">
        <v>231</v>
      </c>
      <c r="C7" s="29">
        <v>33</v>
      </c>
      <c r="D7" s="28" t="s">
        <v>761</v>
      </c>
      <c r="E7" s="24">
        <v>1</v>
      </c>
      <c r="F7" s="611"/>
      <c r="G7" s="673"/>
      <c r="H7" s="674"/>
      <c r="I7" s="467" t="s">
        <v>71</v>
      </c>
      <c r="J7" s="467"/>
      <c r="K7" s="467"/>
      <c r="L7" s="252" t="str">
        <f>IF(VLOOKUP($A7&amp;L$77,決統データ!$A$3:$DE$365,$E7+19,0)=0,"○","")</f>
        <v/>
      </c>
      <c r="M7" s="353" t="s">
        <v>1464</v>
      </c>
      <c r="N7" s="257">
        <f>(COUNTIF(L7:M7,"○"))</f>
        <v>1</v>
      </c>
    </row>
    <row r="8" spans="1:14" s="1" customFormat="1" ht="16.05" customHeight="1">
      <c r="A8" s="27" t="str">
        <f t="shared" si="0"/>
        <v>1753301</v>
      </c>
      <c r="B8" s="28" t="s">
        <v>231</v>
      </c>
      <c r="C8" s="29">
        <v>33</v>
      </c>
      <c r="D8" s="28" t="s">
        <v>761</v>
      </c>
      <c r="E8" s="24">
        <v>2</v>
      </c>
      <c r="F8" s="611"/>
      <c r="G8" s="674"/>
      <c r="H8" s="467" t="s">
        <v>70</v>
      </c>
      <c r="I8" s="467"/>
      <c r="J8" s="467"/>
      <c r="K8" s="467"/>
      <c r="L8" s="181">
        <f>VLOOKUP($A8&amp;L$77,決統データ!$A$3:$DE$365,$E8+19,FALSE)/10</f>
        <v>0</v>
      </c>
      <c r="M8" s="181">
        <f>VLOOKUP($A8&amp;M$77,決統データ!$A$3:$DE$365,$E8+19,FALSE)/10</f>
        <v>25.6</v>
      </c>
      <c r="N8" s="258">
        <f>SUM(L8:M8)/COUNTIF(L8:M8,"&gt;0")</f>
        <v>25.6</v>
      </c>
    </row>
    <row r="9" spans="1:14" s="1" customFormat="1" ht="16.05" customHeight="1">
      <c r="E9" s="24"/>
      <c r="F9" s="611"/>
      <c r="G9" s="684" t="s">
        <v>69</v>
      </c>
      <c r="H9" s="467" t="s">
        <v>68</v>
      </c>
      <c r="I9" s="467"/>
      <c r="J9" s="467"/>
      <c r="K9" s="467"/>
      <c r="L9" s="252"/>
      <c r="M9" s="252"/>
      <c r="N9" s="257">
        <f t="shared" ref="N9:N14" si="1">COUNTA(L9:M9)</f>
        <v>0</v>
      </c>
    </row>
    <row r="10" spans="1:14" s="1" customFormat="1" ht="16.05" customHeight="1">
      <c r="E10" s="24"/>
      <c r="F10" s="611"/>
      <c r="G10" s="685"/>
      <c r="H10" s="467" t="s">
        <v>67</v>
      </c>
      <c r="I10" s="467"/>
      <c r="J10" s="467"/>
      <c r="K10" s="467"/>
      <c r="L10" s="252" t="s">
        <v>792</v>
      </c>
      <c r="M10" s="252" t="s">
        <v>228</v>
      </c>
      <c r="N10" s="257">
        <f t="shared" si="1"/>
        <v>2</v>
      </c>
    </row>
    <row r="11" spans="1:14" s="1" customFormat="1" ht="16.05" customHeight="1">
      <c r="E11" s="24"/>
      <c r="F11" s="611"/>
      <c r="G11" s="685"/>
      <c r="H11" s="467" t="s">
        <v>64</v>
      </c>
      <c r="I11" s="467"/>
      <c r="J11" s="467"/>
      <c r="K11" s="467"/>
      <c r="L11" s="252"/>
      <c r="M11" s="252" t="s">
        <v>228</v>
      </c>
      <c r="N11" s="257">
        <f t="shared" si="1"/>
        <v>1</v>
      </c>
    </row>
    <row r="12" spans="1:14" s="1" customFormat="1" ht="16.05" customHeight="1">
      <c r="E12" s="24"/>
      <c r="F12" s="611"/>
      <c r="G12" s="685"/>
      <c r="H12" s="467" t="s">
        <v>66</v>
      </c>
      <c r="I12" s="467"/>
      <c r="J12" s="467"/>
      <c r="K12" s="467"/>
      <c r="L12" s="252"/>
      <c r="M12" s="252"/>
      <c r="N12" s="257">
        <f t="shared" si="1"/>
        <v>0</v>
      </c>
    </row>
    <row r="13" spans="1:14" s="1" customFormat="1" ht="16.05" customHeight="1">
      <c r="E13" s="24"/>
      <c r="F13" s="611"/>
      <c r="G13" s="685"/>
      <c r="H13" s="467" t="s">
        <v>65</v>
      </c>
      <c r="I13" s="467"/>
      <c r="J13" s="467"/>
      <c r="K13" s="467"/>
      <c r="L13" s="252"/>
      <c r="M13" s="252"/>
      <c r="N13" s="257">
        <f t="shared" si="1"/>
        <v>0</v>
      </c>
    </row>
    <row r="14" spans="1:14" s="1" customFormat="1" ht="16.05" customHeight="1">
      <c r="E14" s="24"/>
      <c r="F14" s="611"/>
      <c r="G14" s="686"/>
      <c r="H14" s="467" t="s">
        <v>713</v>
      </c>
      <c r="I14" s="467"/>
      <c r="J14" s="467"/>
      <c r="K14" s="467"/>
      <c r="L14" s="252"/>
      <c r="M14" s="252"/>
      <c r="N14" s="257">
        <f t="shared" si="1"/>
        <v>0</v>
      </c>
    </row>
    <row r="15" spans="1:14" s="1" customFormat="1" ht="16.05" customHeight="1">
      <c r="A15" s="27" t="str">
        <f>+B15&amp;C15&amp;D15</f>
        <v>1753301</v>
      </c>
      <c r="B15" s="28" t="s">
        <v>231</v>
      </c>
      <c r="C15" s="29">
        <v>33</v>
      </c>
      <c r="D15" s="28" t="s">
        <v>761</v>
      </c>
      <c r="E15" s="24">
        <v>4</v>
      </c>
      <c r="F15" s="611"/>
      <c r="G15" s="672" t="s">
        <v>64</v>
      </c>
      <c r="H15" s="467" t="s">
        <v>63</v>
      </c>
      <c r="I15" s="467"/>
      <c r="J15" s="467"/>
      <c r="K15" s="467"/>
      <c r="L15" s="42">
        <f>VLOOKUP($A15&amp;L$77,決統データ!$A$3:$DE$365,$E15+19,FALSE)</f>
        <v>0</v>
      </c>
      <c r="M15" s="42">
        <f>VLOOKUP($A15&amp;M$77,決統データ!$A$3:$DE$365,$E15+19,FALSE)</f>
        <v>7</v>
      </c>
      <c r="N15" s="311">
        <f>SUM(J15:M15)/COUNTIF(J15:M15,"&gt;0")</f>
        <v>7</v>
      </c>
    </row>
    <row r="16" spans="1:14" s="1" customFormat="1" ht="16.05" customHeight="1">
      <c r="A16" s="27" t="str">
        <f>+B16&amp;C16&amp;D16</f>
        <v>1753301</v>
      </c>
      <c r="B16" s="28" t="s">
        <v>231</v>
      </c>
      <c r="C16" s="29">
        <v>33</v>
      </c>
      <c r="D16" s="28" t="s">
        <v>761</v>
      </c>
      <c r="E16" s="24">
        <v>5</v>
      </c>
      <c r="F16" s="611"/>
      <c r="G16" s="673"/>
      <c r="H16" s="580" t="s">
        <v>230</v>
      </c>
      <c r="I16" s="646"/>
      <c r="J16" s="646"/>
      <c r="K16" s="581"/>
      <c r="L16" s="42">
        <f>VLOOKUP($A16&amp;L$77,決統データ!$A$3:$DE$365,$E16+19,FALSE)</f>
        <v>0</v>
      </c>
      <c r="M16" s="42">
        <f>VLOOKUP($A16&amp;M$77,決統データ!$A$3:$DE$365,$E16+19,FALSE)</f>
        <v>66</v>
      </c>
      <c r="N16" s="311">
        <f>SUM(J16:M16)/COUNTIF(J16:M16,"&gt;0")</f>
        <v>66</v>
      </c>
    </row>
    <row r="17" spans="1:14" s="1" customFormat="1" ht="16.05" customHeight="1">
      <c r="A17" s="27" t="str">
        <f>+B17&amp;C17&amp;D17</f>
        <v>1753301</v>
      </c>
      <c r="B17" s="28" t="s">
        <v>231</v>
      </c>
      <c r="C17" s="29">
        <v>33</v>
      </c>
      <c r="D17" s="28" t="s">
        <v>761</v>
      </c>
      <c r="E17" s="24">
        <v>6</v>
      </c>
      <c r="F17" s="611"/>
      <c r="G17" s="673"/>
      <c r="H17" s="580" t="s">
        <v>229</v>
      </c>
      <c r="I17" s="646"/>
      <c r="J17" s="646"/>
      <c r="K17" s="581"/>
      <c r="L17" s="42">
        <f>VLOOKUP($A17&amp;L$77,決統データ!$A$3:$DE$365,$E17+19,FALSE)</f>
        <v>0</v>
      </c>
      <c r="M17" s="42">
        <f>VLOOKUP($A17&amp;M$77,決統データ!$A$3:$DE$365,$E17+19,FALSE)</f>
        <v>227</v>
      </c>
      <c r="N17" s="311">
        <f>SUM(J17:M17)/COUNTIF(J17:M17,"&gt;0")</f>
        <v>227</v>
      </c>
    </row>
    <row r="18" spans="1:14" s="149" customFormat="1" ht="16.05" customHeight="1">
      <c r="A18" s="27" t="str">
        <f>+B18&amp;C18&amp;D18</f>
        <v>1753301</v>
      </c>
      <c r="B18" s="28" t="s">
        <v>231</v>
      </c>
      <c r="C18" s="29">
        <v>33</v>
      </c>
      <c r="D18" s="28" t="s">
        <v>761</v>
      </c>
      <c r="E18" s="25">
        <v>7</v>
      </c>
      <c r="F18" s="611"/>
      <c r="G18" s="674"/>
      <c r="H18" s="717" t="s">
        <v>60</v>
      </c>
      <c r="I18" s="717"/>
      <c r="J18" s="717"/>
      <c r="K18" s="717"/>
      <c r="L18" s="42">
        <f>VLOOKUP($A18&amp;L$77,決統データ!$A$3:$DE$365,$E18+19,FALSE)</f>
        <v>0</v>
      </c>
      <c r="M18" s="42">
        <f>VLOOKUP($A18&amp;M$77,決統データ!$A$3:$DE$365,$E18+19,FALSE)</f>
        <v>34</v>
      </c>
      <c r="N18" s="258">
        <f>SUM(J18:M18)/COUNTIF(J18:M18,"&gt;0")</f>
        <v>34</v>
      </c>
    </row>
    <row r="19" spans="1:14" s="1" customFormat="1" ht="16.05" customHeight="1">
      <c r="E19" s="24"/>
      <c r="F19" s="611"/>
      <c r="G19" s="671" t="s">
        <v>59</v>
      </c>
      <c r="H19" s="467" t="s">
        <v>58</v>
      </c>
      <c r="I19" s="467"/>
      <c r="J19" s="467"/>
      <c r="K19" s="467"/>
      <c r="L19" s="252" t="s">
        <v>228</v>
      </c>
      <c r="M19" s="252" t="s">
        <v>228</v>
      </c>
      <c r="N19" s="257">
        <f t="shared" ref="N19:N24" si="2">COUNTA(L19:M19)</f>
        <v>2</v>
      </c>
    </row>
    <row r="20" spans="1:14" s="1" customFormat="1" ht="16.05" customHeight="1">
      <c r="E20" s="24"/>
      <c r="F20" s="611"/>
      <c r="G20" s="671"/>
      <c r="H20" s="467" t="s">
        <v>57</v>
      </c>
      <c r="I20" s="467"/>
      <c r="J20" s="467"/>
      <c r="K20" s="467"/>
      <c r="L20" s="252"/>
      <c r="M20" s="252"/>
      <c r="N20" s="257">
        <f t="shared" si="2"/>
        <v>0</v>
      </c>
    </row>
    <row r="21" spans="1:14" s="1" customFormat="1" ht="16.05" customHeight="1">
      <c r="E21" s="24"/>
      <c r="F21" s="611"/>
      <c r="G21" s="671"/>
      <c r="H21" s="467" t="s">
        <v>713</v>
      </c>
      <c r="I21" s="467"/>
      <c r="J21" s="467"/>
      <c r="K21" s="467"/>
      <c r="L21" s="252"/>
      <c r="M21" s="252"/>
      <c r="N21" s="257">
        <f t="shared" si="2"/>
        <v>0</v>
      </c>
    </row>
    <row r="22" spans="1:14" s="1" customFormat="1" ht="16.05" customHeight="1">
      <c r="E22" s="24"/>
      <c r="F22" s="611"/>
      <c r="G22" s="672" t="s">
        <v>56</v>
      </c>
      <c r="H22" s="855" t="s">
        <v>55</v>
      </c>
      <c r="I22" s="476" t="s">
        <v>54</v>
      </c>
      <c r="J22" s="498"/>
      <c r="K22" s="490"/>
      <c r="L22" s="252"/>
      <c r="M22" s="255"/>
      <c r="N22" s="257">
        <f t="shared" si="2"/>
        <v>0</v>
      </c>
    </row>
    <row r="23" spans="1:14" s="1" customFormat="1" ht="16.05" customHeight="1">
      <c r="E23" s="24"/>
      <c r="F23" s="611"/>
      <c r="G23" s="673"/>
      <c r="H23" s="856"/>
      <c r="I23" s="476" t="s">
        <v>53</v>
      </c>
      <c r="J23" s="498"/>
      <c r="K23" s="490"/>
      <c r="L23" s="252" t="s">
        <v>228</v>
      </c>
      <c r="M23" s="252" t="s">
        <v>228</v>
      </c>
      <c r="N23" s="257">
        <f t="shared" si="2"/>
        <v>2</v>
      </c>
    </row>
    <row r="24" spans="1:14" s="1" customFormat="1" ht="16.05" customHeight="1">
      <c r="E24" s="24"/>
      <c r="F24" s="611"/>
      <c r="G24" s="673"/>
      <c r="H24" s="856"/>
      <c r="I24" s="476" t="s">
        <v>52</v>
      </c>
      <c r="J24" s="498"/>
      <c r="K24" s="490"/>
      <c r="L24" s="252" t="s">
        <v>228</v>
      </c>
      <c r="M24" s="252" t="s">
        <v>228</v>
      </c>
      <c r="N24" s="257">
        <f t="shared" si="2"/>
        <v>2</v>
      </c>
    </row>
    <row r="25" spans="1:14" s="1" customFormat="1" ht="16.05" customHeight="1">
      <c r="E25" s="24"/>
      <c r="F25" s="611"/>
      <c r="G25" s="673"/>
      <c r="H25" s="856"/>
      <c r="I25" s="64" t="s">
        <v>369</v>
      </c>
      <c r="J25" s="65"/>
      <c r="K25" s="62"/>
      <c r="L25" s="353" t="s">
        <v>1366</v>
      </c>
      <c r="M25" s="353" t="s">
        <v>1359</v>
      </c>
      <c r="N25" s="257">
        <v>6</v>
      </c>
    </row>
    <row r="26" spans="1:14" s="1" customFormat="1" ht="16.05" customHeight="1">
      <c r="E26" s="24"/>
      <c r="F26" s="611"/>
      <c r="G26" s="673"/>
      <c r="H26" s="856"/>
      <c r="I26" s="476" t="s">
        <v>357</v>
      </c>
      <c r="J26" s="498"/>
      <c r="K26" s="490"/>
      <c r="L26" s="252"/>
      <c r="M26" s="252"/>
      <c r="N26" s="257">
        <f t="shared" ref="N26:N31" si="3">COUNTA(L26:M26)</f>
        <v>0</v>
      </c>
    </row>
    <row r="27" spans="1:14" s="1" customFormat="1" ht="16.05" customHeight="1">
      <c r="E27" s="419"/>
      <c r="F27" s="611"/>
      <c r="G27" s="673"/>
      <c r="H27" s="857"/>
      <c r="I27" s="416" t="s">
        <v>1467</v>
      </c>
      <c r="J27" s="418"/>
      <c r="K27" s="417"/>
      <c r="L27" s="252"/>
      <c r="M27" s="252" t="s">
        <v>19</v>
      </c>
      <c r="N27" s="257">
        <f t="shared" si="3"/>
        <v>1</v>
      </c>
    </row>
    <row r="28" spans="1:14" s="1" customFormat="1" ht="16.05" customHeight="1">
      <c r="E28" s="24"/>
      <c r="F28" s="611"/>
      <c r="G28" s="673"/>
      <c r="H28" s="610" t="s">
        <v>51</v>
      </c>
      <c r="I28" s="476" t="s">
        <v>50</v>
      </c>
      <c r="J28" s="498"/>
      <c r="K28" s="490"/>
      <c r="L28" s="252" t="s">
        <v>228</v>
      </c>
      <c r="M28" s="252" t="s">
        <v>228</v>
      </c>
      <c r="N28" s="257">
        <f t="shared" si="3"/>
        <v>2</v>
      </c>
    </row>
    <row r="29" spans="1:14" s="1" customFormat="1" ht="16.05" customHeight="1">
      <c r="E29" s="24"/>
      <c r="F29" s="611"/>
      <c r="G29" s="673"/>
      <c r="H29" s="611"/>
      <c r="I29" s="476" t="s">
        <v>49</v>
      </c>
      <c r="J29" s="498"/>
      <c r="K29" s="490"/>
      <c r="L29" s="255"/>
      <c r="M29" s="252"/>
      <c r="N29" s="257">
        <f t="shared" si="3"/>
        <v>0</v>
      </c>
    </row>
    <row r="30" spans="1:14" s="1" customFormat="1" ht="16.05" customHeight="1">
      <c r="E30" s="24"/>
      <c r="F30" s="611"/>
      <c r="G30" s="673"/>
      <c r="H30" s="611"/>
      <c r="I30" s="476" t="s">
        <v>48</v>
      </c>
      <c r="J30" s="498"/>
      <c r="K30" s="490"/>
      <c r="L30" s="255"/>
      <c r="M30" s="255"/>
      <c r="N30" s="257">
        <f t="shared" si="3"/>
        <v>0</v>
      </c>
    </row>
    <row r="31" spans="1:14" s="1" customFormat="1" ht="16.05" customHeight="1">
      <c r="E31" s="24"/>
      <c r="F31" s="611"/>
      <c r="G31" s="674"/>
      <c r="H31" s="612"/>
      <c r="I31" s="476" t="s">
        <v>47</v>
      </c>
      <c r="J31" s="498"/>
      <c r="K31" s="490"/>
      <c r="L31" s="255"/>
      <c r="M31" s="255"/>
      <c r="N31" s="257">
        <f t="shared" si="3"/>
        <v>0</v>
      </c>
    </row>
    <row r="32" spans="1:14" s="1" customFormat="1" ht="16.05" customHeight="1">
      <c r="A32" s="27" t="str">
        <f t="shared" ref="A32:A50" si="4">+B32&amp;C32&amp;D32</f>
        <v>1753301</v>
      </c>
      <c r="B32" s="28" t="s">
        <v>231</v>
      </c>
      <c r="C32" s="29">
        <v>33</v>
      </c>
      <c r="D32" s="28" t="s">
        <v>761</v>
      </c>
      <c r="E32" s="24">
        <v>11</v>
      </c>
      <c r="F32" s="611"/>
      <c r="G32" s="476" t="s">
        <v>46</v>
      </c>
      <c r="H32" s="498"/>
      <c r="I32" s="498"/>
      <c r="J32" s="498"/>
      <c r="K32" s="490"/>
      <c r="L32" s="35">
        <f>VLOOKUP($A32&amp;L$77,決統データ!$A$3:$DE$365,$E32+19,FALSE)</f>
        <v>4231001</v>
      </c>
      <c r="M32" s="35">
        <f>VLOOKUP($A32&amp;M$77,決統データ!$A$3:$DE$365,$E32+19,FALSE)</f>
        <v>5050601</v>
      </c>
      <c r="N32" s="284"/>
    </row>
    <row r="33" spans="1:14" s="1" customFormat="1" ht="16.05" customHeight="1">
      <c r="A33" s="27" t="str">
        <f t="shared" si="4"/>
        <v>1753301</v>
      </c>
      <c r="B33" s="28" t="s">
        <v>231</v>
      </c>
      <c r="C33" s="29">
        <v>33</v>
      </c>
      <c r="D33" s="28" t="s">
        <v>761</v>
      </c>
      <c r="E33" s="24">
        <v>12</v>
      </c>
      <c r="F33" s="611"/>
      <c r="G33" s="476" t="s">
        <v>45</v>
      </c>
      <c r="H33" s="498"/>
      <c r="I33" s="498"/>
      <c r="J33" s="498"/>
      <c r="K33" s="490"/>
      <c r="L33" s="35">
        <f>VLOOKUP($A33&amp;L$77,決統データ!$A$3:$DE$365,$E33+19,FALSE)</f>
        <v>4160401</v>
      </c>
      <c r="M33" s="35">
        <f>VLOOKUP($A33&amp;M$77,決統データ!$A$3:$DE$365,$E33+19,FALSE)</f>
        <v>4290601</v>
      </c>
      <c r="N33" s="284"/>
    </row>
    <row r="34" spans="1:14" s="1" customFormat="1" ht="16.05" customHeight="1">
      <c r="A34" s="27" t="str">
        <f t="shared" si="4"/>
        <v>1753301</v>
      </c>
      <c r="B34" s="28" t="s">
        <v>231</v>
      </c>
      <c r="C34" s="29">
        <v>33</v>
      </c>
      <c r="D34" s="28" t="s">
        <v>761</v>
      </c>
      <c r="E34" s="24">
        <v>13</v>
      </c>
      <c r="F34" s="611"/>
      <c r="G34" s="658" t="s">
        <v>44</v>
      </c>
      <c r="H34" s="710" t="s">
        <v>43</v>
      </c>
      <c r="I34" s="710"/>
      <c r="J34" s="710"/>
      <c r="K34" s="710"/>
      <c r="L34" s="414">
        <f>VLOOKUP($A34&amp;L$77,決統データ!$A$3:$DE$365,$E34+19,FALSE)</f>
        <v>4180</v>
      </c>
      <c r="M34" s="414">
        <f>VLOOKUP($A34&amp;M$77,決統データ!$A$3:$DE$365,$E34+19,FALSE)</f>
        <v>3355</v>
      </c>
      <c r="N34" s="311">
        <f t="shared" ref="N34:N45" si="5">SUM(L34:M34)/COUNTIF(L34:M34,"&gt;0")</f>
        <v>3767.5</v>
      </c>
    </row>
    <row r="35" spans="1:14" s="1" customFormat="1" ht="16.05" customHeight="1">
      <c r="A35" s="27" t="str">
        <f t="shared" si="4"/>
        <v>1753301</v>
      </c>
      <c r="B35" s="28" t="s">
        <v>231</v>
      </c>
      <c r="C35" s="29">
        <v>33</v>
      </c>
      <c r="D35" s="28" t="s">
        <v>761</v>
      </c>
      <c r="E35" s="24">
        <v>14</v>
      </c>
      <c r="F35" s="611"/>
      <c r="G35" s="658"/>
      <c r="H35" s="710" t="s">
        <v>42</v>
      </c>
      <c r="I35" s="710"/>
      <c r="J35" s="710"/>
      <c r="K35" s="710"/>
      <c r="L35" s="414">
        <f>VLOOKUP($A35&amp;L$77,決統データ!$A$3:$DE$365,$E35+19,FALSE)</f>
        <v>0</v>
      </c>
      <c r="M35" s="414">
        <f>VLOOKUP($A35&amp;M$77,決統データ!$A$3:$DE$365,$E35+19,FALSE)</f>
        <v>19943</v>
      </c>
      <c r="N35" s="311">
        <f t="shared" si="5"/>
        <v>19943</v>
      </c>
    </row>
    <row r="36" spans="1:14" s="1" customFormat="1" ht="16.05" customHeight="1">
      <c r="A36" s="27" t="str">
        <f t="shared" si="4"/>
        <v>1753301</v>
      </c>
      <c r="B36" s="28" t="s">
        <v>231</v>
      </c>
      <c r="C36" s="29">
        <v>33</v>
      </c>
      <c r="D36" s="28" t="s">
        <v>761</v>
      </c>
      <c r="E36" s="24">
        <v>15</v>
      </c>
      <c r="F36" s="611"/>
      <c r="G36" s="658"/>
      <c r="H36" s="710" t="s">
        <v>227</v>
      </c>
      <c r="I36" s="710"/>
      <c r="J36" s="710"/>
      <c r="K36" s="710"/>
      <c r="L36" s="414">
        <f>VLOOKUP($A36&amp;L$77,決統データ!$A$3:$DE$365,$E36+19,FALSE)</f>
        <v>0</v>
      </c>
      <c r="M36" s="414">
        <f>VLOOKUP($A36&amp;M$77,決統データ!$A$3:$DE$365,$E36+19,FALSE)</f>
        <v>111023</v>
      </c>
      <c r="N36" s="311">
        <f t="shared" si="5"/>
        <v>111023</v>
      </c>
    </row>
    <row r="37" spans="1:14" s="1" customFormat="1" ht="16.05" customHeight="1">
      <c r="A37" s="27" t="str">
        <f t="shared" si="4"/>
        <v>1753301</v>
      </c>
      <c r="B37" s="28" t="s">
        <v>231</v>
      </c>
      <c r="C37" s="29">
        <v>33</v>
      </c>
      <c r="D37" s="28" t="s">
        <v>761</v>
      </c>
      <c r="E37" s="24">
        <v>16</v>
      </c>
      <c r="F37" s="611"/>
      <c r="G37" s="658"/>
      <c r="H37" s="710" t="s">
        <v>226</v>
      </c>
      <c r="I37" s="710"/>
      <c r="J37" s="710"/>
      <c r="K37" s="710"/>
      <c r="L37" s="414">
        <f>VLOOKUP($A37&amp;L$77,決統データ!$A$3:$DE$365,$E37+19,FALSE)</f>
        <v>0</v>
      </c>
      <c r="M37" s="414">
        <f>VLOOKUP($A37&amp;M$77,決統データ!$A$3:$DE$365,$E37+19,FALSE)</f>
        <v>224873</v>
      </c>
      <c r="N37" s="311">
        <f t="shared" si="5"/>
        <v>224873</v>
      </c>
    </row>
    <row r="38" spans="1:14" s="1" customFormat="1" ht="16.05" customHeight="1">
      <c r="A38" s="27" t="str">
        <f t="shared" si="4"/>
        <v>1753301</v>
      </c>
      <c r="B38" s="28" t="s">
        <v>231</v>
      </c>
      <c r="C38" s="29">
        <v>33</v>
      </c>
      <c r="D38" s="28" t="s">
        <v>761</v>
      </c>
      <c r="E38" s="24">
        <v>17</v>
      </c>
      <c r="F38" s="611"/>
      <c r="G38" s="658"/>
      <c r="H38" s="710" t="s">
        <v>225</v>
      </c>
      <c r="I38" s="710"/>
      <c r="J38" s="710"/>
      <c r="K38" s="710"/>
      <c r="L38" s="414">
        <f>VLOOKUP($A38&amp;L$77,決統データ!$A$3:$DE$365,$E38+19,FALSE)</f>
        <v>0</v>
      </c>
      <c r="M38" s="414">
        <f>VLOOKUP($A38&amp;M$77,決統データ!$A$3:$DE$365,$E38+19,FALSE)</f>
        <v>1135673</v>
      </c>
      <c r="N38" s="311">
        <f t="shared" si="5"/>
        <v>1135673</v>
      </c>
    </row>
    <row r="39" spans="1:14" s="1" customFormat="1" ht="16.05" customHeight="1">
      <c r="A39" s="27" t="str">
        <f t="shared" si="4"/>
        <v>1753301</v>
      </c>
      <c r="B39" s="28" t="s">
        <v>231</v>
      </c>
      <c r="C39" s="29">
        <v>33</v>
      </c>
      <c r="D39" s="28" t="s">
        <v>761</v>
      </c>
      <c r="E39" s="24">
        <v>18</v>
      </c>
      <c r="F39" s="611"/>
      <c r="G39" s="658"/>
      <c r="H39" s="710" t="s">
        <v>224</v>
      </c>
      <c r="I39" s="710"/>
      <c r="J39" s="710"/>
      <c r="K39" s="710"/>
      <c r="L39" s="414">
        <f>VLOOKUP($A39&amp;L$77,決統データ!$A$3:$DE$365,$E39+19,FALSE)</f>
        <v>0</v>
      </c>
      <c r="M39" s="414">
        <f>VLOOKUP($A39&amp;M$77,決統データ!$A$3:$DE$365,$E39+19,FALSE)</f>
        <v>2274173</v>
      </c>
      <c r="N39" s="311">
        <f t="shared" si="5"/>
        <v>2274173</v>
      </c>
    </row>
    <row r="40" spans="1:14" s="1" customFormat="1" ht="16.05" customHeight="1">
      <c r="A40" s="27" t="str">
        <f t="shared" si="4"/>
        <v>1753301</v>
      </c>
      <c r="B40" s="28" t="s">
        <v>231</v>
      </c>
      <c r="C40" s="29">
        <v>33</v>
      </c>
      <c r="D40" s="28" t="s">
        <v>761</v>
      </c>
      <c r="E40" s="24">
        <v>19</v>
      </c>
      <c r="F40" s="611"/>
      <c r="G40" s="671" t="s">
        <v>37</v>
      </c>
      <c r="H40" s="467" t="s">
        <v>36</v>
      </c>
      <c r="I40" s="467"/>
      <c r="J40" s="467"/>
      <c r="K40" s="467"/>
      <c r="L40" s="414">
        <f>VLOOKUP($A40&amp;L$77,決統データ!$A$3:$DE$365,$E40+19,FALSE)</f>
        <v>124166</v>
      </c>
      <c r="M40" s="414">
        <f>VLOOKUP($A40&amp;M$77,決統データ!$A$3:$DE$365,$E40+19,FALSE)</f>
        <v>5615</v>
      </c>
      <c r="N40" s="311">
        <f t="shared" si="5"/>
        <v>64890.5</v>
      </c>
    </row>
    <row r="41" spans="1:14" s="1" customFormat="1" ht="16.05" customHeight="1">
      <c r="A41" s="27" t="str">
        <f t="shared" si="4"/>
        <v>1753301</v>
      </c>
      <c r="B41" s="28" t="s">
        <v>231</v>
      </c>
      <c r="C41" s="29">
        <v>33</v>
      </c>
      <c r="D41" s="28" t="s">
        <v>761</v>
      </c>
      <c r="E41" s="24">
        <v>20</v>
      </c>
      <c r="F41" s="611"/>
      <c r="G41" s="671"/>
      <c r="H41" s="467" t="s">
        <v>35</v>
      </c>
      <c r="I41" s="467"/>
      <c r="J41" s="467"/>
      <c r="K41" s="467"/>
      <c r="L41" s="414">
        <f>VLOOKUP($A41&amp;L$77,決統データ!$A$3:$DE$365,$E41+19,FALSE)</f>
        <v>233176</v>
      </c>
      <c r="M41" s="414">
        <f>VLOOKUP($A41&amp;M$77,決統データ!$A$3:$DE$365,$E41+19,FALSE)</f>
        <v>7935</v>
      </c>
      <c r="N41" s="311">
        <f t="shared" si="5"/>
        <v>120555.5</v>
      </c>
    </row>
    <row r="42" spans="1:14" s="1" customFormat="1" ht="16.05" customHeight="1">
      <c r="A42" s="27" t="str">
        <f t="shared" si="4"/>
        <v>1753301</v>
      </c>
      <c r="B42" s="28" t="s">
        <v>231</v>
      </c>
      <c r="C42" s="29">
        <v>33</v>
      </c>
      <c r="D42" s="28" t="s">
        <v>761</v>
      </c>
      <c r="E42" s="24">
        <v>21</v>
      </c>
      <c r="F42" s="611"/>
      <c r="G42" s="671"/>
      <c r="H42" s="467" t="s">
        <v>34</v>
      </c>
      <c r="I42" s="467"/>
      <c r="J42" s="467"/>
      <c r="K42" s="467"/>
      <c r="L42" s="414">
        <f>VLOOKUP($A42&amp;L$77,決統データ!$A$3:$DE$365,$E42+19,FALSE)</f>
        <v>10150</v>
      </c>
      <c r="M42" s="414">
        <f>VLOOKUP($A42&amp;M$77,決統データ!$A$3:$DE$365,$E42+19,FALSE)</f>
        <v>111</v>
      </c>
      <c r="N42" s="311">
        <f t="shared" si="5"/>
        <v>5130.5</v>
      </c>
    </row>
    <row r="43" spans="1:14" s="1" customFormat="1" ht="16.05" customHeight="1">
      <c r="A43" s="27" t="str">
        <f t="shared" si="4"/>
        <v>1753301</v>
      </c>
      <c r="B43" s="28" t="s">
        <v>231</v>
      </c>
      <c r="C43" s="29">
        <v>33</v>
      </c>
      <c r="D43" s="28" t="s">
        <v>761</v>
      </c>
      <c r="E43" s="24">
        <v>22</v>
      </c>
      <c r="F43" s="611"/>
      <c r="G43" s="671"/>
      <c r="H43" s="467" t="s">
        <v>33</v>
      </c>
      <c r="I43" s="467"/>
      <c r="J43" s="467"/>
      <c r="K43" s="467"/>
      <c r="L43" s="414">
        <f>VLOOKUP($A43&amp;L$77,決統データ!$A$3:$DE$365,$E43+19,FALSE)</f>
        <v>9477</v>
      </c>
      <c r="M43" s="414">
        <f>VLOOKUP($A43&amp;M$77,決統データ!$A$3:$DE$365,$E43+19,FALSE)</f>
        <v>0</v>
      </c>
      <c r="N43" s="311">
        <f t="shared" si="5"/>
        <v>9477</v>
      </c>
    </row>
    <row r="44" spans="1:14" s="1" customFormat="1" ht="16.05" customHeight="1">
      <c r="A44" s="27" t="str">
        <f t="shared" si="4"/>
        <v>1753301</v>
      </c>
      <c r="B44" s="28" t="s">
        <v>231</v>
      </c>
      <c r="C44" s="29">
        <v>33</v>
      </c>
      <c r="D44" s="28" t="s">
        <v>761</v>
      </c>
      <c r="E44" s="24">
        <v>23</v>
      </c>
      <c r="F44" s="611"/>
      <c r="G44" s="671"/>
      <c r="H44" s="467" t="s">
        <v>32</v>
      </c>
      <c r="I44" s="467"/>
      <c r="J44" s="467"/>
      <c r="K44" s="467"/>
      <c r="L44" s="414">
        <f>VLOOKUP($A44&amp;L$77,決統データ!$A$3:$DE$365,$E44+19,FALSE)</f>
        <v>4373</v>
      </c>
      <c r="M44" s="414">
        <f>VLOOKUP($A44&amp;M$77,決統データ!$A$3:$DE$365,$E44+19,FALSE)</f>
        <v>0</v>
      </c>
      <c r="N44" s="311">
        <f t="shared" si="5"/>
        <v>4373</v>
      </c>
    </row>
    <row r="45" spans="1:14" s="1" customFormat="1" ht="16.05" customHeight="1">
      <c r="A45" s="27" t="str">
        <f t="shared" si="4"/>
        <v>1753301</v>
      </c>
      <c r="B45" s="28" t="s">
        <v>231</v>
      </c>
      <c r="C45" s="29">
        <v>33</v>
      </c>
      <c r="D45" s="28" t="s">
        <v>761</v>
      </c>
      <c r="E45" s="24">
        <v>24</v>
      </c>
      <c r="F45" s="611"/>
      <c r="G45" s="672"/>
      <c r="H45" s="467" t="s">
        <v>31</v>
      </c>
      <c r="I45" s="467"/>
      <c r="J45" s="467"/>
      <c r="K45" s="467"/>
      <c r="L45" s="414">
        <f>VLOOKUP($A45&amp;L$77,決統データ!$A$3:$DE$365,$E45+19,FALSE)</f>
        <v>0</v>
      </c>
      <c r="M45" s="414">
        <f>VLOOKUP($A45&amp;M$77,決統データ!$A$3:$DE$365,$E45+19,FALSE)</f>
        <v>0</v>
      </c>
      <c r="N45" s="311" t="e">
        <f t="shared" si="5"/>
        <v>#DIV/0!</v>
      </c>
    </row>
    <row r="46" spans="1:14" s="1" customFormat="1" ht="16.05" customHeight="1">
      <c r="A46" s="27" t="str">
        <f t="shared" si="4"/>
        <v>1753301</v>
      </c>
      <c r="B46" s="28" t="s">
        <v>231</v>
      </c>
      <c r="C46" s="29">
        <v>33</v>
      </c>
      <c r="D46" s="28" t="s">
        <v>761</v>
      </c>
      <c r="E46" s="24">
        <v>25</v>
      </c>
      <c r="F46" s="711"/>
      <c r="G46" s="712" t="s">
        <v>223</v>
      </c>
      <c r="H46" s="490" t="s">
        <v>29</v>
      </c>
      <c r="I46" s="467"/>
      <c r="J46" s="467"/>
      <c r="K46" s="467"/>
      <c r="L46" s="414">
        <f>VLOOKUP($A46&amp;L$77,決統データ!$A$3:$DE$365,$E46+19,FALSE)</f>
        <v>0</v>
      </c>
      <c r="M46" s="414">
        <f>VLOOKUP($A46&amp;M$77,決統データ!$A$3:$DE$365,$E46+19,FALSE)</f>
        <v>0</v>
      </c>
      <c r="N46" s="311">
        <f>SUM(L46:M46)/COUNTIF(L46:M46,"&gt;=0")</f>
        <v>0</v>
      </c>
    </row>
    <row r="47" spans="1:14" s="1" customFormat="1" ht="16.05" customHeight="1">
      <c r="A47" s="27" t="str">
        <f t="shared" si="4"/>
        <v>1753301</v>
      </c>
      <c r="B47" s="28" t="s">
        <v>231</v>
      </c>
      <c r="C47" s="29">
        <v>33</v>
      </c>
      <c r="D47" s="28" t="s">
        <v>761</v>
      </c>
      <c r="E47" s="24">
        <v>26</v>
      </c>
      <c r="F47" s="711"/>
      <c r="G47" s="713"/>
      <c r="H47" s="490" t="s">
        <v>28</v>
      </c>
      <c r="I47" s="467"/>
      <c r="J47" s="467"/>
      <c r="K47" s="467"/>
      <c r="L47" s="414">
        <f>VLOOKUP($A47&amp;L$77,決統データ!$A$3:$DE$365,$E47+19,FALSE)</f>
        <v>0</v>
      </c>
      <c r="M47" s="414">
        <f>VLOOKUP($A47&amp;M$77,決統データ!$A$3:$DE$365,$E47+19,FALSE)</f>
        <v>0</v>
      </c>
      <c r="N47" s="311">
        <f>SUM(L47:M47)/COUNTIF(L47:M47,"&gt;=0")</f>
        <v>0</v>
      </c>
    </row>
    <row r="48" spans="1:14" s="1" customFormat="1" ht="16.05" customHeight="1">
      <c r="A48" s="27" t="str">
        <f t="shared" si="4"/>
        <v>1753301</v>
      </c>
      <c r="B48" s="28" t="s">
        <v>231</v>
      </c>
      <c r="C48" s="29">
        <v>33</v>
      </c>
      <c r="D48" s="28" t="s">
        <v>761</v>
      </c>
      <c r="E48" s="24">
        <v>32</v>
      </c>
      <c r="F48" s="611"/>
      <c r="G48" s="690" t="s">
        <v>222</v>
      </c>
      <c r="H48" s="608" t="s">
        <v>26</v>
      </c>
      <c r="I48" s="608"/>
      <c r="J48" s="60" t="s">
        <v>25</v>
      </c>
      <c r="K48" s="60"/>
      <c r="L48" s="423">
        <f>VLOOKUP($A48&amp;L$77,決統データ!$A$3:$DE$365,$E48+19,FALSE)/10</f>
        <v>0</v>
      </c>
      <c r="M48" s="423">
        <f>VLOOKUP($A48&amp;M$77,決統データ!$A$3:$DE$365,$E48+19,FALSE)/10</f>
        <v>13.6</v>
      </c>
      <c r="N48" s="258">
        <v>0</v>
      </c>
    </row>
    <row r="49" spans="1:21" s="1" customFormat="1" ht="16.05" customHeight="1">
      <c r="A49" s="27" t="str">
        <f t="shared" si="4"/>
        <v>1753301</v>
      </c>
      <c r="B49" s="28" t="s">
        <v>231</v>
      </c>
      <c r="C49" s="29">
        <v>33</v>
      </c>
      <c r="D49" s="28" t="s">
        <v>761</v>
      </c>
      <c r="E49" s="24">
        <v>33</v>
      </c>
      <c r="F49" s="611"/>
      <c r="G49" s="691"/>
      <c r="H49" s="608"/>
      <c r="I49" s="608"/>
      <c r="J49" s="476" t="s">
        <v>24</v>
      </c>
      <c r="K49" s="490"/>
      <c r="L49" s="423">
        <f>VLOOKUP($A49&amp;L$77,決統データ!$A$3:$DE$365,$E49+19,FALSE)/10</f>
        <v>0</v>
      </c>
      <c r="M49" s="423">
        <f>VLOOKUP($A49&amp;M$77,決統データ!$A$3:$DE$365,$E49+19,FALSE)/10</f>
        <v>13.7</v>
      </c>
      <c r="N49" s="258">
        <v>0</v>
      </c>
    </row>
    <row r="50" spans="1:21" s="1" customFormat="1" ht="16.05" customHeight="1">
      <c r="A50" s="27" t="str">
        <f t="shared" si="4"/>
        <v>1753301</v>
      </c>
      <c r="B50" s="28" t="s">
        <v>231</v>
      </c>
      <c r="C50" s="29">
        <v>33</v>
      </c>
      <c r="D50" s="28" t="s">
        <v>761</v>
      </c>
      <c r="E50" s="24">
        <v>34</v>
      </c>
      <c r="F50" s="611"/>
      <c r="G50" s="692"/>
      <c r="H50" s="467" t="s">
        <v>23</v>
      </c>
      <c r="I50" s="467"/>
      <c r="J50" s="467"/>
      <c r="K50" s="467"/>
      <c r="L50" s="428">
        <f>VLOOKUP($A50&amp;L$77,決統データ!$A$3:$DE$365,$E50+19,FALSE)</f>
        <v>0</v>
      </c>
      <c r="M50" s="428">
        <f>VLOOKUP($A50&amp;M$77,決統データ!$A$3:$DE$365,$E50+19,FALSE)</f>
        <v>1</v>
      </c>
      <c r="N50" s="429">
        <v>0</v>
      </c>
    </row>
    <row r="51" spans="1:21" s="1" customFormat="1" ht="16.05" customHeight="1">
      <c r="A51" s="27" t="str">
        <f>+B51&amp;C51&amp;D51</f>
        <v>1753301</v>
      </c>
      <c r="B51" s="28" t="s">
        <v>231</v>
      </c>
      <c r="C51" s="29">
        <v>33</v>
      </c>
      <c r="D51" s="28" t="s">
        <v>761</v>
      </c>
      <c r="E51" s="24">
        <v>35</v>
      </c>
      <c r="F51" s="611"/>
      <c r="G51" s="693" t="s">
        <v>22</v>
      </c>
      <c r="H51" s="694"/>
      <c r="I51" s="467" t="s">
        <v>355</v>
      </c>
      <c r="J51" s="467"/>
      <c r="K51" s="467"/>
      <c r="L51" s="252" t="str">
        <f>IF(VLOOKUP($A51&amp;L$77,決統データ!$A$3:$DE$365,$E51+19,0)=1,"○","")</f>
        <v>○</v>
      </c>
      <c r="M51" s="252" t="str">
        <f>IF(VLOOKUP($A51&amp;M$77,決統データ!$A$3:$DE$365,$E51+19,0)=1,"○","")</f>
        <v>○</v>
      </c>
      <c r="N51" s="257">
        <f>(COUNTIF(L51:M51,"○"))</f>
        <v>2</v>
      </c>
    </row>
    <row r="52" spans="1:21" s="1" customFormat="1" ht="16.05" customHeight="1">
      <c r="A52" s="27" t="str">
        <f>+B52&amp;C52&amp;D52</f>
        <v>1753301</v>
      </c>
      <c r="B52" s="28" t="s">
        <v>231</v>
      </c>
      <c r="C52" s="29">
        <v>33</v>
      </c>
      <c r="D52" s="28" t="s">
        <v>761</v>
      </c>
      <c r="E52" s="24">
        <v>35</v>
      </c>
      <c r="F52" s="611"/>
      <c r="G52" s="695"/>
      <c r="H52" s="696"/>
      <c r="I52" s="467" t="s">
        <v>21</v>
      </c>
      <c r="J52" s="467"/>
      <c r="K52" s="467"/>
      <c r="L52" s="252"/>
      <c r="M52" s="252"/>
      <c r="N52" s="257">
        <f>(COUNTIF(L52:M52,"○"))</f>
        <v>0</v>
      </c>
    </row>
    <row r="53" spans="1:21" s="1" customFormat="1" ht="16.05" customHeight="1">
      <c r="A53" s="27" t="str">
        <f>+B53&amp;C53&amp;D53</f>
        <v>1753301</v>
      </c>
      <c r="B53" s="28" t="s">
        <v>231</v>
      </c>
      <c r="C53" s="29">
        <v>33</v>
      </c>
      <c r="D53" s="28" t="s">
        <v>761</v>
      </c>
      <c r="E53" s="24">
        <v>35</v>
      </c>
      <c r="F53" s="612"/>
      <c r="G53" s="697"/>
      <c r="H53" s="698"/>
      <c r="I53" s="467" t="s">
        <v>20</v>
      </c>
      <c r="J53" s="467"/>
      <c r="K53" s="467"/>
      <c r="L53" s="252"/>
      <c r="M53" s="252"/>
      <c r="N53" s="257">
        <f>(COUNTIF(L53:M53,"○"))</f>
        <v>0</v>
      </c>
    </row>
    <row r="54" spans="1:21" s="1" customFormat="1" ht="16.05" customHeight="1">
      <c r="E54" s="24"/>
      <c r="F54" s="690" t="s">
        <v>221</v>
      </c>
      <c r="G54" s="905" t="s">
        <v>220</v>
      </c>
      <c r="H54" s="907"/>
      <c r="I54" s="467" t="s">
        <v>16</v>
      </c>
      <c r="J54" s="467"/>
      <c r="K54" s="467"/>
      <c r="L54" s="251"/>
      <c r="M54" s="251"/>
      <c r="N54" s="259">
        <f>SUM(L54:M54)</f>
        <v>0</v>
      </c>
    </row>
    <row r="55" spans="1:21" s="1" customFormat="1" ht="16.05" customHeight="1">
      <c r="E55" s="24"/>
      <c r="F55" s="911"/>
      <c r="G55" s="913"/>
      <c r="H55" s="914"/>
      <c r="I55" s="467" t="s">
        <v>15</v>
      </c>
      <c r="J55" s="467"/>
      <c r="K55" s="467"/>
      <c r="L55" s="251"/>
      <c r="M55" s="251"/>
      <c r="N55" s="259">
        <f>SUM(L55:M55)</f>
        <v>0</v>
      </c>
    </row>
    <row r="56" spans="1:21" s="1" customFormat="1" ht="16.05" customHeight="1">
      <c r="E56" s="24"/>
      <c r="F56" s="911"/>
      <c r="G56" s="908"/>
      <c r="H56" s="910"/>
      <c r="I56" s="467" t="s">
        <v>713</v>
      </c>
      <c r="J56" s="467"/>
      <c r="K56" s="467"/>
      <c r="L56" s="251"/>
      <c r="M56" s="251"/>
      <c r="N56" s="259">
        <f>SUM(L56:M56)</f>
        <v>0</v>
      </c>
    </row>
    <row r="57" spans="1:21" s="1" customFormat="1" ht="16.05" customHeight="1">
      <c r="A57" s="27" t="str">
        <f t="shared" ref="A57:A73" si="6">+B57&amp;C57&amp;D57</f>
        <v>1753301</v>
      </c>
      <c r="B57" s="28" t="s">
        <v>231</v>
      </c>
      <c r="C57" s="29">
        <v>33</v>
      </c>
      <c r="D57" s="28" t="s">
        <v>761</v>
      </c>
      <c r="E57" s="24">
        <v>39</v>
      </c>
      <c r="F57" s="911"/>
      <c r="G57" s="476" t="s">
        <v>14</v>
      </c>
      <c r="H57" s="498"/>
      <c r="I57" s="498"/>
      <c r="J57" s="498"/>
      <c r="K57" s="490"/>
      <c r="L57" s="35">
        <f>VLOOKUP($A57&amp;L$77,決統データ!$A$3:$DE$365,$E57+19,FALSE)</f>
        <v>0</v>
      </c>
      <c r="M57" s="35">
        <f>VLOOKUP($A57&amp;M$77,決統データ!$A$3:$DE$365,$E57+19,FALSE)</f>
        <v>0</v>
      </c>
      <c r="N57" s="257">
        <v>0</v>
      </c>
    </row>
    <row r="58" spans="1:21" s="1" customFormat="1" ht="16.05" customHeight="1">
      <c r="A58" s="27" t="str">
        <f t="shared" si="6"/>
        <v>1753301</v>
      </c>
      <c r="B58" s="28" t="s">
        <v>231</v>
      </c>
      <c r="C58" s="29">
        <v>33</v>
      </c>
      <c r="D58" s="28" t="s">
        <v>761</v>
      </c>
      <c r="E58" s="24">
        <v>40</v>
      </c>
      <c r="F58" s="911"/>
      <c r="G58" s="608" t="s">
        <v>219</v>
      </c>
      <c r="H58" s="608"/>
      <c r="I58" s="467" t="s">
        <v>12</v>
      </c>
      <c r="J58" s="467"/>
      <c r="K58" s="467"/>
      <c r="L58" s="423">
        <f>VLOOKUP($A58&amp;L$77,決統データ!$A$3:$DE$365,$E58+19,FALSE)</f>
        <v>0</v>
      </c>
      <c r="M58" s="423">
        <f>VLOOKUP($A58&amp;M$77,決統データ!$A$3:$DE$365,$E58+19,FALSE)</f>
        <v>0</v>
      </c>
      <c r="N58" s="427">
        <v>0</v>
      </c>
    </row>
    <row r="59" spans="1:21" s="1" customFormat="1" ht="16.05" customHeight="1">
      <c r="A59" s="27" t="str">
        <f t="shared" si="6"/>
        <v>1753301</v>
      </c>
      <c r="B59" s="28" t="s">
        <v>231</v>
      </c>
      <c r="C59" s="29">
        <v>33</v>
      </c>
      <c r="D59" s="28" t="s">
        <v>761</v>
      </c>
      <c r="E59" s="24">
        <v>41</v>
      </c>
      <c r="F59" s="911"/>
      <c r="G59" s="608"/>
      <c r="H59" s="608"/>
      <c r="I59" s="467" t="s">
        <v>11</v>
      </c>
      <c r="J59" s="467"/>
      <c r="K59" s="467"/>
      <c r="L59" s="35">
        <f>VLOOKUP($A59&amp;L$77,決統データ!$A$3:$DE$365,$E59+19,FALSE)</f>
        <v>0</v>
      </c>
      <c r="M59" s="35">
        <f>VLOOKUP($A59&amp;M$77,決統データ!$A$3:$DE$365,$E59+19,FALSE)</f>
        <v>0</v>
      </c>
      <c r="N59" s="257">
        <v>0</v>
      </c>
    </row>
    <row r="60" spans="1:21" s="1" customFormat="1" ht="16.05" customHeight="1">
      <c r="A60" s="27" t="str">
        <f t="shared" si="6"/>
        <v>1753301</v>
      </c>
      <c r="B60" s="28" t="s">
        <v>231</v>
      </c>
      <c r="C60" s="29">
        <v>33</v>
      </c>
      <c r="D60" s="28" t="s">
        <v>761</v>
      </c>
      <c r="E60" s="24">
        <v>42</v>
      </c>
      <c r="F60" s="912"/>
      <c r="G60" s="467" t="s">
        <v>10</v>
      </c>
      <c r="H60" s="467"/>
      <c r="I60" s="467"/>
      <c r="J60" s="467"/>
      <c r="K60" s="467"/>
      <c r="L60" s="35">
        <f>VLOOKUP($A60&amp;L$77,決統データ!$A$3:$DE$365,$E60+19,FALSE)</f>
        <v>0</v>
      </c>
      <c r="M60" s="35">
        <f>VLOOKUP($A60&amp;M$77,決統データ!$A$3:$DE$365,$E60+19,FALSE)</f>
        <v>0</v>
      </c>
      <c r="N60" s="257">
        <f>SUM(L60:M60)</f>
        <v>0</v>
      </c>
    </row>
    <row r="61" spans="1:21" s="3" customFormat="1" ht="16.05" customHeight="1">
      <c r="A61" s="27" t="str">
        <f t="shared" si="6"/>
        <v>1753301</v>
      </c>
      <c r="B61" s="28" t="s">
        <v>231</v>
      </c>
      <c r="C61" s="29">
        <v>33</v>
      </c>
      <c r="D61" s="28" t="s">
        <v>761</v>
      </c>
      <c r="E61" s="24">
        <v>43</v>
      </c>
      <c r="F61" s="610" t="s">
        <v>9</v>
      </c>
      <c r="G61" s="672" t="s">
        <v>8</v>
      </c>
      <c r="H61" s="678" t="s">
        <v>7</v>
      </c>
      <c r="I61" s="679"/>
      <c r="J61" s="679"/>
      <c r="K61" s="680"/>
      <c r="L61" s="35">
        <f>VLOOKUP($A61&amp;L$77,決統データ!$A$3:$DE$365,$E61+19,FALSE)</f>
        <v>3570401</v>
      </c>
      <c r="M61" s="35">
        <f>VLOOKUP($A61&amp;M$77,決統データ!$A$3:$DE$365,$E61+19,FALSE)</f>
        <v>4180301</v>
      </c>
      <c r="N61" s="284"/>
      <c r="O61" s="1"/>
      <c r="P61" s="1"/>
      <c r="Q61" s="1"/>
      <c r="R61" s="1"/>
      <c r="S61" s="1"/>
      <c r="T61" s="1"/>
      <c r="U61" s="1"/>
    </row>
    <row r="62" spans="1:21" s="1" customFormat="1" ht="16.05" customHeight="1">
      <c r="A62" s="27" t="str">
        <f t="shared" si="6"/>
        <v>1753301</v>
      </c>
      <c r="B62" s="28" t="s">
        <v>231</v>
      </c>
      <c r="C62" s="29">
        <v>33</v>
      </c>
      <c r="D62" s="28" t="s">
        <v>761</v>
      </c>
      <c r="E62" s="24">
        <v>44</v>
      </c>
      <c r="F62" s="611"/>
      <c r="G62" s="673"/>
      <c r="H62" s="901" t="s">
        <v>6</v>
      </c>
      <c r="I62" s="902"/>
      <c r="J62" s="64" t="s">
        <v>5</v>
      </c>
      <c r="K62" s="62"/>
      <c r="L62" s="103">
        <f>VLOOKUP($A62&amp;L$77,決統データ!$A$3:$DE$365,$E62+19,FALSE)/10</f>
        <v>20</v>
      </c>
      <c r="M62" s="103">
        <f>VLOOKUP($A62&amp;M$77,決統データ!$A$3:$DE$365,$E62+19,FALSE)/10</f>
        <v>52.5</v>
      </c>
      <c r="N62" s="311">
        <f>SUM(L62:M62)/COUNTIF(L62:M62,"&gt;0")</f>
        <v>36.25</v>
      </c>
    </row>
    <row r="63" spans="1:21" s="1" customFormat="1" ht="16.05" customHeight="1">
      <c r="A63" s="27" t="str">
        <f t="shared" si="6"/>
        <v>1753301</v>
      </c>
      <c r="B63" s="28" t="s">
        <v>231</v>
      </c>
      <c r="C63" s="29">
        <v>33</v>
      </c>
      <c r="D63" s="28" t="s">
        <v>761</v>
      </c>
      <c r="E63" s="24">
        <v>45</v>
      </c>
      <c r="F63" s="611"/>
      <c r="G63" s="673"/>
      <c r="H63" s="903"/>
      <c r="I63" s="904"/>
      <c r="J63" s="476" t="s">
        <v>4</v>
      </c>
      <c r="K63" s="490"/>
      <c r="L63" s="103">
        <f>VLOOKUP($A63&amp;L$77,決統データ!$A$3:$DE$365,$E63+19,FALSE)/10</f>
        <v>0</v>
      </c>
      <c r="M63" s="103">
        <f>VLOOKUP($A63&amp;M$77,決統データ!$A$3:$DE$365,$E63+19,FALSE)/10</f>
        <v>0.6</v>
      </c>
      <c r="N63" s="311">
        <f>SUM(L63:M63)/COUNTIF(L63:M63,"&gt;0")</f>
        <v>0.6</v>
      </c>
    </row>
    <row r="64" spans="1:21" s="1" customFormat="1" ht="16.05" customHeight="1">
      <c r="A64" s="27" t="str">
        <f t="shared" si="6"/>
        <v>1753301</v>
      </c>
      <c r="B64" s="28" t="s">
        <v>231</v>
      </c>
      <c r="C64" s="29">
        <v>33</v>
      </c>
      <c r="D64" s="28" t="s">
        <v>761</v>
      </c>
      <c r="E64" s="24">
        <v>46</v>
      </c>
      <c r="F64" s="611"/>
      <c r="G64" s="673"/>
      <c r="H64" s="467" t="s">
        <v>3</v>
      </c>
      <c r="I64" s="467"/>
      <c r="J64" s="467"/>
      <c r="K64" s="467"/>
      <c r="L64" s="42">
        <f>VLOOKUP($A64&amp;L$77,決統データ!$A$3:$DE$365,$E64+19,FALSE)</f>
        <v>0</v>
      </c>
      <c r="M64" s="42">
        <f>VLOOKUP($A64&amp;M$77,決統データ!$A$3:$DE$365,$E64+19,FALSE)</f>
        <v>3</v>
      </c>
      <c r="N64" s="311">
        <f>SUM(L64:M64)/COUNTIF(L64:M64,"&gt;0")</f>
        <v>3</v>
      </c>
    </row>
    <row r="65" spans="1:14" s="1" customFormat="1" ht="16.05" customHeight="1">
      <c r="A65" s="27" t="str">
        <f t="shared" si="6"/>
        <v>1753301</v>
      </c>
      <c r="B65" s="28" t="s">
        <v>231</v>
      </c>
      <c r="C65" s="29">
        <v>33</v>
      </c>
      <c r="D65" s="28" t="s">
        <v>761</v>
      </c>
      <c r="E65" s="24">
        <v>47</v>
      </c>
      <c r="F65" s="611"/>
      <c r="G65" s="673"/>
      <c r="H65" s="467" t="s">
        <v>2</v>
      </c>
      <c r="I65" s="467"/>
      <c r="J65" s="467"/>
      <c r="K65" s="467"/>
      <c r="L65" s="42">
        <f>VLOOKUP($A65&amp;L$77,決統データ!$A$3:$DE$365,$E65+19,FALSE)</f>
        <v>0</v>
      </c>
      <c r="M65" s="42">
        <f>VLOOKUP($A65&amp;M$77,決統データ!$A$3:$DE$365,$E65+19,FALSE)</f>
        <v>400</v>
      </c>
      <c r="N65" s="311">
        <f>SUM(L65:M65)/COUNTIF(L65:M65,"&gt;0")</f>
        <v>400</v>
      </c>
    </row>
    <row r="66" spans="1:14" s="1" customFormat="1" ht="16.05" customHeight="1">
      <c r="A66" s="27" t="str">
        <f t="shared" si="6"/>
        <v>1753301</v>
      </c>
      <c r="B66" s="28" t="s">
        <v>231</v>
      </c>
      <c r="C66" s="29">
        <v>33</v>
      </c>
      <c r="D66" s="28" t="s">
        <v>761</v>
      </c>
      <c r="E66" s="24">
        <v>48</v>
      </c>
      <c r="F66" s="611"/>
      <c r="G66" s="673"/>
      <c r="H66" s="476" t="s">
        <v>1</v>
      </c>
      <c r="I66" s="498"/>
      <c r="J66" s="498"/>
      <c r="K66" s="490"/>
      <c r="L66" s="42">
        <f>VLOOKUP($A66&amp;L$77,決統データ!$A$3:$DE$365,$E66+19,FALSE)</f>
        <v>1000000</v>
      </c>
      <c r="M66" s="42">
        <f>VLOOKUP($A66&amp;M$77,決統データ!$A$3:$DE$365,$E66+19,FALSE)</f>
        <v>0</v>
      </c>
      <c r="N66" s="311">
        <f>SUM(L66:M66)/COUNTIF(L66:M66,"&gt;0")</f>
        <v>1000000</v>
      </c>
    </row>
    <row r="67" spans="1:14" s="3" customFormat="1" ht="16.05" customHeight="1">
      <c r="A67" s="27" t="str">
        <f t="shared" si="6"/>
        <v>1753301</v>
      </c>
      <c r="B67" s="28" t="s">
        <v>231</v>
      </c>
      <c r="C67" s="29">
        <v>33</v>
      </c>
      <c r="D67" s="28" t="s">
        <v>761</v>
      </c>
      <c r="E67" s="24">
        <v>49</v>
      </c>
      <c r="F67" s="611"/>
      <c r="G67" s="673"/>
      <c r="H67" s="898" t="s">
        <v>0</v>
      </c>
      <c r="I67" s="899"/>
      <c r="J67" s="899"/>
      <c r="K67" s="900"/>
      <c r="L67" s="411">
        <f>VLOOKUP($A67&amp;L$77,決統データ!$A$3:$DE$365,$E67+19,FALSE)</f>
        <v>4171011</v>
      </c>
      <c r="M67" s="411">
        <f>VLOOKUP($A67&amp;M$77,決統データ!$A$3:$DE$365,$E67+19,FALSE)</f>
        <v>4180301</v>
      </c>
      <c r="N67" s="284"/>
    </row>
    <row r="68" spans="1:14" s="1" customFormat="1" ht="16.05" customHeight="1">
      <c r="A68" s="27" t="str">
        <f t="shared" si="6"/>
        <v>1753301</v>
      </c>
      <c r="B68" s="28" t="s">
        <v>231</v>
      </c>
      <c r="C68" s="29">
        <v>33</v>
      </c>
      <c r="D68" s="28" t="s">
        <v>761</v>
      </c>
      <c r="E68" s="24">
        <v>50</v>
      </c>
      <c r="F68" s="611"/>
      <c r="G68" s="674"/>
      <c r="H68" s="467" t="s">
        <v>1263</v>
      </c>
      <c r="I68" s="467"/>
      <c r="J68" s="467"/>
      <c r="K68" s="467"/>
      <c r="L68" s="42">
        <f>VLOOKUP($A68&amp;L$77,決統データ!$A$3:$DE$365,$E68+19,FALSE)</f>
        <v>0</v>
      </c>
      <c r="M68" s="42">
        <f>VLOOKUP($A68&amp;M$77,決統データ!$A$3:$DE$365,$E68+19,FALSE)</f>
        <v>11</v>
      </c>
      <c r="N68" s="259">
        <f t="shared" ref="N68:N73" si="7">SUM(L68:M68)</f>
        <v>11</v>
      </c>
    </row>
    <row r="69" spans="1:14" s="1" customFormat="1" ht="16.05" customHeight="1">
      <c r="A69" s="27" t="str">
        <f t="shared" si="6"/>
        <v>1753301</v>
      </c>
      <c r="B69" s="28" t="s">
        <v>231</v>
      </c>
      <c r="C69" s="29">
        <v>33</v>
      </c>
      <c r="D69" s="28" t="s">
        <v>761</v>
      </c>
      <c r="E69" s="24">
        <v>51</v>
      </c>
      <c r="F69" s="611"/>
      <c r="G69" s="905" t="s">
        <v>1262</v>
      </c>
      <c r="H69" s="906"/>
      <c r="I69" s="907"/>
      <c r="J69" s="467" t="s">
        <v>1261</v>
      </c>
      <c r="K69" s="467"/>
      <c r="L69" s="42">
        <f>VLOOKUP($A69&amp;L$77,決統データ!$A$3:$DE$365,$E69+19,FALSE)</f>
        <v>0</v>
      </c>
      <c r="M69" s="42">
        <f>VLOOKUP($A69&amp;M$77,決統データ!$A$3:$DE$365,$E69+19,FALSE)</f>
        <v>0</v>
      </c>
      <c r="N69" s="259">
        <f t="shared" si="7"/>
        <v>0</v>
      </c>
    </row>
    <row r="70" spans="1:14" s="1" customFormat="1" ht="16.05" customHeight="1">
      <c r="A70" s="27" t="str">
        <f t="shared" si="6"/>
        <v>1753301</v>
      </c>
      <c r="B70" s="28" t="s">
        <v>231</v>
      </c>
      <c r="C70" s="29">
        <v>33</v>
      </c>
      <c r="D70" s="28" t="s">
        <v>761</v>
      </c>
      <c r="E70" s="24">
        <v>52</v>
      </c>
      <c r="F70" s="611"/>
      <c r="G70" s="908"/>
      <c r="H70" s="909"/>
      <c r="I70" s="910"/>
      <c r="J70" s="467" t="s">
        <v>1260</v>
      </c>
      <c r="K70" s="467"/>
      <c r="L70" s="42">
        <f>VLOOKUP($A70&amp;L$77,決統データ!$A$3:$DE$365,$E70+19,FALSE)</f>
        <v>0</v>
      </c>
      <c r="M70" s="42">
        <f>VLOOKUP($A70&amp;M$77,決統データ!$A$3:$DE$365,$E70+19,FALSE)</f>
        <v>0</v>
      </c>
      <c r="N70" s="259">
        <f t="shared" si="7"/>
        <v>0</v>
      </c>
    </row>
    <row r="71" spans="1:14" s="1" customFormat="1" ht="16.05" customHeight="1">
      <c r="A71" s="27" t="str">
        <f t="shared" si="6"/>
        <v>1753301</v>
      </c>
      <c r="B71" s="28" t="s">
        <v>231</v>
      </c>
      <c r="C71" s="29">
        <v>33</v>
      </c>
      <c r="D71" s="28" t="s">
        <v>761</v>
      </c>
      <c r="E71" s="24">
        <v>53</v>
      </c>
      <c r="F71" s="611"/>
      <c r="G71" s="476" t="s">
        <v>1259</v>
      </c>
      <c r="H71" s="498"/>
      <c r="I71" s="498"/>
      <c r="J71" s="498"/>
      <c r="K71" s="490"/>
      <c r="L71" s="42">
        <f>VLOOKUP($A71&amp;L$77,決統データ!$A$3:$DE$365,$E71+19,FALSE)</f>
        <v>0</v>
      </c>
      <c r="M71" s="42">
        <f>VLOOKUP($A71&amp;M$77,決統データ!$A$3:$DE$365,$E71+19,FALSE)</f>
        <v>0</v>
      </c>
      <c r="N71" s="259">
        <f t="shared" si="7"/>
        <v>0</v>
      </c>
    </row>
    <row r="72" spans="1:14" s="1" customFormat="1" ht="16.05" customHeight="1">
      <c r="A72" s="27" t="str">
        <f t="shared" si="6"/>
        <v>1753301</v>
      </c>
      <c r="B72" s="28" t="s">
        <v>231</v>
      </c>
      <c r="C72" s="29">
        <v>33</v>
      </c>
      <c r="D72" s="28" t="s">
        <v>761</v>
      </c>
      <c r="E72" s="24">
        <v>54</v>
      </c>
      <c r="F72" s="612"/>
      <c r="G72" s="467" t="s">
        <v>1258</v>
      </c>
      <c r="H72" s="467"/>
      <c r="I72" s="467"/>
      <c r="J72" s="467"/>
      <c r="K72" s="467"/>
      <c r="L72" s="42">
        <f>VLOOKUP($A72&amp;L$77,決統データ!$A$3:$DE$365,$E72+19,FALSE)</f>
        <v>0</v>
      </c>
      <c r="M72" s="42">
        <f>VLOOKUP($A72&amp;M$77,決統データ!$A$3:$DE$365,$E72+19,FALSE)</f>
        <v>11</v>
      </c>
      <c r="N72" s="259">
        <f t="shared" si="7"/>
        <v>11</v>
      </c>
    </row>
    <row r="73" spans="1:14" s="1" customFormat="1" ht="16.05" customHeight="1">
      <c r="A73" s="27" t="str">
        <f t="shared" si="6"/>
        <v>1753302</v>
      </c>
      <c r="B73" s="28" t="s">
        <v>231</v>
      </c>
      <c r="C73" s="29">
        <v>33</v>
      </c>
      <c r="D73" s="28" t="s">
        <v>767</v>
      </c>
      <c r="E73" s="24">
        <v>5</v>
      </c>
      <c r="F73" s="467" t="s">
        <v>1257</v>
      </c>
      <c r="G73" s="467"/>
      <c r="H73" s="467"/>
      <c r="I73" s="467"/>
      <c r="J73" s="467"/>
      <c r="K73" s="467"/>
      <c r="L73" s="42">
        <f>VLOOKUP($A73&amp;L$77,決統データ!$A$3:$DE$365,$E73+19,FALSE)</f>
        <v>0</v>
      </c>
      <c r="M73" s="42">
        <f>VLOOKUP($A73&amp;M$77,決統データ!$A$3:$DE$365,$E73+19,FALSE)</f>
        <v>0</v>
      </c>
      <c r="N73" s="259">
        <f t="shared" si="7"/>
        <v>0</v>
      </c>
    </row>
    <row r="74" spans="1:14">
      <c r="F74" s="9" t="s">
        <v>1256</v>
      </c>
    </row>
    <row r="75" spans="1:14" hidden="1">
      <c r="L75" s="9" t="s">
        <v>1484</v>
      </c>
      <c r="M75" s="9" t="s">
        <v>1484</v>
      </c>
    </row>
    <row r="76" spans="1:14" hidden="1"/>
    <row r="77" spans="1:14" hidden="1">
      <c r="L77" s="12" t="str">
        <f t="shared" ref="L77:M77" si="8">+L78&amp;"000"</f>
        <v>264075000</v>
      </c>
      <c r="M77" s="12" t="str">
        <f t="shared" si="8"/>
        <v>264652000</v>
      </c>
    </row>
    <row r="78" spans="1:14" hidden="1">
      <c r="L78" s="12" t="s">
        <v>573</v>
      </c>
      <c r="M78" s="12" t="s">
        <v>576</v>
      </c>
    </row>
    <row r="79" spans="1:14" hidden="1">
      <c r="L79" s="12" t="s">
        <v>574</v>
      </c>
      <c r="M79" s="12" t="s">
        <v>577</v>
      </c>
    </row>
  </sheetData>
  <sheetProtection algorithmName="SHA-512" hashValue="H8IjyW71Upwdi/9P7QbWfS45ysYOYDQs43eyNCvDoZRTTx1oAlPPr1aciyMZZxzBFZpx+a5vq29Evnozsp3nvQ==" saltValue="+DZoeds5ElGx7TXkECmWvQ==" spinCount="100000" sheet="1" objects="1" scenarios="1"/>
  <customSheetViews>
    <customSheetView guid="{247A5D4D-80F1-4466-92F7-7A3BC78E450F}" showPageBreaks="1" printArea="1">
      <pane xSplit="11" ySplit="2" topLeftCell="L15" activePane="bottomRight" state="frozen"/>
      <selection pane="bottomRight" activeCell="C43" sqref="C43"/>
      <pageMargins left="0.78740157480314965" right="0.78740157480314965" top="0.78740157480314965" bottom="0.78740157480314965" header="0.51181102362204722" footer="0.51181102362204722"/>
      <pageSetup paperSize="9" scale="63" orientation="portrait" blackAndWhite="1" horizontalDpi="4294967293" verticalDpi="4294967293"/>
      <headerFooter alignWithMargins="0"/>
    </customSheetView>
  </customSheetViews>
  <mergeCells count="90">
    <mergeCell ref="F2:K2"/>
    <mergeCell ref="F3:F53"/>
    <mergeCell ref="G3:G8"/>
    <mergeCell ref="H3:H7"/>
    <mergeCell ref="I3:K3"/>
    <mergeCell ref="I4:K4"/>
    <mergeCell ref="I5:K5"/>
    <mergeCell ref="I6:K6"/>
    <mergeCell ref="I7:K7"/>
    <mergeCell ref="H8:K8"/>
    <mergeCell ref="I24:K24"/>
    <mergeCell ref="H14:K14"/>
    <mergeCell ref="H15:K15"/>
    <mergeCell ref="H16:K16"/>
    <mergeCell ref="H17:K17"/>
    <mergeCell ref="H18:K18"/>
    <mergeCell ref="H11:K11"/>
    <mergeCell ref="H12:K12"/>
    <mergeCell ref="H13:K13"/>
    <mergeCell ref="G9:G14"/>
    <mergeCell ref="H9:K9"/>
    <mergeCell ref="H10:K10"/>
    <mergeCell ref="G15:G18"/>
    <mergeCell ref="I29:K29"/>
    <mergeCell ref="I30:K30"/>
    <mergeCell ref="I31:K31"/>
    <mergeCell ref="G19:G21"/>
    <mergeCell ref="H19:K19"/>
    <mergeCell ref="H20:K20"/>
    <mergeCell ref="H21:K21"/>
    <mergeCell ref="G22:G31"/>
    <mergeCell ref="I22:K22"/>
    <mergeCell ref="I23:K23"/>
    <mergeCell ref="I26:K26"/>
    <mergeCell ref="H28:H31"/>
    <mergeCell ref="I28:K28"/>
    <mergeCell ref="H22:H27"/>
    <mergeCell ref="G32:K32"/>
    <mergeCell ref="G33:K33"/>
    <mergeCell ref="G34:G39"/>
    <mergeCell ref="H34:K34"/>
    <mergeCell ref="H35:K35"/>
    <mergeCell ref="H36:K36"/>
    <mergeCell ref="H37:K37"/>
    <mergeCell ref="H38:K38"/>
    <mergeCell ref="H39:K39"/>
    <mergeCell ref="G40:G45"/>
    <mergeCell ref="H40:K40"/>
    <mergeCell ref="H41:K41"/>
    <mergeCell ref="H42:K42"/>
    <mergeCell ref="H43:K43"/>
    <mergeCell ref="H44:K44"/>
    <mergeCell ref="H45:K45"/>
    <mergeCell ref="G46:G47"/>
    <mergeCell ref="H46:K46"/>
    <mergeCell ref="H47:K47"/>
    <mergeCell ref="G48:G50"/>
    <mergeCell ref="H48:I49"/>
    <mergeCell ref="J49:K49"/>
    <mergeCell ref="H50:K50"/>
    <mergeCell ref="G51:H53"/>
    <mergeCell ref="I51:K51"/>
    <mergeCell ref="I52:K52"/>
    <mergeCell ref="I53:K53"/>
    <mergeCell ref="F54:F60"/>
    <mergeCell ref="G54:H56"/>
    <mergeCell ref="I54:K54"/>
    <mergeCell ref="I55:K55"/>
    <mergeCell ref="I56:K56"/>
    <mergeCell ref="G57:K57"/>
    <mergeCell ref="G58:H59"/>
    <mergeCell ref="I58:K58"/>
    <mergeCell ref="I59:K59"/>
    <mergeCell ref="G60:K60"/>
    <mergeCell ref="H65:K65"/>
    <mergeCell ref="H68:K68"/>
    <mergeCell ref="H66:K66"/>
    <mergeCell ref="H67:K67"/>
    <mergeCell ref="F73:K73"/>
    <mergeCell ref="G71:K71"/>
    <mergeCell ref="G72:K72"/>
    <mergeCell ref="F61:F72"/>
    <mergeCell ref="G61:G68"/>
    <mergeCell ref="H61:K61"/>
    <mergeCell ref="H62:I63"/>
    <mergeCell ref="J63:K63"/>
    <mergeCell ref="H64:K64"/>
    <mergeCell ref="G69:I70"/>
    <mergeCell ref="J69:K69"/>
    <mergeCell ref="J70:K70"/>
  </mergeCells>
  <phoneticPr fontId="3"/>
  <pageMargins left="0.78740157480314965" right="0.78740157480314965" top="0.78740157480314965" bottom="0.78740157480314965" header="0.51181102362204722" footer="0.51181102362204722"/>
  <pageSetup paperSize="9" scale="65" fitToWidth="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B72CC-C2CC-440D-95F6-BF05A5319224}">
  <sheetPr>
    <tabColor rgb="FFFFC000"/>
  </sheetPr>
  <dimension ref="A1:M149"/>
  <sheetViews>
    <sheetView view="pageBreakPreview" zoomScale="85" zoomScaleNormal="90" zoomScaleSheetLayoutView="85" workbookViewId="0">
      <pane ySplit="2" topLeftCell="A3" activePane="bottomLeft" state="frozen"/>
      <selection pane="bottomLeft" activeCell="A109" sqref="A109:XFD112"/>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4.19921875" style="1" customWidth="1"/>
    <col min="7" max="7" width="4.69921875" style="1" customWidth="1"/>
    <col min="8" max="8" width="5.69921875" style="1" customWidth="1"/>
    <col min="9" max="9" width="17.296875" style="1" customWidth="1"/>
    <col min="10" max="10" width="15" style="1" bestFit="1" customWidth="1"/>
    <col min="11" max="12" width="11" style="139" customWidth="1"/>
    <col min="13" max="13" width="11.69921875" style="139" customWidth="1"/>
    <col min="14" max="16384" width="9" style="1"/>
  </cols>
  <sheetData>
    <row r="1" spans="1:13">
      <c r="F1" s="1" t="s">
        <v>103</v>
      </c>
      <c r="M1" s="148" t="s">
        <v>513</v>
      </c>
    </row>
    <row r="2" spans="1:13" ht="29.25" customHeight="1">
      <c r="A2" s="26"/>
      <c r="B2" s="67" t="s">
        <v>757</v>
      </c>
      <c r="C2" s="26" t="s">
        <v>758</v>
      </c>
      <c r="D2" s="26" t="s">
        <v>759</v>
      </c>
      <c r="E2" s="30" t="s">
        <v>760</v>
      </c>
      <c r="F2" s="598"/>
      <c r="G2" s="598"/>
      <c r="H2" s="598"/>
      <c r="I2" s="598"/>
      <c r="J2" s="598"/>
      <c r="K2" s="129" t="s">
        <v>191</v>
      </c>
      <c r="L2" s="129" t="s">
        <v>580</v>
      </c>
      <c r="M2" s="178" t="s">
        <v>1254</v>
      </c>
    </row>
    <row r="3" spans="1:13" ht="15.75" customHeight="1">
      <c r="A3" s="27" t="str">
        <f>+B3&amp;C3&amp;D3</f>
        <v>1754001</v>
      </c>
      <c r="B3" s="28" t="s">
        <v>231</v>
      </c>
      <c r="C3" s="29">
        <v>40</v>
      </c>
      <c r="D3" s="28" t="s">
        <v>370</v>
      </c>
      <c r="E3" s="446">
        <v>1</v>
      </c>
      <c r="F3" s="604" t="s">
        <v>904</v>
      </c>
      <c r="G3" s="766" t="s">
        <v>102</v>
      </c>
      <c r="H3" s="768" t="s">
        <v>1376</v>
      </c>
      <c r="I3" s="769"/>
      <c r="J3" s="199" t="s">
        <v>583</v>
      </c>
      <c r="K3" s="42">
        <f>VLOOKUP($A3&amp;K$109,決統データ!$A$3:$DE$365,$E3+19,FALSE)</f>
        <v>0</v>
      </c>
      <c r="L3" s="42">
        <f>VLOOKUP($A3&amp;L$109,決統データ!$A$3:$DE$365,$E3+19,FALSE)</f>
        <v>0</v>
      </c>
      <c r="M3" s="154">
        <f t="shared" ref="M3:M45" si="0">SUM(K3:L3)</f>
        <v>0</v>
      </c>
    </row>
    <row r="4" spans="1:13" ht="15.75" customHeight="1">
      <c r="A4" s="27" t="str">
        <f t="shared" ref="A4:A67" si="1">+B4&amp;C4&amp;D4</f>
        <v>1754001</v>
      </c>
      <c r="B4" s="28" t="s">
        <v>231</v>
      </c>
      <c r="C4" s="29">
        <v>40</v>
      </c>
      <c r="D4" s="28" t="s">
        <v>370</v>
      </c>
      <c r="E4" s="446">
        <v>2</v>
      </c>
      <c r="F4" s="605"/>
      <c r="G4" s="767"/>
      <c r="H4" s="770"/>
      <c r="I4" s="771"/>
      <c r="J4" s="199" t="s">
        <v>795</v>
      </c>
      <c r="K4" s="42">
        <f>VLOOKUP($A4&amp;K$109,決統データ!$A$3:$DE$365,$E4+19,FALSE)</f>
        <v>0</v>
      </c>
      <c r="L4" s="42">
        <f>VLOOKUP($A4&amp;L$109,決統データ!$A$3:$DE$365,$E4+19,FALSE)</f>
        <v>0</v>
      </c>
      <c r="M4" s="154">
        <f t="shared" si="0"/>
        <v>0</v>
      </c>
    </row>
    <row r="5" spans="1:13" ht="15.75" customHeight="1">
      <c r="A5" s="27" t="str">
        <f t="shared" si="1"/>
        <v>1754001</v>
      </c>
      <c r="B5" s="28" t="s">
        <v>231</v>
      </c>
      <c r="C5" s="29">
        <v>40</v>
      </c>
      <c r="D5" s="28" t="s">
        <v>370</v>
      </c>
      <c r="E5" s="446">
        <v>3</v>
      </c>
      <c r="F5" s="605"/>
      <c r="G5" s="604" t="s">
        <v>907</v>
      </c>
      <c r="H5" s="744" t="s">
        <v>903</v>
      </c>
      <c r="I5" s="746"/>
      <c r="J5" s="199" t="s">
        <v>583</v>
      </c>
      <c r="K5" s="42">
        <f>VLOOKUP($A5&amp;K$109,決統データ!$A$3:$DE$365,$E5+19,FALSE)</f>
        <v>115611</v>
      </c>
      <c r="L5" s="42">
        <f>VLOOKUP($A5&amp;L$109,決統データ!$A$3:$DE$365,$E5+19,FALSE)</f>
        <v>19133</v>
      </c>
      <c r="M5" s="154">
        <f t="shared" si="0"/>
        <v>134744</v>
      </c>
    </row>
    <row r="6" spans="1:13" ht="15.75" customHeight="1">
      <c r="A6" s="27" t="str">
        <f t="shared" si="1"/>
        <v>1754001</v>
      </c>
      <c r="B6" s="28" t="s">
        <v>231</v>
      </c>
      <c r="C6" s="29">
        <v>40</v>
      </c>
      <c r="D6" s="28" t="s">
        <v>370</v>
      </c>
      <c r="E6" s="446">
        <v>4</v>
      </c>
      <c r="F6" s="605"/>
      <c r="G6" s="605"/>
      <c r="H6" s="750"/>
      <c r="I6" s="752"/>
      <c r="J6" s="199" t="s">
        <v>795</v>
      </c>
      <c r="K6" s="42">
        <f>VLOOKUP($A6&amp;K$109,決統データ!$A$3:$DE$365,$E6+19,FALSE)</f>
        <v>132573</v>
      </c>
      <c r="L6" s="42">
        <f>VLOOKUP($A6&amp;L$109,決統データ!$A$3:$DE$365,$E6+19,FALSE)</f>
        <v>19839</v>
      </c>
      <c r="M6" s="154">
        <f t="shared" si="0"/>
        <v>152412</v>
      </c>
    </row>
    <row r="7" spans="1:13" ht="15.75" customHeight="1">
      <c r="A7" s="27" t="str">
        <f t="shared" si="1"/>
        <v>1754001</v>
      </c>
      <c r="B7" s="28" t="s">
        <v>231</v>
      </c>
      <c r="C7" s="29">
        <v>40</v>
      </c>
      <c r="D7" s="28" t="s">
        <v>370</v>
      </c>
      <c r="E7" s="446">
        <v>5</v>
      </c>
      <c r="F7" s="605"/>
      <c r="G7" s="605"/>
      <c r="H7" s="604" t="s">
        <v>626</v>
      </c>
      <c r="I7" s="577" t="s">
        <v>1247</v>
      </c>
      <c r="J7" s="199" t="s">
        <v>583</v>
      </c>
      <c r="K7" s="42">
        <f>VLOOKUP($A7&amp;K$109,決統データ!$A$3:$DE$365,$E7+19,FALSE)</f>
        <v>0</v>
      </c>
      <c r="L7" s="42">
        <f>VLOOKUP($A7&amp;L$109,決統データ!$A$3:$DE$365,$E7+19,FALSE)</f>
        <v>0</v>
      </c>
      <c r="M7" s="154">
        <f t="shared" si="0"/>
        <v>0</v>
      </c>
    </row>
    <row r="8" spans="1:13" ht="15.75" customHeight="1">
      <c r="A8" s="27" t="str">
        <f t="shared" si="1"/>
        <v>1754001</v>
      </c>
      <c r="B8" s="28" t="s">
        <v>231</v>
      </c>
      <c r="C8" s="29">
        <v>40</v>
      </c>
      <c r="D8" s="28" t="s">
        <v>370</v>
      </c>
      <c r="E8" s="446">
        <v>6</v>
      </c>
      <c r="F8" s="605"/>
      <c r="G8" s="605"/>
      <c r="H8" s="605"/>
      <c r="I8" s="579"/>
      <c r="J8" s="199" t="s">
        <v>795</v>
      </c>
      <c r="K8" s="42">
        <f>VLOOKUP($A8&amp;K$109,決統データ!$A$3:$DE$365,$E8+19,FALSE)</f>
        <v>0</v>
      </c>
      <c r="L8" s="42">
        <f>VLOOKUP($A8&amp;L$109,決統データ!$A$3:$DE$365,$E8+19,FALSE)</f>
        <v>0</v>
      </c>
      <c r="M8" s="154">
        <f t="shared" si="0"/>
        <v>0</v>
      </c>
    </row>
    <row r="9" spans="1:13" ht="15.75" customHeight="1">
      <c r="A9" s="27" t="str">
        <f t="shared" si="1"/>
        <v>1754001</v>
      </c>
      <c r="B9" s="28" t="s">
        <v>231</v>
      </c>
      <c r="C9" s="29">
        <v>40</v>
      </c>
      <c r="D9" s="28" t="s">
        <v>370</v>
      </c>
      <c r="E9" s="446">
        <v>7</v>
      </c>
      <c r="F9" s="605"/>
      <c r="G9" s="605"/>
      <c r="H9" s="605"/>
      <c r="I9" s="574" t="s">
        <v>1246</v>
      </c>
      <c r="J9" s="199" t="s">
        <v>583</v>
      </c>
      <c r="K9" s="42">
        <f>VLOOKUP($A9&amp;K$109,決統データ!$A$3:$DE$365,$E9+19,FALSE)</f>
        <v>0</v>
      </c>
      <c r="L9" s="42">
        <f>VLOOKUP($A9&amp;L$109,決統データ!$A$3:$DE$365,$E9+19,FALSE)</f>
        <v>0</v>
      </c>
      <c r="M9" s="154">
        <f t="shared" si="0"/>
        <v>0</v>
      </c>
    </row>
    <row r="10" spans="1:13" ht="15.75" customHeight="1">
      <c r="A10" s="27" t="str">
        <f t="shared" si="1"/>
        <v>1754001</v>
      </c>
      <c r="B10" s="28" t="s">
        <v>231</v>
      </c>
      <c r="C10" s="29">
        <v>40</v>
      </c>
      <c r="D10" s="28" t="s">
        <v>370</v>
      </c>
      <c r="E10" s="446">
        <v>8</v>
      </c>
      <c r="F10" s="605"/>
      <c r="G10" s="605"/>
      <c r="H10" s="605"/>
      <c r="I10" s="575"/>
      <c r="J10" s="199" t="s">
        <v>795</v>
      </c>
      <c r="K10" s="42">
        <f>VLOOKUP($A10&amp;K$109,決統データ!$A$3:$DE$365,$E10+19,FALSE)</f>
        <v>0</v>
      </c>
      <c r="L10" s="42">
        <f>VLOOKUP($A10&amp;L$109,決統データ!$A$3:$DE$365,$E10+19,FALSE)</f>
        <v>0</v>
      </c>
      <c r="M10" s="154">
        <f t="shared" si="0"/>
        <v>0</v>
      </c>
    </row>
    <row r="11" spans="1:13" ht="15.75" customHeight="1">
      <c r="A11" s="27" t="str">
        <f t="shared" si="1"/>
        <v>1754001</v>
      </c>
      <c r="B11" s="28" t="s">
        <v>231</v>
      </c>
      <c r="C11" s="29">
        <v>40</v>
      </c>
      <c r="D11" s="28" t="s">
        <v>370</v>
      </c>
      <c r="E11" s="446">
        <v>9</v>
      </c>
      <c r="F11" s="605"/>
      <c r="G11" s="605"/>
      <c r="H11" s="605"/>
      <c r="I11" s="577" t="s">
        <v>1245</v>
      </c>
      <c r="J11" s="199" t="s">
        <v>583</v>
      </c>
      <c r="K11" s="42">
        <f>VLOOKUP($A11&amp;K$109,決統データ!$A$3:$DE$365,$E11+19,FALSE)</f>
        <v>0</v>
      </c>
      <c r="L11" s="42">
        <f>VLOOKUP($A11&amp;L$109,決統データ!$A$3:$DE$365,$E11+19,FALSE)</f>
        <v>0</v>
      </c>
      <c r="M11" s="154">
        <f t="shared" si="0"/>
        <v>0</v>
      </c>
    </row>
    <row r="12" spans="1:13" ht="15.75" customHeight="1">
      <c r="A12" s="27" t="str">
        <f t="shared" si="1"/>
        <v>1754001</v>
      </c>
      <c r="B12" s="28" t="s">
        <v>231</v>
      </c>
      <c r="C12" s="29">
        <v>40</v>
      </c>
      <c r="D12" s="28" t="s">
        <v>370</v>
      </c>
      <c r="E12" s="446">
        <v>10</v>
      </c>
      <c r="F12" s="605"/>
      <c r="G12" s="605"/>
      <c r="H12" s="605"/>
      <c r="I12" s="579"/>
      <c r="J12" s="199" t="s">
        <v>795</v>
      </c>
      <c r="K12" s="42">
        <f>VLOOKUP($A12&amp;K$109,決統データ!$A$3:$DE$365,$E12+19,FALSE)</f>
        <v>0</v>
      </c>
      <c r="L12" s="42">
        <f>VLOOKUP($A12&amp;L$109,決統データ!$A$3:$DE$365,$E12+19,FALSE)</f>
        <v>0</v>
      </c>
      <c r="M12" s="154">
        <f t="shared" si="0"/>
        <v>0</v>
      </c>
    </row>
    <row r="13" spans="1:13" ht="15.75" customHeight="1">
      <c r="A13" s="27" t="str">
        <f t="shared" si="1"/>
        <v>1754001</v>
      </c>
      <c r="B13" s="28" t="s">
        <v>231</v>
      </c>
      <c r="C13" s="29">
        <v>40</v>
      </c>
      <c r="D13" s="28" t="s">
        <v>370</v>
      </c>
      <c r="E13" s="446">
        <v>11</v>
      </c>
      <c r="F13" s="605"/>
      <c r="G13" s="605"/>
      <c r="H13" s="605"/>
      <c r="I13" s="728" t="s">
        <v>101</v>
      </c>
      <c r="J13" s="199" t="s">
        <v>583</v>
      </c>
      <c r="K13" s="42">
        <f>VLOOKUP($A13&amp;K$109,決統データ!$A$3:$DE$365,$E13+19,FALSE)</f>
        <v>0</v>
      </c>
      <c r="L13" s="42">
        <f>VLOOKUP($A13&amp;L$109,決統データ!$A$3:$DE$365,$E13+19,FALSE)</f>
        <v>0</v>
      </c>
      <c r="M13" s="154">
        <f t="shared" si="0"/>
        <v>0</v>
      </c>
    </row>
    <row r="14" spans="1:13" ht="15.75" customHeight="1">
      <c r="A14" s="27" t="str">
        <f t="shared" si="1"/>
        <v>1754001</v>
      </c>
      <c r="B14" s="28" t="s">
        <v>231</v>
      </c>
      <c r="C14" s="29">
        <v>40</v>
      </c>
      <c r="D14" s="28" t="s">
        <v>370</v>
      </c>
      <c r="E14" s="446">
        <v>12</v>
      </c>
      <c r="F14" s="605"/>
      <c r="G14" s="605"/>
      <c r="H14" s="605"/>
      <c r="I14" s="729"/>
      <c r="J14" s="199" t="s">
        <v>795</v>
      </c>
      <c r="K14" s="42">
        <f>VLOOKUP($A14&amp;K$109,決統データ!$A$3:$DE$365,$E14+19,FALSE)</f>
        <v>0</v>
      </c>
      <c r="L14" s="42">
        <f>VLOOKUP($A14&amp;L$109,決統データ!$A$3:$DE$365,$E14+19,FALSE)</f>
        <v>0</v>
      </c>
      <c r="M14" s="154">
        <f t="shared" si="0"/>
        <v>0</v>
      </c>
    </row>
    <row r="15" spans="1:13" ht="15.75" customHeight="1">
      <c r="A15" s="27" t="str">
        <f t="shared" si="1"/>
        <v>1754001</v>
      </c>
      <c r="B15" s="28" t="s">
        <v>231</v>
      </c>
      <c r="C15" s="29">
        <v>40</v>
      </c>
      <c r="D15" s="28" t="s">
        <v>370</v>
      </c>
      <c r="E15" s="446">
        <v>13</v>
      </c>
      <c r="F15" s="605"/>
      <c r="G15" s="605"/>
      <c r="H15" s="605"/>
      <c r="I15" s="577" t="s">
        <v>1239</v>
      </c>
      <c r="J15" s="199" t="s">
        <v>583</v>
      </c>
      <c r="K15" s="42">
        <f>VLOOKUP($A15&amp;K$109,決統データ!$A$3:$DE$365,$E15+19,FALSE)</f>
        <v>0</v>
      </c>
      <c r="L15" s="42">
        <f>VLOOKUP($A15&amp;L$109,決統データ!$A$3:$DE$365,$E15+19,FALSE)</f>
        <v>0</v>
      </c>
      <c r="M15" s="154">
        <f t="shared" si="0"/>
        <v>0</v>
      </c>
    </row>
    <row r="16" spans="1:13" ht="15.75" customHeight="1">
      <c r="A16" s="27" t="str">
        <f t="shared" si="1"/>
        <v>1754001</v>
      </c>
      <c r="B16" s="28" t="s">
        <v>231</v>
      </c>
      <c r="C16" s="29">
        <v>40</v>
      </c>
      <c r="D16" s="28" t="s">
        <v>370</v>
      </c>
      <c r="E16" s="446">
        <v>14</v>
      </c>
      <c r="F16" s="605"/>
      <c r="G16" s="605"/>
      <c r="H16" s="605"/>
      <c r="I16" s="579"/>
      <c r="J16" s="199" t="s">
        <v>795</v>
      </c>
      <c r="K16" s="42">
        <f>VLOOKUP($A16&amp;K$109,決統データ!$A$3:$DE$365,$E16+19,FALSE)</f>
        <v>0</v>
      </c>
      <c r="L16" s="42">
        <f>VLOOKUP($A16&amp;L$109,決統データ!$A$3:$DE$365,$E16+19,FALSE)</f>
        <v>0</v>
      </c>
      <c r="M16" s="154">
        <f t="shared" si="0"/>
        <v>0</v>
      </c>
    </row>
    <row r="17" spans="1:13" ht="15.75" customHeight="1">
      <c r="A17" s="27" t="str">
        <f t="shared" si="1"/>
        <v>1754001</v>
      </c>
      <c r="B17" s="28" t="s">
        <v>231</v>
      </c>
      <c r="C17" s="29">
        <v>40</v>
      </c>
      <c r="D17" s="28" t="s">
        <v>370</v>
      </c>
      <c r="E17" s="446">
        <v>15</v>
      </c>
      <c r="F17" s="605"/>
      <c r="G17" s="605"/>
      <c r="H17" s="605"/>
      <c r="I17" s="577" t="s">
        <v>906</v>
      </c>
      <c r="J17" s="199" t="s">
        <v>583</v>
      </c>
      <c r="K17" s="42">
        <f>VLOOKUP($A17&amp;K$109,決統データ!$A$3:$DE$365,$E17+19,FALSE)</f>
        <v>0</v>
      </c>
      <c r="L17" s="42">
        <f>VLOOKUP($A17&amp;L$109,決統データ!$A$3:$DE$365,$E17+19,FALSE)</f>
        <v>0</v>
      </c>
      <c r="M17" s="154">
        <f t="shared" si="0"/>
        <v>0</v>
      </c>
    </row>
    <row r="18" spans="1:13" ht="15.75" customHeight="1">
      <c r="A18" s="27" t="str">
        <f t="shared" si="1"/>
        <v>1754001</v>
      </c>
      <c r="B18" s="28" t="s">
        <v>231</v>
      </c>
      <c r="C18" s="29">
        <v>40</v>
      </c>
      <c r="D18" s="28" t="s">
        <v>370</v>
      </c>
      <c r="E18" s="446">
        <v>16</v>
      </c>
      <c r="F18" s="605"/>
      <c r="G18" s="605"/>
      <c r="H18" s="605"/>
      <c r="I18" s="579"/>
      <c r="J18" s="199" t="s">
        <v>795</v>
      </c>
      <c r="K18" s="42">
        <f>VLOOKUP($A18&amp;K$109,決統データ!$A$3:$DE$365,$E18+19,FALSE)</f>
        <v>0</v>
      </c>
      <c r="L18" s="42">
        <f>VLOOKUP($A18&amp;L$109,決統データ!$A$3:$DE$365,$E18+19,FALSE)</f>
        <v>0</v>
      </c>
      <c r="M18" s="154">
        <f t="shared" si="0"/>
        <v>0</v>
      </c>
    </row>
    <row r="19" spans="1:13" ht="15.75" customHeight="1">
      <c r="A19" s="27" t="str">
        <f t="shared" si="1"/>
        <v>1754001</v>
      </c>
      <c r="B19" s="28" t="s">
        <v>231</v>
      </c>
      <c r="C19" s="29">
        <v>40</v>
      </c>
      <c r="D19" s="28" t="s">
        <v>370</v>
      </c>
      <c r="E19" s="446">
        <v>17</v>
      </c>
      <c r="F19" s="605"/>
      <c r="G19" s="605"/>
      <c r="H19" s="605"/>
      <c r="I19" s="577" t="s">
        <v>100</v>
      </c>
      <c r="J19" s="199" t="s">
        <v>583</v>
      </c>
      <c r="K19" s="42">
        <f>VLOOKUP($A19&amp;K$109,決統データ!$A$3:$DE$365,$E19+19,FALSE)</f>
        <v>24</v>
      </c>
      <c r="L19" s="42">
        <f>VLOOKUP($A19&amp;L$109,決統データ!$A$3:$DE$365,$E19+19,FALSE)</f>
        <v>0</v>
      </c>
      <c r="M19" s="154">
        <f t="shared" si="0"/>
        <v>24</v>
      </c>
    </row>
    <row r="20" spans="1:13" ht="15.75" customHeight="1">
      <c r="A20" s="27" t="str">
        <f t="shared" si="1"/>
        <v>1754001</v>
      </c>
      <c r="B20" s="28" t="s">
        <v>231</v>
      </c>
      <c r="C20" s="29">
        <v>40</v>
      </c>
      <c r="D20" s="28" t="s">
        <v>370</v>
      </c>
      <c r="E20" s="446">
        <v>18</v>
      </c>
      <c r="F20" s="605"/>
      <c r="G20" s="605"/>
      <c r="H20" s="605"/>
      <c r="I20" s="579"/>
      <c r="J20" s="199" t="s">
        <v>795</v>
      </c>
      <c r="K20" s="42">
        <f>VLOOKUP($A20&amp;K$109,決統データ!$A$3:$DE$365,$E20+19,FALSE)</f>
        <v>24</v>
      </c>
      <c r="L20" s="42">
        <f>VLOOKUP($A20&amp;L$109,決統データ!$A$3:$DE$365,$E20+19,FALSE)</f>
        <v>0</v>
      </c>
      <c r="M20" s="154">
        <f t="shared" si="0"/>
        <v>24</v>
      </c>
    </row>
    <row r="21" spans="1:13" ht="15.75" customHeight="1">
      <c r="A21" s="27" t="str">
        <f t="shared" si="1"/>
        <v>1754001</v>
      </c>
      <c r="B21" s="28" t="s">
        <v>231</v>
      </c>
      <c r="C21" s="29">
        <v>40</v>
      </c>
      <c r="D21" s="28" t="s">
        <v>370</v>
      </c>
      <c r="E21" s="446">
        <v>19</v>
      </c>
      <c r="F21" s="605"/>
      <c r="G21" s="605"/>
      <c r="H21" s="605"/>
      <c r="I21" s="574" t="s">
        <v>84</v>
      </c>
      <c r="J21" s="199" t="s">
        <v>583</v>
      </c>
      <c r="K21" s="42">
        <f>VLOOKUP($A21&amp;K$109,決統データ!$A$3:$DE$365,$E21+19,FALSE)</f>
        <v>0</v>
      </c>
      <c r="L21" s="42">
        <f>VLOOKUP($A21&amp;L$109,決統データ!$A$3:$DE$365,$E21+19,FALSE)</f>
        <v>0</v>
      </c>
      <c r="M21" s="154">
        <f t="shared" si="0"/>
        <v>0</v>
      </c>
    </row>
    <row r="22" spans="1:13" ht="15.75" customHeight="1">
      <c r="A22" s="27" t="str">
        <f t="shared" si="1"/>
        <v>1754001</v>
      </c>
      <c r="B22" s="28" t="s">
        <v>231</v>
      </c>
      <c r="C22" s="29">
        <v>40</v>
      </c>
      <c r="D22" s="28" t="s">
        <v>370</v>
      </c>
      <c r="E22" s="446">
        <v>20</v>
      </c>
      <c r="F22" s="605"/>
      <c r="G22" s="605"/>
      <c r="H22" s="605"/>
      <c r="I22" s="575"/>
      <c r="J22" s="199" t="s">
        <v>795</v>
      </c>
      <c r="K22" s="42">
        <f>VLOOKUP($A22&amp;K$109,決統データ!$A$3:$DE$365,$E22+19,FALSE)</f>
        <v>0</v>
      </c>
      <c r="L22" s="42">
        <f>VLOOKUP($A22&amp;L$109,決統データ!$A$3:$DE$365,$E22+19,FALSE)</f>
        <v>0</v>
      </c>
      <c r="M22" s="154">
        <f t="shared" si="0"/>
        <v>0</v>
      </c>
    </row>
    <row r="23" spans="1:13" ht="15.75" customHeight="1">
      <c r="A23" s="27" t="str">
        <f t="shared" si="1"/>
        <v>1754001</v>
      </c>
      <c r="B23" s="28" t="s">
        <v>231</v>
      </c>
      <c r="C23" s="29">
        <v>40</v>
      </c>
      <c r="D23" s="28" t="s">
        <v>370</v>
      </c>
      <c r="E23" s="446">
        <v>21</v>
      </c>
      <c r="F23" s="605"/>
      <c r="G23" s="605"/>
      <c r="H23" s="605"/>
      <c r="I23" s="593" t="s">
        <v>83</v>
      </c>
      <c r="J23" s="199" t="s">
        <v>583</v>
      </c>
      <c r="K23" s="42">
        <f>VLOOKUP($A23&amp;K$109,決統データ!$A$3:$DE$365,$E23+19,FALSE)</f>
        <v>8657</v>
      </c>
      <c r="L23" s="42">
        <f>VLOOKUP($A23&amp;L$109,決統データ!$A$3:$DE$365,$E23+19,FALSE)</f>
        <v>0</v>
      </c>
      <c r="M23" s="154">
        <f t="shared" si="0"/>
        <v>8657</v>
      </c>
    </row>
    <row r="24" spans="1:13" ht="15.75" customHeight="1">
      <c r="A24" s="27" t="str">
        <f t="shared" si="1"/>
        <v>1754001</v>
      </c>
      <c r="B24" s="28" t="s">
        <v>231</v>
      </c>
      <c r="C24" s="29">
        <v>40</v>
      </c>
      <c r="D24" s="28" t="s">
        <v>370</v>
      </c>
      <c r="E24" s="446">
        <v>22</v>
      </c>
      <c r="F24" s="605"/>
      <c r="G24" s="605"/>
      <c r="H24" s="605"/>
      <c r="I24" s="595"/>
      <c r="J24" s="199" t="s">
        <v>795</v>
      </c>
      <c r="K24" s="42">
        <f>VLOOKUP($A24&amp;K$109,決統データ!$A$3:$DE$365,$E24+19,FALSE)</f>
        <v>8657</v>
      </c>
      <c r="L24" s="42">
        <f>VLOOKUP($A24&amp;L$109,決統データ!$A$3:$DE$365,$E24+19,FALSE)</f>
        <v>0</v>
      </c>
      <c r="M24" s="154">
        <f t="shared" si="0"/>
        <v>8657</v>
      </c>
    </row>
    <row r="25" spans="1:13" ht="15.75" customHeight="1">
      <c r="A25" s="27" t="str">
        <f t="shared" si="1"/>
        <v>1754001</v>
      </c>
      <c r="B25" s="28" t="s">
        <v>231</v>
      </c>
      <c r="C25" s="29">
        <v>40</v>
      </c>
      <c r="D25" s="28" t="s">
        <v>370</v>
      </c>
      <c r="E25" s="446">
        <v>23</v>
      </c>
      <c r="F25" s="605"/>
      <c r="G25" s="605"/>
      <c r="H25" s="605"/>
      <c r="I25" s="593" t="s">
        <v>1235</v>
      </c>
      <c r="J25" s="199" t="s">
        <v>583</v>
      </c>
      <c r="K25" s="42">
        <f>VLOOKUP($A25&amp;K$109,決統データ!$A$3:$DE$365,$E25+19,FALSE)</f>
        <v>106782</v>
      </c>
      <c r="L25" s="42">
        <f>VLOOKUP($A25&amp;L$109,決統データ!$A$3:$DE$365,$E25+19,FALSE)</f>
        <v>19133</v>
      </c>
      <c r="M25" s="154">
        <f t="shared" si="0"/>
        <v>125915</v>
      </c>
    </row>
    <row r="26" spans="1:13" ht="15.75" customHeight="1">
      <c r="A26" s="27" t="str">
        <f t="shared" si="1"/>
        <v>1754001</v>
      </c>
      <c r="B26" s="28" t="s">
        <v>231</v>
      </c>
      <c r="C26" s="29">
        <v>40</v>
      </c>
      <c r="D26" s="28" t="s">
        <v>370</v>
      </c>
      <c r="E26" s="446">
        <v>24</v>
      </c>
      <c r="F26" s="605"/>
      <c r="G26" s="605"/>
      <c r="H26" s="605"/>
      <c r="I26" s="595"/>
      <c r="J26" s="199" t="s">
        <v>795</v>
      </c>
      <c r="K26" s="42">
        <f>VLOOKUP($A26&amp;K$109,決統データ!$A$3:$DE$365,$E26+19,FALSE)</f>
        <v>106782</v>
      </c>
      <c r="L26" s="42">
        <f>VLOOKUP($A26&amp;L$109,決統データ!$A$3:$DE$365,$E26+19,FALSE)</f>
        <v>19133</v>
      </c>
      <c r="M26" s="154">
        <f t="shared" si="0"/>
        <v>125915</v>
      </c>
    </row>
    <row r="27" spans="1:13" ht="15.75" customHeight="1">
      <c r="A27" s="27" t="str">
        <f t="shared" si="1"/>
        <v>1754001</v>
      </c>
      <c r="B27" s="28" t="s">
        <v>231</v>
      </c>
      <c r="C27" s="29">
        <v>40</v>
      </c>
      <c r="D27" s="28" t="s">
        <v>370</v>
      </c>
      <c r="E27" s="446">
        <v>25</v>
      </c>
      <c r="F27" s="605"/>
      <c r="G27" s="605"/>
      <c r="H27" s="605"/>
      <c r="I27" s="574" t="s">
        <v>80</v>
      </c>
      <c r="J27" s="199" t="s">
        <v>583</v>
      </c>
      <c r="K27" s="42">
        <f>VLOOKUP($A27&amp;K$109,決統データ!$A$3:$DE$365,$E27+19,FALSE)</f>
        <v>0</v>
      </c>
      <c r="L27" s="42">
        <f>VLOOKUP($A27&amp;L$109,決統データ!$A$3:$DE$365,$E27+19,FALSE)</f>
        <v>0</v>
      </c>
      <c r="M27" s="154">
        <f t="shared" si="0"/>
        <v>0</v>
      </c>
    </row>
    <row r="28" spans="1:13" ht="15.75" customHeight="1">
      <c r="A28" s="27" t="str">
        <f t="shared" si="1"/>
        <v>1754001</v>
      </c>
      <c r="B28" s="28" t="s">
        <v>231</v>
      </c>
      <c r="C28" s="29">
        <v>40</v>
      </c>
      <c r="D28" s="28" t="s">
        <v>370</v>
      </c>
      <c r="E28" s="446">
        <v>26</v>
      </c>
      <c r="F28" s="605"/>
      <c r="G28" s="605"/>
      <c r="H28" s="605"/>
      <c r="I28" s="575"/>
      <c r="J28" s="199" t="s">
        <v>795</v>
      </c>
      <c r="K28" s="42">
        <f>VLOOKUP($A28&amp;K$109,決統データ!$A$3:$DE$365,$E28+19,FALSE)</f>
        <v>0</v>
      </c>
      <c r="L28" s="42">
        <f>VLOOKUP($A28&amp;L$109,決統データ!$A$3:$DE$365,$E28+19,FALSE)</f>
        <v>0</v>
      </c>
      <c r="M28" s="154">
        <f t="shared" si="0"/>
        <v>0</v>
      </c>
    </row>
    <row r="29" spans="1:13" ht="15.75" customHeight="1">
      <c r="A29" s="27" t="str">
        <f t="shared" si="1"/>
        <v>1754001</v>
      </c>
      <c r="B29" s="28" t="s">
        <v>231</v>
      </c>
      <c r="C29" s="29">
        <v>40</v>
      </c>
      <c r="D29" s="28" t="s">
        <v>370</v>
      </c>
      <c r="E29" s="446">
        <v>27</v>
      </c>
      <c r="F29" s="605"/>
      <c r="G29" s="605"/>
      <c r="H29" s="605"/>
      <c r="I29" s="577" t="s">
        <v>713</v>
      </c>
      <c r="J29" s="199" t="s">
        <v>583</v>
      </c>
      <c r="K29" s="42">
        <f>VLOOKUP($A29&amp;K$109,決統データ!$A$3:$DE$365,$E29+19,FALSE)</f>
        <v>148</v>
      </c>
      <c r="L29" s="42">
        <f>VLOOKUP($A29&amp;L$109,決統データ!$A$3:$DE$365,$E29+19,FALSE)</f>
        <v>0</v>
      </c>
      <c r="M29" s="154">
        <f t="shared" si="0"/>
        <v>148</v>
      </c>
    </row>
    <row r="30" spans="1:13" ht="15.75" customHeight="1">
      <c r="A30" s="27" t="str">
        <f t="shared" si="1"/>
        <v>1754001</v>
      </c>
      <c r="B30" s="28" t="s">
        <v>231</v>
      </c>
      <c r="C30" s="29">
        <v>40</v>
      </c>
      <c r="D30" s="28" t="s">
        <v>370</v>
      </c>
      <c r="E30" s="446">
        <v>28</v>
      </c>
      <c r="F30" s="753"/>
      <c r="G30" s="753"/>
      <c r="H30" s="753"/>
      <c r="I30" s="579"/>
      <c r="J30" s="199" t="s">
        <v>795</v>
      </c>
      <c r="K30" s="42">
        <f>VLOOKUP($A30&amp;K$109,決統データ!$A$3:$DE$365,$E30+19,FALSE)</f>
        <v>17110</v>
      </c>
      <c r="L30" s="42">
        <f>VLOOKUP($A30&amp;L$109,決統データ!$A$3:$DE$365,$E30+19,FALSE)</f>
        <v>706</v>
      </c>
      <c r="M30" s="154">
        <f t="shared" si="0"/>
        <v>17816</v>
      </c>
    </row>
    <row r="31" spans="1:13" ht="15.75" customHeight="1">
      <c r="A31" s="27" t="str">
        <f t="shared" si="1"/>
        <v>1754001</v>
      </c>
      <c r="B31" s="28" t="s">
        <v>231</v>
      </c>
      <c r="C31" s="29">
        <v>40</v>
      </c>
      <c r="D31" s="28" t="s">
        <v>370</v>
      </c>
      <c r="E31" s="446">
        <v>31</v>
      </c>
      <c r="F31" s="604" t="s">
        <v>902</v>
      </c>
      <c r="G31" s="683" t="s">
        <v>901</v>
      </c>
      <c r="H31" s="596"/>
      <c r="I31" s="596"/>
      <c r="J31" s="199" t="s">
        <v>583</v>
      </c>
      <c r="K31" s="42">
        <f>VLOOKUP($A31&amp;K$109,決統データ!$A$3:$DE$365,$E31+19,FALSE)</f>
        <v>66259</v>
      </c>
      <c r="L31" s="42">
        <f>VLOOKUP($A31&amp;L$109,決統データ!$A$3:$DE$365,$E31+19,FALSE)</f>
        <v>0</v>
      </c>
      <c r="M31" s="154">
        <f t="shared" si="0"/>
        <v>66259</v>
      </c>
    </row>
    <row r="32" spans="1:13" ht="15.75" customHeight="1">
      <c r="A32" s="27" t="str">
        <f t="shared" si="1"/>
        <v>1754001</v>
      </c>
      <c r="B32" s="28" t="s">
        <v>231</v>
      </c>
      <c r="C32" s="29">
        <v>40</v>
      </c>
      <c r="D32" s="28" t="s">
        <v>370</v>
      </c>
      <c r="E32" s="446">
        <v>32</v>
      </c>
      <c r="F32" s="605"/>
      <c r="G32" s="683"/>
      <c r="H32" s="596"/>
      <c r="I32" s="596"/>
      <c r="J32" s="199" t="s">
        <v>795</v>
      </c>
      <c r="K32" s="42">
        <f>VLOOKUP($A32&amp;K$109,決統データ!$A$3:$DE$365,$E32+19,FALSE)</f>
        <v>70365</v>
      </c>
      <c r="L32" s="42">
        <f>VLOOKUP($A32&amp;L$109,決統データ!$A$3:$DE$365,$E32+19,FALSE)</f>
        <v>6361</v>
      </c>
      <c r="M32" s="154">
        <f t="shared" si="0"/>
        <v>76726</v>
      </c>
    </row>
    <row r="33" spans="1:13" ht="15.75" customHeight="1">
      <c r="A33" s="27" t="str">
        <f t="shared" si="1"/>
        <v>1754001</v>
      </c>
      <c r="B33" s="28" t="s">
        <v>231</v>
      </c>
      <c r="C33" s="29">
        <v>40</v>
      </c>
      <c r="D33" s="28" t="s">
        <v>370</v>
      </c>
      <c r="E33" s="446">
        <v>33</v>
      </c>
      <c r="F33" s="605"/>
      <c r="G33" s="200"/>
      <c r="H33" s="720" t="s">
        <v>1377</v>
      </c>
      <c r="I33" s="664"/>
      <c r="J33" s="199" t="s">
        <v>583</v>
      </c>
      <c r="K33" s="42">
        <f>VLOOKUP($A33&amp;K$109,決統データ!$A$3:$DE$365,$E33+19,FALSE)</f>
        <v>0</v>
      </c>
      <c r="L33" s="42">
        <f>VLOOKUP($A33&amp;L$109,決統データ!$A$3:$DE$365,$E33+19,FALSE)</f>
        <v>0</v>
      </c>
      <c r="M33" s="154">
        <f t="shared" si="0"/>
        <v>0</v>
      </c>
    </row>
    <row r="34" spans="1:13" ht="15.75" customHeight="1">
      <c r="A34" s="27" t="str">
        <f t="shared" si="1"/>
        <v>1754001</v>
      </c>
      <c r="B34" s="28" t="s">
        <v>231</v>
      </c>
      <c r="C34" s="29">
        <v>40</v>
      </c>
      <c r="D34" s="28" t="s">
        <v>370</v>
      </c>
      <c r="E34" s="446">
        <v>34</v>
      </c>
      <c r="F34" s="605"/>
      <c r="G34" s="201"/>
      <c r="H34" s="720"/>
      <c r="I34" s="664"/>
      <c r="J34" s="199" t="s">
        <v>795</v>
      </c>
      <c r="K34" s="42">
        <f>VLOOKUP($A34&amp;K$109,決統データ!$A$3:$DE$365,$E34+19,FALSE)</f>
        <v>0</v>
      </c>
      <c r="L34" s="42">
        <f>VLOOKUP($A34&amp;L$109,決統データ!$A$3:$DE$365,$E34+19,FALSE)</f>
        <v>0</v>
      </c>
      <c r="M34" s="154">
        <f t="shared" si="0"/>
        <v>0</v>
      </c>
    </row>
    <row r="35" spans="1:13" ht="15.75" customHeight="1">
      <c r="A35" s="27" t="str">
        <f t="shared" si="1"/>
        <v>1754001</v>
      </c>
      <c r="B35" s="28" t="s">
        <v>231</v>
      </c>
      <c r="C35" s="29">
        <v>40</v>
      </c>
      <c r="D35" s="28" t="s">
        <v>370</v>
      </c>
      <c r="E35" s="446">
        <v>35</v>
      </c>
      <c r="F35" s="605"/>
      <c r="G35" s="200"/>
      <c r="H35" s="754" t="s">
        <v>360</v>
      </c>
      <c r="I35" s="722"/>
      <c r="J35" s="199" t="s">
        <v>583</v>
      </c>
      <c r="K35" s="42">
        <f>VLOOKUP($A35&amp;K$109,決統データ!$A$3:$DE$365,$E35+19,FALSE)</f>
        <v>65158</v>
      </c>
      <c r="L35" s="42">
        <f>VLOOKUP($A35&amp;L$109,決統データ!$A$3:$DE$365,$E35+19,FALSE)</f>
        <v>0</v>
      </c>
      <c r="M35" s="154">
        <f t="shared" si="0"/>
        <v>65158</v>
      </c>
    </row>
    <row r="36" spans="1:13" ht="15.75" customHeight="1">
      <c r="A36" s="27" t="str">
        <f t="shared" si="1"/>
        <v>1754001</v>
      </c>
      <c r="B36" s="28" t="s">
        <v>231</v>
      </c>
      <c r="C36" s="29">
        <v>40</v>
      </c>
      <c r="D36" s="28" t="s">
        <v>370</v>
      </c>
      <c r="E36" s="446">
        <v>36</v>
      </c>
      <c r="F36" s="605"/>
      <c r="G36" s="201"/>
      <c r="H36" s="755"/>
      <c r="I36" s="724"/>
      <c r="J36" s="199" t="s">
        <v>795</v>
      </c>
      <c r="K36" s="42">
        <f>VLOOKUP($A36&amp;K$109,決統データ!$A$3:$DE$365,$E36+19,FALSE)</f>
        <v>65158</v>
      </c>
      <c r="L36" s="42">
        <f>VLOOKUP($A36&amp;L$109,決統データ!$A$3:$DE$365,$E36+19,FALSE)</f>
        <v>0</v>
      </c>
      <c r="M36" s="154">
        <f t="shared" si="0"/>
        <v>65158</v>
      </c>
    </row>
    <row r="37" spans="1:13" ht="15.75" customHeight="1">
      <c r="A37" s="27" t="str">
        <f t="shared" si="1"/>
        <v>1754001</v>
      </c>
      <c r="B37" s="28" t="s">
        <v>231</v>
      </c>
      <c r="C37" s="29">
        <v>40</v>
      </c>
      <c r="D37" s="28" t="s">
        <v>370</v>
      </c>
      <c r="E37" s="446">
        <v>37</v>
      </c>
      <c r="F37" s="605"/>
      <c r="G37" s="200"/>
      <c r="H37" s="683" t="s">
        <v>906</v>
      </c>
      <c r="I37" s="596"/>
      <c r="J37" s="199" t="s">
        <v>583</v>
      </c>
      <c r="K37" s="42">
        <f>VLOOKUP($A37&amp;K$109,決統データ!$A$3:$DE$365,$E37+19,FALSE)</f>
        <v>0</v>
      </c>
      <c r="L37" s="42">
        <f>VLOOKUP($A37&amp;L$109,決統データ!$A$3:$DE$365,$E37+19,FALSE)</f>
        <v>0</v>
      </c>
      <c r="M37" s="154">
        <f t="shared" si="0"/>
        <v>0</v>
      </c>
    </row>
    <row r="38" spans="1:13" ht="15.75" customHeight="1">
      <c r="A38" s="27" t="str">
        <f t="shared" si="1"/>
        <v>1754001</v>
      </c>
      <c r="B38" s="28" t="s">
        <v>231</v>
      </c>
      <c r="C38" s="29">
        <v>40</v>
      </c>
      <c r="D38" s="28" t="s">
        <v>370</v>
      </c>
      <c r="E38" s="446">
        <v>38</v>
      </c>
      <c r="F38" s="605"/>
      <c r="G38" s="201"/>
      <c r="H38" s="683"/>
      <c r="I38" s="596"/>
      <c r="J38" s="199" t="s">
        <v>795</v>
      </c>
      <c r="K38" s="42">
        <f>VLOOKUP($A38&amp;K$109,決統データ!$A$3:$DE$365,$E38+19,FALSE)</f>
        <v>0</v>
      </c>
      <c r="L38" s="42">
        <f>VLOOKUP($A38&amp;L$109,決統データ!$A$3:$DE$365,$E38+19,FALSE)</f>
        <v>0</v>
      </c>
      <c r="M38" s="154">
        <f t="shared" si="0"/>
        <v>0</v>
      </c>
    </row>
    <row r="39" spans="1:13" ht="15.75" customHeight="1">
      <c r="A39" s="27" t="str">
        <f t="shared" si="1"/>
        <v>1754001</v>
      </c>
      <c r="B39" s="28" t="s">
        <v>231</v>
      </c>
      <c r="C39" s="29">
        <v>40</v>
      </c>
      <c r="D39" s="28" t="s">
        <v>370</v>
      </c>
      <c r="E39" s="446">
        <v>39</v>
      </c>
      <c r="F39" s="605"/>
      <c r="G39" s="200"/>
      <c r="H39" s="720" t="s">
        <v>86</v>
      </c>
      <c r="I39" s="664"/>
      <c r="J39" s="199" t="s">
        <v>583</v>
      </c>
      <c r="K39" s="42">
        <f>VLOOKUP($A39&amp;K$109,決統データ!$A$3:$DE$365,$E39+19,FALSE)</f>
        <v>1101</v>
      </c>
      <c r="L39" s="42">
        <f>VLOOKUP($A39&amp;L$109,決統データ!$A$3:$DE$365,$E39+19,FALSE)</f>
        <v>0</v>
      </c>
      <c r="M39" s="154">
        <f t="shared" si="0"/>
        <v>1101</v>
      </c>
    </row>
    <row r="40" spans="1:13" ht="15.75" customHeight="1">
      <c r="A40" s="27" t="str">
        <f t="shared" si="1"/>
        <v>1754001</v>
      </c>
      <c r="B40" s="28" t="s">
        <v>231</v>
      </c>
      <c r="C40" s="29">
        <v>40</v>
      </c>
      <c r="D40" s="28" t="s">
        <v>370</v>
      </c>
      <c r="E40" s="446">
        <v>40</v>
      </c>
      <c r="F40" s="605"/>
      <c r="G40" s="201"/>
      <c r="H40" s="720"/>
      <c r="I40" s="664"/>
      <c r="J40" s="199" t="s">
        <v>795</v>
      </c>
      <c r="K40" s="42">
        <f>VLOOKUP($A40&amp;K$109,決統データ!$A$3:$DE$365,$E40+19,FALSE)</f>
        <v>1101</v>
      </c>
      <c r="L40" s="42">
        <f>VLOOKUP($A40&amp;L$109,決統データ!$A$3:$DE$365,$E40+19,FALSE)</f>
        <v>0</v>
      </c>
      <c r="M40" s="154">
        <f t="shared" si="0"/>
        <v>1101</v>
      </c>
    </row>
    <row r="41" spans="1:13" ht="15.75" customHeight="1">
      <c r="A41" s="27" t="str">
        <f t="shared" si="1"/>
        <v>1754001</v>
      </c>
      <c r="B41" s="28" t="s">
        <v>231</v>
      </c>
      <c r="C41" s="29">
        <v>40</v>
      </c>
      <c r="D41" s="28" t="s">
        <v>370</v>
      </c>
      <c r="E41" s="446">
        <v>41</v>
      </c>
      <c r="F41" s="753"/>
      <c r="G41" s="448"/>
      <c r="H41" s="683" t="s">
        <v>713</v>
      </c>
      <c r="I41" s="596"/>
      <c r="J41" s="199" t="s">
        <v>795</v>
      </c>
      <c r="K41" s="42">
        <f>VLOOKUP($A41&amp;K$109,決統データ!$A$3:$DE$365,$E41+19,FALSE)</f>
        <v>4106</v>
      </c>
      <c r="L41" s="42">
        <f>VLOOKUP($A41&amp;L$109,決統データ!$A$3:$DE$365,$E41+19,FALSE)</f>
        <v>6361</v>
      </c>
      <c r="M41" s="154">
        <f t="shared" si="0"/>
        <v>10467</v>
      </c>
    </row>
    <row r="42" spans="1:13" ht="15.75" customHeight="1">
      <c r="A42" s="27" t="str">
        <f t="shared" si="1"/>
        <v>1754001</v>
      </c>
      <c r="B42" s="28" t="s">
        <v>231</v>
      </c>
      <c r="C42" s="29">
        <v>40</v>
      </c>
      <c r="D42" s="28" t="s">
        <v>370</v>
      </c>
      <c r="E42" s="446">
        <v>42</v>
      </c>
      <c r="F42" s="596" t="s">
        <v>99</v>
      </c>
      <c r="G42" s="596"/>
      <c r="H42" s="596"/>
      <c r="I42" s="596"/>
      <c r="J42" s="199" t="s">
        <v>583</v>
      </c>
      <c r="K42" s="42">
        <f>VLOOKUP($A42&amp;K$109,決統データ!$A$3:$DE$365,$E42+19,FALSE)</f>
        <v>181870</v>
      </c>
      <c r="L42" s="42">
        <f>VLOOKUP($A42&amp;L$109,決統データ!$A$3:$DE$365,$E42+19,FALSE)</f>
        <v>19133</v>
      </c>
      <c r="M42" s="154">
        <f t="shared" si="0"/>
        <v>201003</v>
      </c>
    </row>
    <row r="43" spans="1:13" ht="15.75" customHeight="1">
      <c r="A43" s="27" t="str">
        <f t="shared" si="1"/>
        <v>1754001</v>
      </c>
      <c r="B43" s="28" t="s">
        <v>231</v>
      </c>
      <c r="C43" s="29">
        <v>40</v>
      </c>
      <c r="D43" s="28" t="s">
        <v>370</v>
      </c>
      <c r="E43" s="446">
        <v>43</v>
      </c>
      <c r="F43" s="596"/>
      <c r="G43" s="596"/>
      <c r="H43" s="596"/>
      <c r="I43" s="596"/>
      <c r="J43" s="199" t="s">
        <v>795</v>
      </c>
      <c r="K43" s="42">
        <f>VLOOKUP($A43&amp;K$109,決統データ!$A$3:$DE$365,$E43+19,FALSE)</f>
        <v>202938</v>
      </c>
      <c r="L43" s="42">
        <f>VLOOKUP($A43&amp;L$109,決統データ!$A$3:$DE$365,$E43+19,FALSE)</f>
        <v>26200</v>
      </c>
      <c r="M43" s="154">
        <f t="shared" si="0"/>
        <v>229138</v>
      </c>
    </row>
    <row r="44" spans="1:13" ht="15.75" customHeight="1">
      <c r="A44" s="27" t="str">
        <f t="shared" si="1"/>
        <v>1754001</v>
      </c>
      <c r="B44" s="28" t="s">
        <v>231</v>
      </c>
      <c r="C44" s="29">
        <v>40</v>
      </c>
      <c r="D44" s="28" t="s">
        <v>370</v>
      </c>
      <c r="E44" s="446">
        <v>44</v>
      </c>
      <c r="F44" s="760" t="s">
        <v>905</v>
      </c>
      <c r="G44" s="761"/>
      <c r="H44" s="721" t="s">
        <v>904</v>
      </c>
      <c r="I44" s="722"/>
      <c r="J44" s="203" t="s">
        <v>98</v>
      </c>
      <c r="K44" s="42">
        <f>VLOOKUP($A44&amp;K$109,決統データ!$A$3:$DE$365,$E44+19,FALSE)</f>
        <v>0</v>
      </c>
      <c r="L44" s="42">
        <f>VLOOKUP($A44&amp;L$109,決統データ!$A$3:$DE$365,$E44+19,FALSE)</f>
        <v>0</v>
      </c>
      <c r="M44" s="154">
        <f t="shared" si="0"/>
        <v>0</v>
      </c>
    </row>
    <row r="45" spans="1:13" ht="15.75" customHeight="1">
      <c r="A45" s="27" t="str">
        <f t="shared" si="1"/>
        <v>1754001</v>
      </c>
      <c r="B45" s="28" t="s">
        <v>231</v>
      </c>
      <c r="C45" s="29">
        <v>40</v>
      </c>
      <c r="D45" s="28" t="s">
        <v>370</v>
      </c>
      <c r="E45" s="446">
        <v>45</v>
      </c>
      <c r="F45" s="762"/>
      <c r="G45" s="763"/>
      <c r="H45" s="723"/>
      <c r="I45" s="724"/>
      <c r="J45" s="204" t="s">
        <v>903</v>
      </c>
      <c r="K45" s="42">
        <f>VLOOKUP($A45&amp;K$109,決統データ!$A$3:$DE$365,$E45+19,FALSE)</f>
        <v>16962</v>
      </c>
      <c r="L45" s="42">
        <f>VLOOKUP($A45&amp;L$109,決統データ!$A$3:$DE$365,$E45+19,FALSE)</f>
        <v>706</v>
      </c>
      <c r="M45" s="154">
        <f t="shared" si="0"/>
        <v>17668</v>
      </c>
    </row>
    <row r="46" spans="1:13" ht="15.75" customHeight="1">
      <c r="A46" s="27" t="str">
        <f t="shared" si="1"/>
        <v>1754001</v>
      </c>
      <c r="B46" s="28" t="s">
        <v>231</v>
      </c>
      <c r="C46" s="29">
        <v>40</v>
      </c>
      <c r="D46" s="28" t="s">
        <v>370</v>
      </c>
      <c r="E46" s="446">
        <v>46</v>
      </c>
      <c r="F46" s="762"/>
      <c r="G46" s="763"/>
      <c r="H46" s="756" t="s">
        <v>902</v>
      </c>
      <c r="I46" s="757"/>
      <c r="J46" s="424"/>
      <c r="K46" s="425"/>
      <c r="L46" s="425"/>
      <c r="M46" s="426"/>
    </row>
    <row r="47" spans="1:13" ht="15.75" customHeight="1">
      <c r="A47" s="27" t="str">
        <f t="shared" si="1"/>
        <v>1754001</v>
      </c>
      <c r="B47" s="28" t="s">
        <v>231</v>
      </c>
      <c r="C47" s="29">
        <v>40</v>
      </c>
      <c r="D47" s="28" t="s">
        <v>370</v>
      </c>
      <c r="E47" s="446">
        <v>47</v>
      </c>
      <c r="F47" s="762"/>
      <c r="G47" s="763"/>
      <c r="H47" s="758"/>
      <c r="I47" s="759"/>
      <c r="J47" s="199" t="s">
        <v>901</v>
      </c>
      <c r="K47" s="42">
        <f>VLOOKUP($A47&amp;K$109,決統データ!$A$3:$DE$365,$E47+19,FALSE)</f>
        <v>4106</v>
      </c>
      <c r="L47" s="42">
        <f>VLOOKUP($A47&amp;L$109,決統データ!$A$3:$DE$365,$E47+19,FALSE)</f>
        <v>6361</v>
      </c>
      <c r="M47" s="154">
        <f t="shared" ref="M47:M78" si="2">SUM(K47:L47)</f>
        <v>10467</v>
      </c>
    </row>
    <row r="48" spans="1:13" ht="15.75" customHeight="1">
      <c r="A48" s="27" t="str">
        <f t="shared" si="1"/>
        <v>1754001</v>
      </c>
      <c r="B48" s="28" t="s">
        <v>231</v>
      </c>
      <c r="C48" s="29">
        <v>40</v>
      </c>
      <c r="D48" s="28" t="s">
        <v>370</v>
      </c>
      <c r="E48" s="446">
        <v>48</v>
      </c>
      <c r="F48" s="764"/>
      <c r="G48" s="765"/>
      <c r="H48" s="443" t="s">
        <v>97</v>
      </c>
      <c r="I48" s="447"/>
      <c r="J48" s="205"/>
      <c r="K48" s="42">
        <f>VLOOKUP($A48&amp;K$109,決統データ!$A$3:$DE$365,$E48+19,FALSE)</f>
        <v>21068</v>
      </c>
      <c r="L48" s="42">
        <f>VLOOKUP($A48&amp;L$109,決統データ!$A$3:$DE$365,$E48+19,FALSE)</f>
        <v>7067</v>
      </c>
      <c r="M48" s="154">
        <f t="shared" si="2"/>
        <v>28135</v>
      </c>
    </row>
    <row r="49" spans="1:13" ht="15.75" customHeight="1">
      <c r="A49" s="27" t="str">
        <f t="shared" si="1"/>
        <v>1754001</v>
      </c>
      <c r="B49" s="28" t="s">
        <v>231</v>
      </c>
      <c r="C49" s="29">
        <v>40</v>
      </c>
      <c r="D49" s="28" t="s">
        <v>370</v>
      </c>
      <c r="E49" s="446">
        <v>49</v>
      </c>
      <c r="F49" s="597" t="s">
        <v>96</v>
      </c>
      <c r="G49" s="597"/>
      <c r="H49" s="597"/>
      <c r="I49" s="447" t="s">
        <v>900</v>
      </c>
      <c r="J49" s="205"/>
      <c r="K49" s="42">
        <f>VLOOKUP($A49&amp;K$109,決統データ!$A$3:$DE$365,$E49+19,FALSE)</f>
        <v>0</v>
      </c>
      <c r="L49" s="42">
        <f>VLOOKUP($A49&amp;L$109,決統データ!$A$3:$DE$365,$E49+19,FALSE)</f>
        <v>0</v>
      </c>
      <c r="M49" s="154">
        <f t="shared" si="2"/>
        <v>0</v>
      </c>
    </row>
    <row r="50" spans="1:13" ht="15.75" customHeight="1">
      <c r="A50" s="27" t="str">
        <f t="shared" si="1"/>
        <v>1754001</v>
      </c>
      <c r="B50" s="28" t="s">
        <v>231</v>
      </c>
      <c r="C50" s="29">
        <v>40</v>
      </c>
      <c r="D50" s="28" t="s">
        <v>370</v>
      </c>
      <c r="E50" s="446">
        <v>50</v>
      </c>
      <c r="F50" s="597"/>
      <c r="G50" s="597"/>
      <c r="H50" s="597"/>
      <c r="I50" s="447" t="s">
        <v>95</v>
      </c>
      <c r="J50" s="205"/>
      <c r="K50" s="42">
        <f>VLOOKUP($A50&amp;K$109,決統データ!$A$3:$DE$365,$E50+19,FALSE)</f>
        <v>0</v>
      </c>
      <c r="L50" s="42">
        <f>VLOOKUP($A50&amp;L$109,決統データ!$A$3:$DE$365,$E50+19,FALSE)</f>
        <v>0</v>
      </c>
      <c r="M50" s="154">
        <f t="shared" si="2"/>
        <v>0</v>
      </c>
    </row>
    <row r="51" spans="1:13" ht="15.75" customHeight="1">
      <c r="A51" s="27" t="str">
        <f t="shared" si="1"/>
        <v>1754001</v>
      </c>
      <c r="B51" s="28" t="s">
        <v>231</v>
      </c>
      <c r="C51" s="29">
        <v>40</v>
      </c>
      <c r="D51" s="28" t="s">
        <v>370</v>
      </c>
      <c r="E51" s="446">
        <v>51</v>
      </c>
      <c r="F51" s="597" t="s">
        <v>94</v>
      </c>
      <c r="G51" s="597"/>
      <c r="H51" s="597"/>
      <c r="I51" s="447" t="s">
        <v>900</v>
      </c>
      <c r="J51" s="205"/>
      <c r="K51" s="42">
        <f>VLOOKUP($A51&amp;K$109,決統データ!$A$3:$DE$365,$E51+19,FALSE)</f>
        <v>0</v>
      </c>
      <c r="L51" s="42">
        <f>VLOOKUP($A51&amp;L$109,決統データ!$A$3:$DE$365,$E51+19,FALSE)</f>
        <v>0</v>
      </c>
      <c r="M51" s="154">
        <f t="shared" si="2"/>
        <v>0</v>
      </c>
    </row>
    <row r="52" spans="1:13" ht="15.75" customHeight="1">
      <c r="A52" s="27" t="str">
        <f t="shared" si="1"/>
        <v>1754001</v>
      </c>
      <c r="B52" s="28" t="s">
        <v>231</v>
      </c>
      <c r="C52" s="29">
        <v>40</v>
      </c>
      <c r="D52" s="28" t="s">
        <v>370</v>
      </c>
      <c r="E52" s="446">
        <v>52</v>
      </c>
      <c r="F52" s="597"/>
      <c r="G52" s="597"/>
      <c r="H52" s="597"/>
      <c r="I52" s="447" t="s">
        <v>93</v>
      </c>
      <c r="J52" s="205"/>
      <c r="K52" s="42">
        <f>VLOOKUP($A52&amp;K$109,決統データ!$A$3:$DE$365,$E52+19,FALSE)</f>
        <v>0</v>
      </c>
      <c r="L52" s="42">
        <f>VLOOKUP($A52&amp;L$109,決統データ!$A$3:$DE$365,$E52+19,FALSE)</f>
        <v>0</v>
      </c>
      <c r="M52" s="154">
        <f t="shared" si="2"/>
        <v>0</v>
      </c>
    </row>
    <row r="53" spans="1:13" ht="15.75" customHeight="1">
      <c r="A53" s="27" t="str">
        <f t="shared" si="1"/>
        <v>1754001</v>
      </c>
      <c r="B53" s="28" t="s">
        <v>231</v>
      </c>
      <c r="C53" s="29">
        <v>40</v>
      </c>
      <c r="D53" s="28" t="s">
        <v>370</v>
      </c>
      <c r="E53" s="446">
        <v>53</v>
      </c>
      <c r="F53" s="443" t="s">
        <v>92</v>
      </c>
      <c r="G53" s="443"/>
      <c r="H53" s="443"/>
      <c r="I53" s="447"/>
      <c r="J53" s="205"/>
      <c r="K53" s="42">
        <f>VLOOKUP($A53&amp;K$109,決統データ!$A$3:$DE$365,$E53+19,FALSE)</f>
        <v>21068</v>
      </c>
      <c r="L53" s="42">
        <f>VLOOKUP($A53&amp;L$109,決統データ!$A$3:$DE$365,$E53+19,FALSE)</f>
        <v>7067</v>
      </c>
      <c r="M53" s="154">
        <f t="shared" si="2"/>
        <v>28135</v>
      </c>
    </row>
    <row r="54" spans="1:13" ht="15.75" customHeight="1">
      <c r="A54" s="27" t="str">
        <f t="shared" si="1"/>
        <v>1754001</v>
      </c>
      <c r="B54" s="28" t="s">
        <v>231</v>
      </c>
      <c r="C54" s="29">
        <v>40</v>
      </c>
      <c r="D54" s="28" t="s">
        <v>370</v>
      </c>
      <c r="E54" s="446">
        <v>54</v>
      </c>
      <c r="F54" s="744" t="s">
        <v>91</v>
      </c>
      <c r="G54" s="745"/>
      <c r="H54" s="746"/>
      <c r="I54" s="577" t="s">
        <v>89</v>
      </c>
      <c r="J54" s="199" t="s">
        <v>583</v>
      </c>
      <c r="K54" s="42">
        <f>VLOOKUP($A54&amp;K$109,決統データ!$A$3:$DE$365,$E54+19,FALSE)</f>
        <v>0</v>
      </c>
      <c r="L54" s="42">
        <f>VLOOKUP($A54&amp;L$109,決統データ!$A$3:$DE$365,$E54+19,FALSE)</f>
        <v>0</v>
      </c>
      <c r="M54" s="154">
        <f t="shared" si="2"/>
        <v>0</v>
      </c>
    </row>
    <row r="55" spans="1:13" ht="15.75" customHeight="1">
      <c r="A55" s="27" t="str">
        <f t="shared" si="1"/>
        <v>1754001</v>
      </c>
      <c r="B55" s="28" t="s">
        <v>231</v>
      </c>
      <c r="C55" s="29">
        <v>40</v>
      </c>
      <c r="D55" s="28" t="s">
        <v>370</v>
      </c>
      <c r="E55" s="446">
        <v>55</v>
      </c>
      <c r="F55" s="747"/>
      <c r="G55" s="748"/>
      <c r="H55" s="749"/>
      <c r="I55" s="579"/>
      <c r="J55" s="199" t="s">
        <v>795</v>
      </c>
      <c r="K55" s="42">
        <f>VLOOKUP($A55&amp;K$109,決統データ!$A$3:$DE$365,$E55+19,FALSE)</f>
        <v>0</v>
      </c>
      <c r="L55" s="42">
        <f>VLOOKUP($A55&amp;L$109,決統データ!$A$3:$DE$365,$E55+19,FALSE)</f>
        <v>0</v>
      </c>
      <c r="M55" s="154">
        <f t="shared" si="2"/>
        <v>0</v>
      </c>
    </row>
    <row r="56" spans="1:13" ht="15.75" customHeight="1">
      <c r="A56" s="27" t="str">
        <f t="shared" si="1"/>
        <v>1754001</v>
      </c>
      <c r="B56" s="28" t="s">
        <v>231</v>
      </c>
      <c r="C56" s="29">
        <v>40</v>
      </c>
      <c r="D56" s="28" t="s">
        <v>370</v>
      </c>
      <c r="E56" s="446">
        <v>56</v>
      </c>
      <c r="F56" s="747"/>
      <c r="G56" s="748"/>
      <c r="H56" s="749"/>
      <c r="I56" s="577" t="s">
        <v>88</v>
      </c>
      <c r="J56" s="199" t="s">
        <v>583</v>
      </c>
      <c r="K56" s="42">
        <f>VLOOKUP($A56&amp;K$109,決統データ!$A$3:$DE$365,$E56+19,FALSE)</f>
        <v>0</v>
      </c>
      <c r="L56" s="42">
        <f>VLOOKUP($A56&amp;L$109,決統データ!$A$3:$DE$365,$E56+19,FALSE)</f>
        <v>0</v>
      </c>
      <c r="M56" s="154">
        <f t="shared" si="2"/>
        <v>0</v>
      </c>
    </row>
    <row r="57" spans="1:13" ht="15.75" customHeight="1">
      <c r="A57" s="27" t="str">
        <f t="shared" si="1"/>
        <v>1754001</v>
      </c>
      <c r="B57" s="28" t="s">
        <v>231</v>
      </c>
      <c r="C57" s="29">
        <v>40</v>
      </c>
      <c r="D57" s="28" t="s">
        <v>370</v>
      </c>
      <c r="E57" s="446">
        <v>57</v>
      </c>
      <c r="F57" s="750"/>
      <c r="G57" s="751"/>
      <c r="H57" s="752"/>
      <c r="I57" s="579"/>
      <c r="J57" s="199" t="s">
        <v>795</v>
      </c>
      <c r="K57" s="42">
        <f>VLOOKUP($A57&amp;K$109,決統データ!$A$3:$DE$365,$E57+19,FALSE)</f>
        <v>0</v>
      </c>
      <c r="L57" s="42">
        <f>VLOOKUP($A57&amp;L$109,決統データ!$A$3:$DE$365,$E57+19,FALSE)</f>
        <v>0</v>
      </c>
      <c r="M57" s="154">
        <f t="shared" si="2"/>
        <v>0</v>
      </c>
    </row>
    <row r="58" spans="1:13" ht="15.75" customHeight="1">
      <c r="A58" s="27" t="str">
        <f t="shared" si="1"/>
        <v>1754001</v>
      </c>
      <c r="B58" s="28" t="s">
        <v>231</v>
      </c>
      <c r="C58" s="29">
        <v>40</v>
      </c>
      <c r="D58" s="28" t="s">
        <v>370</v>
      </c>
      <c r="E58" s="446">
        <v>58</v>
      </c>
      <c r="F58" s="664" t="s">
        <v>90</v>
      </c>
      <c r="G58" s="664"/>
      <c r="H58" s="664"/>
      <c r="I58" s="596" t="s">
        <v>89</v>
      </c>
      <c r="J58" s="199" t="s">
        <v>583</v>
      </c>
      <c r="K58" s="42">
        <f>VLOOKUP($A58&amp;K$109,決統データ!$A$3:$DE$365,$E58+19,FALSE)</f>
        <v>0</v>
      </c>
      <c r="L58" s="42">
        <f>VLOOKUP($A58&amp;L$109,決統データ!$A$3:$DE$365,$E58+19,FALSE)</f>
        <v>0</v>
      </c>
      <c r="M58" s="154">
        <f t="shared" si="2"/>
        <v>0</v>
      </c>
    </row>
    <row r="59" spans="1:13" ht="15.75" customHeight="1">
      <c r="A59" s="27" t="str">
        <f t="shared" si="1"/>
        <v>1754001</v>
      </c>
      <c r="B59" s="28" t="s">
        <v>231</v>
      </c>
      <c r="C59" s="29">
        <v>40</v>
      </c>
      <c r="D59" s="28" t="s">
        <v>370</v>
      </c>
      <c r="E59" s="446">
        <v>59</v>
      </c>
      <c r="F59" s="664"/>
      <c r="G59" s="664"/>
      <c r="H59" s="664"/>
      <c r="I59" s="596"/>
      <c r="J59" s="199" t="s">
        <v>795</v>
      </c>
      <c r="K59" s="42">
        <f>VLOOKUP($A59&amp;K$109,決統データ!$A$3:$DE$365,$E59+19,FALSE)</f>
        <v>0</v>
      </c>
      <c r="L59" s="42">
        <f>VLOOKUP($A59&amp;L$109,決統データ!$A$3:$DE$365,$E59+19,FALSE)</f>
        <v>0</v>
      </c>
      <c r="M59" s="154">
        <f t="shared" si="2"/>
        <v>0</v>
      </c>
    </row>
    <row r="60" spans="1:13" ht="15.75" customHeight="1">
      <c r="A60" s="27" t="str">
        <f t="shared" si="1"/>
        <v>1754001</v>
      </c>
      <c r="B60" s="28" t="s">
        <v>231</v>
      </c>
      <c r="C60" s="29">
        <v>40</v>
      </c>
      <c r="D60" s="28" t="s">
        <v>370</v>
      </c>
      <c r="E60" s="446">
        <v>60</v>
      </c>
      <c r="F60" s="664"/>
      <c r="G60" s="664"/>
      <c r="H60" s="664"/>
      <c r="I60" s="596" t="s">
        <v>88</v>
      </c>
      <c r="J60" s="199" t="s">
        <v>583</v>
      </c>
      <c r="K60" s="42">
        <f>VLOOKUP($A60&amp;K$109,決統データ!$A$3:$DE$365,$E60+19,FALSE)</f>
        <v>0</v>
      </c>
      <c r="L60" s="42">
        <f>VLOOKUP($A60&amp;L$109,決統データ!$A$3:$DE$365,$E60+19,FALSE)</f>
        <v>0</v>
      </c>
      <c r="M60" s="154">
        <f t="shared" si="2"/>
        <v>0</v>
      </c>
    </row>
    <row r="61" spans="1:13" ht="15.75" customHeight="1">
      <c r="A61" s="27" t="str">
        <f t="shared" si="1"/>
        <v>1754001</v>
      </c>
      <c r="B61" s="28" t="s">
        <v>231</v>
      </c>
      <c r="C61" s="29">
        <v>40</v>
      </c>
      <c r="D61" s="28" t="s">
        <v>370</v>
      </c>
      <c r="E61" s="446">
        <v>61</v>
      </c>
      <c r="F61" s="664"/>
      <c r="G61" s="664"/>
      <c r="H61" s="664"/>
      <c r="I61" s="596"/>
      <c r="J61" s="199" t="s">
        <v>795</v>
      </c>
      <c r="K61" s="42">
        <f>VLOOKUP($A61&amp;K$109,決統データ!$A$3:$DE$365,$E61+19,FALSE)</f>
        <v>0</v>
      </c>
      <c r="L61" s="42">
        <f>VLOOKUP($A61&amp;L$109,決統データ!$A$3:$DE$365,$E61+19,FALSE)</f>
        <v>0</v>
      </c>
      <c r="M61" s="154">
        <f t="shared" si="2"/>
        <v>0</v>
      </c>
    </row>
    <row r="62" spans="1:13" ht="15.75" customHeight="1">
      <c r="A62" s="27" t="str">
        <f t="shared" si="1"/>
        <v>1754001</v>
      </c>
      <c r="B62" s="28" t="s">
        <v>231</v>
      </c>
      <c r="C62" s="29">
        <v>40</v>
      </c>
      <c r="D62" s="28" t="s">
        <v>370</v>
      </c>
      <c r="E62" s="446">
        <v>62</v>
      </c>
      <c r="F62" s="681" t="s">
        <v>87</v>
      </c>
      <c r="G62" s="682"/>
      <c r="H62" s="682"/>
      <c r="I62" s="682"/>
      <c r="J62" s="683"/>
      <c r="K62" s="42">
        <f>VLOOKUP($A62&amp;K$109,決統データ!$A$3:$DE$365,$E62+19,FALSE)</f>
        <v>0</v>
      </c>
      <c r="L62" s="42">
        <f>VLOOKUP($A62&amp;L$109,決統データ!$A$3:$DE$365,$E62+19,FALSE)</f>
        <v>0</v>
      </c>
      <c r="M62" s="154">
        <f t="shared" si="2"/>
        <v>0</v>
      </c>
    </row>
    <row r="63" spans="1:13" ht="15.75" customHeight="1">
      <c r="A63" s="27" t="str">
        <f t="shared" si="1"/>
        <v>1754001</v>
      </c>
      <c r="B63" s="28" t="s">
        <v>231</v>
      </c>
      <c r="C63" s="29">
        <v>40</v>
      </c>
      <c r="D63" s="28" t="s">
        <v>370</v>
      </c>
      <c r="E63" s="446">
        <v>63</v>
      </c>
      <c r="F63" s="449" t="s">
        <v>1480</v>
      </c>
      <c r="G63" s="200"/>
      <c r="H63" s="200"/>
      <c r="I63" s="200"/>
      <c r="J63" s="450"/>
      <c r="K63" s="42">
        <f>VLOOKUP($A63&amp;K$109,決統データ!$A$3:$DE$365,$E63+19,FALSE)</f>
        <v>0</v>
      </c>
      <c r="L63" s="42">
        <f>VLOOKUP($A63&amp;L$109,決統データ!$A$3:$DE$365,$E63+19,FALSE)</f>
        <v>0</v>
      </c>
      <c r="M63" s="154">
        <f t="shared" si="2"/>
        <v>0</v>
      </c>
    </row>
    <row r="64" spans="1:13" ht="15.75" customHeight="1">
      <c r="A64" s="27" t="str">
        <f t="shared" si="1"/>
        <v>1754002</v>
      </c>
      <c r="B64" s="28" t="s">
        <v>231</v>
      </c>
      <c r="C64" s="29">
        <v>40</v>
      </c>
      <c r="D64" s="28" t="s">
        <v>141</v>
      </c>
      <c r="E64" s="446">
        <v>1</v>
      </c>
      <c r="F64" s="737" t="s">
        <v>364</v>
      </c>
      <c r="G64" s="738"/>
      <c r="H64" s="665" t="s">
        <v>361</v>
      </c>
      <c r="I64" s="667"/>
      <c r="J64" s="206" t="s">
        <v>583</v>
      </c>
      <c r="K64" s="42">
        <f>VLOOKUP($A64&amp;K$109,決統データ!$A$3:$DE$365,$E64+19,FALSE)</f>
        <v>0</v>
      </c>
      <c r="L64" s="42">
        <f>VLOOKUP($A64&amp;L$109,決統データ!$A$3:$DE$365,$E64+19,FALSE)</f>
        <v>0</v>
      </c>
      <c r="M64" s="154">
        <f t="shared" si="2"/>
        <v>0</v>
      </c>
    </row>
    <row r="65" spans="1:13" ht="15.75" customHeight="1">
      <c r="A65" s="27" t="str">
        <f t="shared" si="1"/>
        <v>1754002</v>
      </c>
      <c r="B65" s="28" t="s">
        <v>231</v>
      </c>
      <c r="C65" s="29">
        <v>40</v>
      </c>
      <c r="D65" s="28" t="s">
        <v>141</v>
      </c>
      <c r="E65" s="446">
        <v>2</v>
      </c>
      <c r="F65" s="739"/>
      <c r="G65" s="740"/>
      <c r="H65" s="668"/>
      <c r="I65" s="670"/>
      <c r="J65" s="199" t="s">
        <v>795</v>
      </c>
      <c r="K65" s="42">
        <f>VLOOKUP($A65&amp;K$109,決統データ!$A$3:$DE$365,$E65+19,FALSE)</f>
        <v>0</v>
      </c>
      <c r="L65" s="42">
        <f>VLOOKUP($A65&amp;L$109,決統データ!$A$3:$DE$365,$E65+19,FALSE)</f>
        <v>0</v>
      </c>
      <c r="M65" s="154">
        <f t="shared" si="2"/>
        <v>0</v>
      </c>
    </row>
    <row r="66" spans="1:13" ht="15.75" customHeight="1">
      <c r="A66" s="27" t="str">
        <f t="shared" si="1"/>
        <v>1754002</v>
      </c>
      <c r="B66" s="28" t="s">
        <v>231</v>
      </c>
      <c r="C66" s="29">
        <v>40</v>
      </c>
      <c r="D66" s="28" t="s">
        <v>141</v>
      </c>
      <c r="E66" s="446">
        <v>3</v>
      </c>
      <c r="F66" s="739"/>
      <c r="G66" s="740"/>
      <c r="H66" s="726" t="s">
        <v>362</v>
      </c>
      <c r="I66" s="727"/>
      <c r="J66" s="199" t="s">
        <v>583</v>
      </c>
      <c r="K66" s="42">
        <f>VLOOKUP($A66&amp;K$109,決統データ!$A$3:$DE$365,$E66+19,FALSE)</f>
        <v>0</v>
      </c>
      <c r="L66" s="42">
        <f>VLOOKUP($A66&amp;L$109,決統データ!$A$3:$DE$365,$E66+19,FALSE)</f>
        <v>0</v>
      </c>
      <c r="M66" s="154">
        <f t="shared" si="2"/>
        <v>0</v>
      </c>
    </row>
    <row r="67" spans="1:13" ht="15.75" customHeight="1">
      <c r="A67" s="27" t="str">
        <f t="shared" si="1"/>
        <v>1754002</v>
      </c>
      <c r="B67" s="28" t="s">
        <v>231</v>
      </c>
      <c r="C67" s="29">
        <v>40</v>
      </c>
      <c r="D67" s="28" t="s">
        <v>141</v>
      </c>
      <c r="E67" s="446">
        <v>4</v>
      </c>
      <c r="F67" s="739"/>
      <c r="G67" s="740"/>
      <c r="H67" s="668"/>
      <c r="I67" s="670"/>
      <c r="J67" s="199" t="s">
        <v>795</v>
      </c>
      <c r="K67" s="42">
        <f>VLOOKUP($A67&amp;K$109,決統データ!$A$3:$DE$365,$E67+19,FALSE)</f>
        <v>0</v>
      </c>
      <c r="L67" s="42">
        <f>VLOOKUP($A67&amp;L$109,決統データ!$A$3:$DE$365,$E67+19,FALSE)</f>
        <v>0</v>
      </c>
      <c r="M67" s="154">
        <f t="shared" si="2"/>
        <v>0</v>
      </c>
    </row>
    <row r="68" spans="1:13" ht="15.75" customHeight="1">
      <c r="A68" s="27" t="str">
        <f t="shared" ref="A68:A101" si="3">+B68&amp;C68&amp;D68</f>
        <v>1754002</v>
      </c>
      <c r="B68" s="28" t="s">
        <v>231</v>
      </c>
      <c r="C68" s="29">
        <v>40</v>
      </c>
      <c r="D68" s="28" t="s">
        <v>141</v>
      </c>
      <c r="E68" s="446">
        <v>5</v>
      </c>
      <c r="F68" s="739"/>
      <c r="G68" s="740"/>
      <c r="H68" s="743" t="s">
        <v>363</v>
      </c>
      <c r="I68" s="736"/>
      <c r="J68" s="199" t="s">
        <v>583</v>
      </c>
      <c r="K68" s="42">
        <f>VLOOKUP($A68&amp;K$109,決統データ!$A$3:$DE$365,$E68+19,FALSE)</f>
        <v>0</v>
      </c>
      <c r="L68" s="42">
        <f>VLOOKUP($A68&amp;L$109,決統データ!$A$3:$DE$365,$E68+19,FALSE)</f>
        <v>0</v>
      </c>
      <c r="M68" s="154">
        <f t="shared" si="2"/>
        <v>0</v>
      </c>
    </row>
    <row r="69" spans="1:13" ht="15.75" customHeight="1">
      <c r="A69" s="27" t="str">
        <f t="shared" si="3"/>
        <v>1754002</v>
      </c>
      <c r="B69" s="28" t="s">
        <v>231</v>
      </c>
      <c r="C69" s="29">
        <v>40</v>
      </c>
      <c r="D69" s="28" t="s">
        <v>141</v>
      </c>
      <c r="E69" s="446">
        <v>6</v>
      </c>
      <c r="F69" s="739"/>
      <c r="G69" s="740"/>
      <c r="H69" s="743"/>
      <c r="I69" s="736"/>
      <c r="J69" s="199" t="s">
        <v>795</v>
      </c>
      <c r="K69" s="42">
        <f>VLOOKUP($A69&amp;K$109,決統データ!$A$3:$DE$365,$E69+19,FALSE)</f>
        <v>0</v>
      </c>
      <c r="L69" s="42">
        <f>VLOOKUP($A69&amp;L$109,決統データ!$A$3:$DE$365,$E69+19,FALSE)</f>
        <v>0</v>
      </c>
      <c r="M69" s="154">
        <f t="shared" si="2"/>
        <v>0</v>
      </c>
    </row>
    <row r="70" spans="1:13" ht="15.75" customHeight="1">
      <c r="A70" s="27" t="str">
        <f t="shared" si="3"/>
        <v>1754002</v>
      </c>
      <c r="B70" s="28" t="s">
        <v>231</v>
      </c>
      <c r="C70" s="29">
        <v>40</v>
      </c>
      <c r="D70" s="28" t="s">
        <v>141</v>
      </c>
      <c r="E70" s="446">
        <v>7</v>
      </c>
      <c r="F70" s="739"/>
      <c r="G70" s="740"/>
      <c r="H70" s="720" t="s">
        <v>85</v>
      </c>
      <c r="I70" s="664"/>
      <c r="J70" s="199" t="s">
        <v>583</v>
      </c>
      <c r="K70" s="42">
        <f>VLOOKUP($A70&amp;K$109,決統データ!$A$3:$DE$365,$E70+19,FALSE)</f>
        <v>0</v>
      </c>
      <c r="L70" s="42">
        <f>VLOOKUP($A70&amp;L$109,決統データ!$A$3:$DE$365,$E70+19,FALSE)</f>
        <v>0</v>
      </c>
      <c r="M70" s="154">
        <f t="shared" si="2"/>
        <v>0</v>
      </c>
    </row>
    <row r="71" spans="1:13" ht="15.75" customHeight="1">
      <c r="A71" s="27" t="str">
        <f t="shared" si="3"/>
        <v>1754002</v>
      </c>
      <c r="B71" s="28" t="s">
        <v>231</v>
      </c>
      <c r="C71" s="29">
        <v>40</v>
      </c>
      <c r="D71" s="28" t="s">
        <v>141</v>
      </c>
      <c r="E71" s="446">
        <v>8</v>
      </c>
      <c r="F71" s="739"/>
      <c r="G71" s="740"/>
      <c r="H71" s="720"/>
      <c r="I71" s="664"/>
      <c r="J71" s="199" t="s">
        <v>795</v>
      </c>
      <c r="K71" s="42">
        <f>VLOOKUP($A71&amp;K$109,決統データ!$A$3:$DE$365,$E71+19,FALSE)</f>
        <v>0</v>
      </c>
      <c r="L71" s="42">
        <f>VLOOKUP($A71&amp;L$109,決統データ!$A$3:$DE$365,$E71+19,FALSE)</f>
        <v>0</v>
      </c>
      <c r="M71" s="154">
        <f t="shared" si="2"/>
        <v>0</v>
      </c>
    </row>
    <row r="72" spans="1:13" ht="15.75" customHeight="1">
      <c r="A72" s="27" t="str">
        <f t="shared" si="3"/>
        <v>1754002</v>
      </c>
      <c r="B72" s="28" t="s">
        <v>231</v>
      </c>
      <c r="C72" s="29">
        <v>40</v>
      </c>
      <c r="D72" s="28" t="s">
        <v>141</v>
      </c>
      <c r="E72" s="446">
        <v>9</v>
      </c>
      <c r="F72" s="739"/>
      <c r="G72" s="740"/>
      <c r="H72" s="720" t="s">
        <v>84</v>
      </c>
      <c r="I72" s="664"/>
      <c r="J72" s="199" t="s">
        <v>583</v>
      </c>
      <c r="K72" s="42">
        <f>VLOOKUP($A72&amp;K$109,決統データ!$A$3:$DE$365,$E72+19,FALSE)</f>
        <v>0</v>
      </c>
      <c r="L72" s="42">
        <f>VLOOKUP($A72&amp;L$109,決統データ!$A$3:$DE$365,$E72+19,FALSE)</f>
        <v>0</v>
      </c>
      <c r="M72" s="154">
        <f t="shared" si="2"/>
        <v>0</v>
      </c>
    </row>
    <row r="73" spans="1:13" ht="15.75" customHeight="1">
      <c r="A73" s="27" t="str">
        <f t="shared" si="3"/>
        <v>1754002</v>
      </c>
      <c r="B73" s="28" t="s">
        <v>231</v>
      </c>
      <c r="C73" s="29">
        <v>40</v>
      </c>
      <c r="D73" s="28" t="s">
        <v>141</v>
      </c>
      <c r="E73" s="446">
        <v>10</v>
      </c>
      <c r="F73" s="739"/>
      <c r="G73" s="740"/>
      <c r="H73" s="720"/>
      <c r="I73" s="664"/>
      <c r="J73" s="199" t="s">
        <v>795</v>
      </c>
      <c r="K73" s="42">
        <f>VLOOKUP($A73&amp;K$109,決統データ!$A$3:$DE$365,$E73+19,FALSE)</f>
        <v>0</v>
      </c>
      <c r="L73" s="42">
        <f>VLOOKUP($A73&amp;L$109,決統データ!$A$3:$DE$365,$E73+19,FALSE)</f>
        <v>0</v>
      </c>
      <c r="M73" s="154">
        <f t="shared" si="2"/>
        <v>0</v>
      </c>
    </row>
    <row r="74" spans="1:13" ht="15.75" customHeight="1">
      <c r="A74" s="27" t="str">
        <f t="shared" si="3"/>
        <v>1754002</v>
      </c>
      <c r="B74" s="28" t="s">
        <v>231</v>
      </c>
      <c r="C74" s="29">
        <v>40</v>
      </c>
      <c r="D74" s="28" t="s">
        <v>141</v>
      </c>
      <c r="E74" s="446">
        <v>11</v>
      </c>
      <c r="F74" s="739"/>
      <c r="G74" s="740"/>
      <c r="H74" s="716" t="s">
        <v>83</v>
      </c>
      <c r="I74" s="608"/>
      <c r="J74" s="199" t="s">
        <v>583</v>
      </c>
      <c r="K74" s="42">
        <f>VLOOKUP($A74&amp;K$109,決統データ!$A$3:$DE$365,$E74+19,FALSE)</f>
        <v>65146</v>
      </c>
      <c r="L74" s="42">
        <f>VLOOKUP($A74&amp;L$109,決統データ!$A$3:$DE$365,$E74+19,FALSE)</f>
        <v>0</v>
      </c>
      <c r="M74" s="154">
        <f t="shared" si="2"/>
        <v>65146</v>
      </c>
    </row>
    <row r="75" spans="1:13" ht="15.75" customHeight="1">
      <c r="A75" s="27" t="str">
        <f t="shared" si="3"/>
        <v>1754002</v>
      </c>
      <c r="B75" s="28" t="s">
        <v>231</v>
      </c>
      <c r="C75" s="29">
        <v>40</v>
      </c>
      <c r="D75" s="28" t="s">
        <v>141</v>
      </c>
      <c r="E75" s="446">
        <v>12</v>
      </c>
      <c r="F75" s="739"/>
      <c r="G75" s="740"/>
      <c r="H75" s="716"/>
      <c r="I75" s="608"/>
      <c r="J75" s="199" t="s">
        <v>795</v>
      </c>
      <c r="K75" s="42">
        <f>VLOOKUP($A75&amp;K$109,決統データ!$A$3:$DE$365,$E75+19,FALSE)</f>
        <v>65146</v>
      </c>
      <c r="L75" s="42">
        <f>VLOOKUP($A75&amp;L$109,決統データ!$A$3:$DE$365,$E75+19,FALSE)</f>
        <v>0</v>
      </c>
      <c r="M75" s="154">
        <f t="shared" si="2"/>
        <v>65146</v>
      </c>
    </row>
    <row r="76" spans="1:13" ht="15.75" customHeight="1">
      <c r="A76" s="27" t="str">
        <f>+B76&amp;C76&amp;D76</f>
        <v>1754002</v>
      </c>
      <c r="B76" s="28" t="s">
        <v>231</v>
      </c>
      <c r="C76" s="29">
        <v>40</v>
      </c>
      <c r="D76" s="28" t="s">
        <v>141</v>
      </c>
      <c r="E76" s="446">
        <v>13</v>
      </c>
      <c r="F76" s="739"/>
      <c r="G76" s="740"/>
      <c r="H76" s="720" t="s">
        <v>1273</v>
      </c>
      <c r="I76" s="664"/>
      <c r="J76" s="199" t="s">
        <v>583</v>
      </c>
      <c r="K76" s="42">
        <f>VLOOKUP($A76&amp;K$109,決統データ!$A$3:$DE$365,$E76+19,FALSE)</f>
        <v>12</v>
      </c>
      <c r="L76" s="42">
        <f>VLOOKUP($A76&amp;L$109,決統データ!$A$3:$DE$365,$E76+19,FALSE)</f>
        <v>0</v>
      </c>
      <c r="M76" s="154">
        <f t="shared" si="2"/>
        <v>12</v>
      </c>
    </row>
    <row r="77" spans="1:13" ht="15.75" customHeight="1">
      <c r="A77" s="27" t="str">
        <f>+B77&amp;C77&amp;D77</f>
        <v>1754002</v>
      </c>
      <c r="B77" s="28" t="s">
        <v>231</v>
      </c>
      <c r="C77" s="29">
        <v>40</v>
      </c>
      <c r="D77" s="28" t="s">
        <v>141</v>
      </c>
      <c r="E77" s="446">
        <v>14</v>
      </c>
      <c r="F77" s="739"/>
      <c r="G77" s="740"/>
      <c r="H77" s="720"/>
      <c r="I77" s="664"/>
      <c r="J77" s="199" t="s">
        <v>795</v>
      </c>
      <c r="K77" s="42">
        <f>VLOOKUP($A77&amp;K$109,決統データ!$A$3:$DE$365,$E77+19,FALSE)</f>
        <v>12</v>
      </c>
      <c r="L77" s="42">
        <f>VLOOKUP($A77&amp;L$109,決統データ!$A$3:$DE$365,$E77+19,FALSE)</f>
        <v>0</v>
      </c>
      <c r="M77" s="154">
        <f t="shared" si="2"/>
        <v>12</v>
      </c>
    </row>
    <row r="78" spans="1:13" ht="15.75" customHeight="1">
      <c r="A78" s="27" t="str">
        <f t="shared" si="3"/>
        <v>1754002</v>
      </c>
      <c r="B78" s="28" t="s">
        <v>231</v>
      </c>
      <c r="C78" s="29">
        <v>40</v>
      </c>
      <c r="D78" s="28" t="s">
        <v>141</v>
      </c>
      <c r="E78" s="446">
        <v>15</v>
      </c>
      <c r="F78" s="739"/>
      <c r="G78" s="740"/>
      <c r="H78" s="720" t="s">
        <v>82</v>
      </c>
      <c r="I78" s="664"/>
      <c r="J78" s="199" t="s">
        <v>583</v>
      </c>
      <c r="K78" s="42">
        <f>VLOOKUP($A78&amp;K$109,決統データ!$A$3:$DE$365,$E78+19,FALSE)</f>
        <v>0</v>
      </c>
      <c r="L78" s="42">
        <f>VLOOKUP($A78&amp;L$109,決統データ!$A$3:$DE$365,$E78+19,FALSE)</f>
        <v>0</v>
      </c>
      <c r="M78" s="154">
        <f t="shared" si="2"/>
        <v>0</v>
      </c>
    </row>
    <row r="79" spans="1:13" ht="15.75" customHeight="1">
      <c r="A79" s="27" t="str">
        <f t="shared" si="3"/>
        <v>1754002</v>
      </c>
      <c r="B79" s="28" t="s">
        <v>231</v>
      </c>
      <c r="C79" s="29">
        <v>40</v>
      </c>
      <c r="D79" s="28" t="s">
        <v>141</v>
      </c>
      <c r="E79" s="446">
        <v>16</v>
      </c>
      <c r="F79" s="739"/>
      <c r="G79" s="740"/>
      <c r="H79" s="720"/>
      <c r="I79" s="664"/>
      <c r="J79" s="199" t="s">
        <v>795</v>
      </c>
      <c r="K79" s="42">
        <f>VLOOKUP($A79&amp;K$109,決統データ!$A$3:$DE$365,$E79+19,FALSE)</f>
        <v>0</v>
      </c>
      <c r="L79" s="42">
        <f>VLOOKUP($A79&amp;L$109,決統データ!$A$3:$DE$365,$E79+19,FALSE)</f>
        <v>0</v>
      </c>
      <c r="M79" s="154">
        <f t="shared" ref="M79:M105" si="4">SUM(K79:L79)</f>
        <v>0</v>
      </c>
    </row>
    <row r="80" spans="1:13" ht="15.75" customHeight="1">
      <c r="A80" s="27" t="str">
        <f t="shared" si="3"/>
        <v>1754002</v>
      </c>
      <c r="B80" s="28" t="s">
        <v>231</v>
      </c>
      <c r="C80" s="29">
        <v>40</v>
      </c>
      <c r="D80" s="28" t="s">
        <v>141</v>
      </c>
      <c r="E80" s="446">
        <v>17</v>
      </c>
      <c r="F80" s="739"/>
      <c r="G80" s="740"/>
      <c r="H80" s="725" t="s">
        <v>81</v>
      </c>
      <c r="I80" s="591"/>
      <c r="J80" s="199" t="s">
        <v>583</v>
      </c>
      <c r="K80" s="42">
        <f>VLOOKUP($A80&amp;K$109,決統データ!$A$3:$DE$365,$E80+19,FALSE)</f>
        <v>0</v>
      </c>
      <c r="L80" s="42">
        <f>VLOOKUP($A80&amp;L$109,決統データ!$A$3:$DE$365,$E80+19,FALSE)</f>
        <v>0</v>
      </c>
      <c r="M80" s="154">
        <f t="shared" si="4"/>
        <v>0</v>
      </c>
    </row>
    <row r="81" spans="1:13" ht="15.75" customHeight="1">
      <c r="A81" s="27" t="str">
        <f t="shared" si="3"/>
        <v>1754002</v>
      </c>
      <c r="B81" s="28" t="s">
        <v>231</v>
      </c>
      <c r="C81" s="29">
        <v>40</v>
      </c>
      <c r="D81" s="28" t="s">
        <v>141</v>
      </c>
      <c r="E81" s="446">
        <v>18</v>
      </c>
      <c r="F81" s="739"/>
      <c r="G81" s="740"/>
      <c r="H81" s="725"/>
      <c r="I81" s="591"/>
      <c r="J81" s="199" t="s">
        <v>795</v>
      </c>
      <c r="K81" s="42">
        <f>VLOOKUP($A81&amp;K$109,決統データ!$A$3:$DE$365,$E81+19,FALSE)</f>
        <v>0</v>
      </c>
      <c r="L81" s="42">
        <f>VLOOKUP($A81&amp;L$109,決統データ!$A$3:$DE$365,$E81+19,FALSE)</f>
        <v>0</v>
      </c>
      <c r="M81" s="154">
        <f t="shared" si="4"/>
        <v>0</v>
      </c>
    </row>
    <row r="82" spans="1:13" ht="15.75" customHeight="1">
      <c r="A82" s="27" t="str">
        <f t="shared" si="3"/>
        <v>1754002</v>
      </c>
      <c r="B82" s="28" t="s">
        <v>231</v>
      </c>
      <c r="C82" s="29">
        <v>40</v>
      </c>
      <c r="D82" s="28" t="s">
        <v>550</v>
      </c>
      <c r="E82" s="446">
        <v>19</v>
      </c>
      <c r="F82" s="739"/>
      <c r="G82" s="740"/>
      <c r="H82" s="721" t="s">
        <v>366</v>
      </c>
      <c r="I82" s="722"/>
      <c r="J82" s="199" t="s">
        <v>583</v>
      </c>
      <c r="K82" s="42">
        <f>VLOOKUP($A82&amp;K$109,決統データ!$A$3:$DE$365,$E82+19,FALSE)</f>
        <v>0</v>
      </c>
      <c r="L82" s="42">
        <f>VLOOKUP($A82&amp;L$109,決統データ!$A$3:$DE$365,$E82+19,FALSE)</f>
        <v>0</v>
      </c>
      <c r="M82" s="154">
        <f t="shared" si="4"/>
        <v>0</v>
      </c>
    </row>
    <row r="83" spans="1:13" ht="15.75" customHeight="1">
      <c r="A83" s="27" t="str">
        <f t="shared" si="3"/>
        <v>1754002</v>
      </c>
      <c r="B83" s="28" t="s">
        <v>231</v>
      </c>
      <c r="C83" s="29">
        <v>40</v>
      </c>
      <c r="D83" s="28" t="s">
        <v>550</v>
      </c>
      <c r="E83" s="446">
        <v>20</v>
      </c>
      <c r="F83" s="739"/>
      <c r="G83" s="740"/>
      <c r="H83" s="723"/>
      <c r="I83" s="724"/>
      <c r="J83" s="199" t="s">
        <v>795</v>
      </c>
      <c r="K83" s="42">
        <f>VLOOKUP($A83&amp;K$109,決統データ!$A$3:$DE$365,$E83+19,FALSE)</f>
        <v>0</v>
      </c>
      <c r="L83" s="42">
        <f>VLOOKUP($A83&amp;L$109,決統データ!$A$3:$DE$365,$E83+19,FALSE)</f>
        <v>0</v>
      </c>
      <c r="M83" s="154">
        <f t="shared" si="4"/>
        <v>0</v>
      </c>
    </row>
    <row r="84" spans="1:13" ht="15.75" customHeight="1">
      <c r="A84" s="27" t="str">
        <f t="shared" si="3"/>
        <v>1754002</v>
      </c>
      <c r="B84" s="28" t="s">
        <v>231</v>
      </c>
      <c r="C84" s="29">
        <v>40</v>
      </c>
      <c r="D84" s="28" t="s">
        <v>550</v>
      </c>
      <c r="E84" s="446">
        <v>21</v>
      </c>
      <c r="F84" s="739"/>
      <c r="G84" s="740"/>
      <c r="H84" s="721" t="s">
        <v>1494</v>
      </c>
      <c r="I84" s="722"/>
      <c r="J84" s="199" t="s">
        <v>583</v>
      </c>
      <c r="K84" s="42">
        <f>VLOOKUP($A84&amp;K$109,決統データ!$A$3:$DE$365,$E84+19,FALSE)</f>
        <v>0</v>
      </c>
      <c r="L84" s="42">
        <f>VLOOKUP($A84&amp;L$109,決統データ!$A$3:$DE$365,$E84+19,FALSE)</f>
        <v>0</v>
      </c>
      <c r="M84" s="154">
        <f t="shared" si="4"/>
        <v>0</v>
      </c>
    </row>
    <row r="85" spans="1:13" ht="15.75" customHeight="1">
      <c r="A85" s="27" t="str">
        <f t="shared" si="3"/>
        <v>1754002</v>
      </c>
      <c r="B85" s="28" t="s">
        <v>231</v>
      </c>
      <c r="C85" s="29">
        <v>40</v>
      </c>
      <c r="D85" s="28" t="s">
        <v>550</v>
      </c>
      <c r="E85" s="446">
        <v>22</v>
      </c>
      <c r="F85" s="739"/>
      <c r="G85" s="740"/>
      <c r="H85" s="723"/>
      <c r="I85" s="724"/>
      <c r="J85" s="199" t="s">
        <v>795</v>
      </c>
      <c r="K85" s="42">
        <f>VLOOKUP($A85&amp;K$109,決統データ!$A$3:$DE$365,$E85+19,FALSE)</f>
        <v>0</v>
      </c>
      <c r="L85" s="42">
        <f>VLOOKUP($A85&amp;L$109,決統データ!$A$3:$DE$365,$E85+19,FALSE)</f>
        <v>0</v>
      </c>
      <c r="M85" s="154">
        <f t="shared" si="4"/>
        <v>0</v>
      </c>
    </row>
    <row r="86" spans="1:13" ht="15.75" customHeight="1">
      <c r="A86" s="27" t="str">
        <f t="shared" si="3"/>
        <v>1754002</v>
      </c>
      <c r="B86" s="28" t="s">
        <v>231</v>
      </c>
      <c r="C86" s="29">
        <v>40</v>
      </c>
      <c r="D86" s="28" t="s">
        <v>550</v>
      </c>
      <c r="E86" s="446">
        <v>23</v>
      </c>
      <c r="F86" s="739"/>
      <c r="G86" s="740"/>
      <c r="H86" s="721" t="s">
        <v>1495</v>
      </c>
      <c r="I86" s="722"/>
      <c r="J86" s="199" t="s">
        <v>583</v>
      </c>
      <c r="K86" s="42">
        <f>VLOOKUP($A86&amp;K$109,決統データ!$A$3:$DE$365,$E86+19,FALSE)</f>
        <v>0</v>
      </c>
      <c r="L86" s="42">
        <f>VLOOKUP($A86&amp;L$109,決統データ!$A$3:$DE$365,$E86+19,FALSE)</f>
        <v>0</v>
      </c>
      <c r="M86" s="154">
        <f t="shared" si="4"/>
        <v>0</v>
      </c>
    </row>
    <row r="87" spans="1:13" ht="15.75" customHeight="1">
      <c r="A87" s="27" t="str">
        <f t="shared" si="3"/>
        <v>1754002</v>
      </c>
      <c r="B87" s="28" t="s">
        <v>231</v>
      </c>
      <c r="C87" s="29">
        <v>40</v>
      </c>
      <c r="D87" s="28" t="s">
        <v>550</v>
      </c>
      <c r="E87" s="446">
        <v>24</v>
      </c>
      <c r="F87" s="739"/>
      <c r="G87" s="740"/>
      <c r="H87" s="723"/>
      <c r="I87" s="724"/>
      <c r="J87" s="199" t="s">
        <v>795</v>
      </c>
      <c r="K87" s="42">
        <f>VLOOKUP($A87&amp;K$109,決統データ!$A$3:$DE$365,$E87+19,FALSE)</f>
        <v>0</v>
      </c>
      <c r="L87" s="42">
        <f>VLOOKUP($A87&amp;L$109,決統データ!$A$3:$DE$365,$E87+19,FALSE)</f>
        <v>0</v>
      </c>
      <c r="M87" s="154">
        <f t="shared" si="4"/>
        <v>0</v>
      </c>
    </row>
    <row r="88" spans="1:13" ht="15.75" customHeight="1">
      <c r="A88" s="27" t="str">
        <f t="shared" si="3"/>
        <v>1754002</v>
      </c>
      <c r="B88" s="28" t="s">
        <v>231</v>
      </c>
      <c r="C88" s="29">
        <v>40</v>
      </c>
      <c r="D88" s="28" t="s">
        <v>550</v>
      </c>
      <c r="E88" s="446">
        <v>25</v>
      </c>
      <c r="F88" s="739"/>
      <c r="G88" s="740"/>
      <c r="H88" s="720" t="s">
        <v>80</v>
      </c>
      <c r="I88" s="664"/>
      <c r="J88" s="199" t="s">
        <v>583</v>
      </c>
      <c r="K88" s="42">
        <f>VLOOKUP($A88&amp;K$109,決統データ!$A$3:$DE$365,$E88+19,FALSE)</f>
        <v>0</v>
      </c>
      <c r="L88" s="42">
        <f>VLOOKUP($A88&amp;L$109,決統データ!$A$3:$DE$365,$E88+19,FALSE)</f>
        <v>0</v>
      </c>
      <c r="M88" s="154">
        <f t="shared" si="4"/>
        <v>0</v>
      </c>
    </row>
    <row r="89" spans="1:13" ht="15.75" customHeight="1">
      <c r="A89" s="27" t="str">
        <f t="shared" si="3"/>
        <v>1754002</v>
      </c>
      <c r="B89" s="28" t="s">
        <v>231</v>
      </c>
      <c r="C89" s="29">
        <v>40</v>
      </c>
      <c r="D89" s="28" t="s">
        <v>550</v>
      </c>
      <c r="E89" s="446">
        <v>26</v>
      </c>
      <c r="F89" s="741"/>
      <c r="G89" s="742"/>
      <c r="H89" s="720"/>
      <c r="I89" s="664"/>
      <c r="J89" s="199" t="s">
        <v>795</v>
      </c>
      <c r="K89" s="42">
        <f>VLOOKUP($A89&amp;K$109,決統データ!$A$3:$DE$365,$E89+19,FALSE)</f>
        <v>0</v>
      </c>
      <c r="L89" s="42">
        <f>VLOOKUP($A89&amp;L$109,決統データ!$A$3:$DE$365,$E89+19,FALSE)</f>
        <v>0</v>
      </c>
      <c r="M89" s="154">
        <f t="shared" si="4"/>
        <v>0</v>
      </c>
    </row>
    <row r="90" spans="1:13" ht="15.75" customHeight="1">
      <c r="A90" s="27" t="str">
        <f t="shared" si="3"/>
        <v>1754002</v>
      </c>
      <c r="B90" s="28" t="s">
        <v>231</v>
      </c>
      <c r="C90" s="29">
        <v>40</v>
      </c>
      <c r="D90" s="28" t="s">
        <v>550</v>
      </c>
      <c r="E90" s="446">
        <v>27</v>
      </c>
      <c r="F90" s="730" t="s">
        <v>365</v>
      </c>
      <c r="G90" s="731"/>
      <c r="H90" s="736" t="s">
        <v>362</v>
      </c>
      <c r="I90" s="736"/>
      <c r="J90" s="199" t="s">
        <v>583</v>
      </c>
      <c r="K90" s="42">
        <f>VLOOKUP($A90&amp;K$109,決統データ!$A$3:$DE$365,$E90+19,FALSE)</f>
        <v>0</v>
      </c>
      <c r="L90" s="42">
        <f>VLOOKUP($A90&amp;L$109,決統データ!$A$3:$DE$365,$E90+19,FALSE)</f>
        <v>0</v>
      </c>
      <c r="M90" s="154">
        <f t="shared" si="4"/>
        <v>0</v>
      </c>
    </row>
    <row r="91" spans="1:13" ht="15.75" customHeight="1">
      <c r="A91" s="27" t="str">
        <f t="shared" si="3"/>
        <v>1754002</v>
      </c>
      <c r="B91" s="28" t="s">
        <v>231</v>
      </c>
      <c r="C91" s="29">
        <v>40</v>
      </c>
      <c r="D91" s="28" t="s">
        <v>550</v>
      </c>
      <c r="E91" s="446">
        <v>28</v>
      </c>
      <c r="F91" s="732"/>
      <c r="G91" s="733"/>
      <c r="H91" s="736"/>
      <c r="I91" s="736"/>
      <c r="J91" s="199" t="s">
        <v>795</v>
      </c>
      <c r="K91" s="42">
        <f>VLOOKUP($A91&amp;K$109,決統データ!$A$3:$DE$365,$E91+19,FALSE)</f>
        <v>0</v>
      </c>
      <c r="L91" s="42">
        <f>VLOOKUP($A91&amp;L$109,決統データ!$A$3:$DE$365,$E91+19,FALSE)</f>
        <v>0</v>
      </c>
      <c r="M91" s="154">
        <f t="shared" si="4"/>
        <v>0</v>
      </c>
    </row>
    <row r="92" spans="1:13" ht="15.75" customHeight="1">
      <c r="A92" s="27" t="str">
        <f t="shared" si="3"/>
        <v>1754002</v>
      </c>
      <c r="B92" s="28" t="s">
        <v>231</v>
      </c>
      <c r="C92" s="29">
        <v>40</v>
      </c>
      <c r="D92" s="28" t="s">
        <v>550</v>
      </c>
      <c r="E92" s="446">
        <v>29</v>
      </c>
      <c r="F92" s="732"/>
      <c r="G92" s="733"/>
      <c r="H92" s="664" t="s">
        <v>363</v>
      </c>
      <c r="I92" s="664"/>
      <c r="J92" s="199" t="s">
        <v>583</v>
      </c>
      <c r="K92" s="42">
        <f>VLOOKUP($A92&amp;K$109,決統データ!$A$3:$DE$365,$E92+19,FALSE)</f>
        <v>0</v>
      </c>
      <c r="L92" s="42">
        <f>VLOOKUP($A92&amp;L$109,決統データ!$A$3:$DE$365,$E92+19,FALSE)</f>
        <v>0</v>
      </c>
      <c r="M92" s="154">
        <f t="shared" si="4"/>
        <v>0</v>
      </c>
    </row>
    <row r="93" spans="1:13" ht="15.75" customHeight="1">
      <c r="A93" s="27" t="str">
        <f t="shared" si="3"/>
        <v>1754002</v>
      </c>
      <c r="B93" s="28" t="s">
        <v>231</v>
      </c>
      <c r="C93" s="29">
        <v>40</v>
      </c>
      <c r="D93" s="28" t="s">
        <v>550</v>
      </c>
      <c r="E93" s="446">
        <v>30</v>
      </c>
      <c r="F93" s="732"/>
      <c r="G93" s="733"/>
      <c r="H93" s="664"/>
      <c r="I93" s="664"/>
      <c r="J93" s="199" t="s">
        <v>795</v>
      </c>
      <c r="K93" s="42">
        <f>VLOOKUP($A93&amp;K$109,決統データ!$A$3:$DE$365,$E93+19,FALSE)</f>
        <v>0</v>
      </c>
      <c r="L93" s="42">
        <f>VLOOKUP($A93&amp;L$109,決統データ!$A$3:$DE$365,$E93+19,FALSE)</f>
        <v>0</v>
      </c>
      <c r="M93" s="154">
        <f t="shared" si="4"/>
        <v>0</v>
      </c>
    </row>
    <row r="94" spans="1:13" ht="15.75" customHeight="1">
      <c r="A94" s="27" t="str">
        <f t="shared" si="3"/>
        <v>1754002</v>
      </c>
      <c r="B94" s="28" t="s">
        <v>231</v>
      </c>
      <c r="C94" s="29">
        <v>40</v>
      </c>
      <c r="D94" s="28" t="s">
        <v>550</v>
      </c>
      <c r="E94" s="446">
        <v>31</v>
      </c>
      <c r="F94" s="732"/>
      <c r="G94" s="733"/>
      <c r="H94" s="664" t="s">
        <v>366</v>
      </c>
      <c r="I94" s="664"/>
      <c r="J94" s="199" t="s">
        <v>583</v>
      </c>
      <c r="K94" s="42">
        <f>VLOOKUP($A94&amp;K$109,決統データ!$A$3:$DE$365,$E94+19,FALSE)</f>
        <v>64</v>
      </c>
      <c r="L94" s="42">
        <f>VLOOKUP($A94&amp;L$109,決統データ!$A$3:$DE$365,$E94+19,FALSE)</f>
        <v>0</v>
      </c>
      <c r="M94" s="154">
        <f t="shared" si="4"/>
        <v>64</v>
      </c>
    </row>
    <row r="95" spans="1:13" ht="15.75" customHeight="1">
      <c r="A95" s="27" t="str">
        <f t="shared" si="3"/>
        <v>1754002</v>
      </c>
      <c r="B95" s="28" t="s">
        <v>231</v>
      </c>
      <c r="C95" s="29">
        <v>40</v>
      </c>
      <c r="D95" s="28" t="s">
        <v>550</v>
      </c>
      <c r="E95" s="446">
        <v>32</v>
      </c>
      <c r="F95" s="732"/>
      <c r="G95" s="733"/>
      <c r="H95" s="664"/>
      <c r="I95" s="664"/>
      <c r="J95" s="199" t="s">
        <v>795</v>
      </c>
      <c r="K95" s="42">
        <f>VLOOKUP($A95&amp;K$109,決統データ!$A$3:$DE$365,$E95+19,FALSE)</f>
        <v>64</v>
      </c>
      <c r="L95" s="42">
        <f>VLOOKUP($A95&amp;L$109,決統データ!$A$3:$DE$365,$E95+19,FALSE)</f>
        <v>0</v>
      </c>
      <c r="M95" s="154">
        <f t="shared" si="4"/>
        <v>64</v>
      </c>
    </row>
    <row r="96" spans="1:13" ht="15.75" customHeight="1">
      <c r="A96" s="27" t="str">
        <f t="shared" si="3"/>
        <v>1754002</v>
      </c>
      <c r="B96" s="28" t="s">
        <v>231</v>
      </c>
      <c r="C96" s="29">
        <v>40</v>
      </c>
      <c r="D96" s="28" t="s">
        <v>550</v>
      </c>
      <c r="E96" s="446">
        <v>33</v>
      </c>
      <c r="F96" s="732"/>
      <c r="G96" s="733"/>
      <c r="H96" s="721" t="s">
        <v>1494</v>
      </c>
      <c r="I96" s="722"/>
      <c r="J96" s="199" t="s">
        <v>583</v>
      </c>
      <c r="K96" s="42">
        <f>VLOOKUP($A96&amp;K$109,決統データ!$A$3:$DE$365,$E96+19,FALSE)</f>
        <v>0</v>
      </c>
      <c r="L96" s="42">
        <f>VLOOKUP($A96&amp;L$109,決統データ!$A$3:$DE$365,$E96+19,FALSE)</f>
        <v>0</v>
      </c>
      <c r="M96" s="154">
        <f t="shared" si="4"/>
        <v>0</v>
      </c>
    </row>
    <row r="97" spans="1:13" ht="15.75" customHeight="1">
      <c r="A97" s="27" t="str">
        <f t="shared" si="3"/>
        <v>1754002</v>
      </c>
      <c r="B97" s="28" t="s">
        <v>231</v>
      </c>
      <c r="C97" s="29">
        <v>40</v>
      </c>
      <c r="D97" s="28" t="s">
        <v>550</v>
      </c>
      <c r="E97" s="446">
        <v>34</v>
      </c>
      <c r="F97" s="732"/>
      <c r="G97" s="733"/>
      <c r="H97" s="723"/>
      <c r="I97" s="724"/>
      <c r="J97" s="199" t="s">
        <v>795</v>
      </c>
      <c r="K97" s="42">
        <f>VLOOKUP($A97&amp;K$109,決統データ!$A$3:$DE$365,$E97+19,FALSE)</f>
        <v>0</v>
      </c>
      <c r="L97" s="42">
        <f>VLOOKUP($A97&amp;L$109,決統データ!$A$3:$DE$365,$E97+19,FALSE)</f>
        <v>0</v>
      </c>
      <c r="M97" s="154">
        <f t="shared" si="4"/>
        <v>0</v>
      </c>
    </row>
    <row r="98" spans="1:13" ht="15.75" customHeight="1">
      <c r="A98" s="27" t="str">
        <f t="shared" si="3"/>
        <v>1754002</v>
      </c>
      <c r="B98" s="28" t="s">
        <v>231</v>
      </c>
      <c r="C98" s="29">
        <v>40</v>
      </c>
      <c r="D98" s="28" t="s">
        <v>550</v>
      </c>
      <c r="E98" s="446">
        <v>35</v>
      </c>
      <c r="F98" s="732"/>
      <c r="G98" s="733"/>
      <c r="H98" s="721" t="s">
        <v>1495</v>
      </c>
      <c r="I98" s="722"/>
      <c r="J98" s="199" t="s">
        <v>583</v>
      </c>
      <c r="K98" s="42">
        <f>VLOOKUP($A98&amp;K$109,決統データ!$A$3:$DE$365,$E98+19,FALSE)</f>
        <v>0</v>
      </c>
      <c r="L98" s="42">
        <f>VLOOKUP($A98&amp;L$109,決統データ!$A$3:$DE$365,$E98+19,FALSE)</f>
        <v>0</v>
      </c>
      <c r="M98" s="154">
        <f t="shared" si="4"/>
        <v>0</v>
      </c>
    </row>
    <row r="99" spans="1:13" ht="15.75" customHeight="1">
      <c r="A99" s="27" t="str">
        <f t="shared" si="3"/>
        <v>1754002</v>
      </c>
      <c r="B99" s="28" t="s">
        <v>231</v>
      </c>
      <c r="C99" s="29">
        <v>40</v>
      </c>
      <c r="D99" s="28" t="s">
        <v>550</v>
      </c>
      <c r="E99" s="446">
        <v>36</v>
      </c>
      <c r="F99" s="732"/>
      <c r="G99" s="733"/>
      <c r="H99" s="723"/>
      <c r="I99" s="724"/>
      <c r="J99" s="199" t="s">
        <v>795</v>
      </c>
      <c r="K99" s="42">
        <f>VLOOKUP($A99&amp;K$109,決統データ!$A$3:$DE$365,$E99+19,FALSE)</f>
        <v>0</v>
      </c>
      <c r="L99" s="42">
        <f>VLOOKUP($A99&amp;L$109,決統データ!$A$3:$DE$365,$E99+19,FALSE)</f>
        <v>0</v>
      </c>
      <c r="M99" s="154">
        <f t="shared" si="4"/>
        <v>0</v>
      </c>
    </row>
    <row r="100" spans="1:13" ht="15.75" customHeight="1">
      <c r="A100" s="27" t="str">
        <f t="shared" si="3"/>
        <v>1754002</v>
      </c>
      <c r="B100" s="28" t="s">
        <v>231</v>
      </c>
      <c r="C100" s="29">
        <v>40</v>
      </c>
      <c r="D100" s="28" t="s">
        <v>550</v>
      </c>
      <c r="E100" s="446">
        <v>37</v>
      </c>
      <c r="F100" s="732"/>
      <c r="G100" s="733"/>
      <c r="H100" s="608" t="s">
        <v>1273</v>
      </c>
      <c r="I100" s="608"/>
      <c r="J100" s="199" t="s">
        <v>583</v>
      </c>
      <c r="K100" s="42">
        <f>VLOOKUP($A100&amp;K$109,決統データ!$A$3:$DE$365,$E100+19,FALSE)</f>
        <v>84</v>
      </c>
      <c r="L100" s="42">
        <f>VLOOKUP($A100&amp;L$109,決統データ!$A$3:$DE$365,$E100+19,FALSE)</f>
        <v>0</v>
      </c>
      <c r="M100" s="154">
        <f t="shared" si="4"/>
        <v>84</v>
      </c>
    </row>
    <row r="101" spans="1:13" ht="15.75" customHeight="1">
      <c r="A101" s="27" t="str">
        <f t="shared" si="3"/>
        <v>1754002</v>
      </c>
      <c r="B101" s="28" t="s">
        <v>231</v>
      </c>
      <c r="C101" s="29">
        <v>40</v>
      </c>
      <c r="D101" s="28" t="s">
        <v>550</v>
      </c>
      <c r="E101" s="446">
        <v>38</v>
      </c>
      <c r="F101" s="732"/>
      <c r="G101" s="733"/>
      <c r="H101" s="608"/>
      <c r="I101" s="608"/>
      <c r="J101" s="199" t="s">
        <v>795</v>
      </c>
      <c r="K101" s="42">
        <f>VLOOKUP($A101&amp;K$109,決統データ!$A$3:$DE$365,$E101+19,FALSE)</f>
        <v>84</v>
      </c>
      <c r="L101" s="42">
        <f>VLOOKUP($A101&amp;L$109,決統データ!$A$3:$DE$365,$E101+19,FALSE)</f>
        <v>0</v>
      </c>
      <c r="M101" s="154">
        <f t="shared" si="4"/>
        <v>84</v>
      </c>
    </row>
    <row r="102" spans="1:13" ht="15.75" customHeight="1">
      <c r="A102" s="27" t="str">
        <f>+B102&amp;C102&amp;D102</f>
        <v>1754002</v>
      </c>
      <c r="B102" s="28" t="s">
        <v>231</v>
      </c>
      <c r="C102" s="29">
        <v>40</v>
      </c>
      <c r="D102" s="28" t="s">
        <v>550</v>
      </c>
      <c r="E102" s="446">
        <v>39</v>
      </c>
      <c r="F102" s="732"/>
      <c r="G102" s="733"/>
      <c r="H102" s="664" t="s">
        <v>361</v>
      </c>
      <c r="I102" s="664"/>
      <c r="J102" s="199" t="s">
        <v>583</v>
      </c>
      <c r="K102" s="42">
        <f>VLOOKUP($A102&amp;K$109,決統データ!$A$3:$DE$365,$E102+19,FALSE)</f>
        <v>0</v>
      </c>
      <c r="L102" s="42">
        <f>VLOOKUP($A102&amp;L$109,決統データ!$A$3:$DE$365,$E102+19,FALSE)</f>
        <v>0</v>
      </c>
      <c r="M102" s="154">
        <f t="shared" si="4"/>
        <v>0</v>
      </c>
    </row>
    <row r="103" spans="1:13" ht="15.75" customHeight="1">
      <c r="A103" s="27" t="str">
        <f>+B103&amp;C103&amp;D103</f>
        <v>1754002</v>
      </c>
      <c r="B103" s="28" t="s">
        <v>231</v>
      </c>
      <c r="C103" s="29">
        <v>40</v>
      </c>
      <c r="D103" s="28" t="s">
        <v>550</v>
      </c>
      <c r="E103" s="446">
        <v>40</v>
      </c>
      <c r="F103" s="732"/>
      <c r="G103" s="733"/>
      <c r="H103" s="664"/>
      <c r="I103" s="664"/>
      <c r="J103" s="199" t="s">
        <v>795</v>
      </c>
      <c r="K103" s="42">
        <f>VLOOKUP($A103&amp;K$109,決統データ!$A$3:$DE$365,$E103+19,FALSE)</f>
        <v>0</v>
      </c>
      <c r="L103" s="42">
        <f>VLOOKUP($A103&amp;L$109,決統データ!$A$3:$DE$365,$E103+19,FALSE)</f>
        <v>0</v>
      </c>
      <c r="M103" s="154">
        <f t="shared" si="4"/>
        <v>0</v>
      </c>
    </row>
    <row r="104" spans="1:13" ht="15.75" customHeight="1">
      <c r="A104" s="27" t="str">
        <f>+B104&amp;C104&amp;D104</f>
        <v>1754002</v>
      </c>
      <c r="B104" s="28" t="s">
        <v>231</v>
      </c>
      <c r="C104" s="29">
        <v>40</v>
      </c>
      <c r="D104" s="28" t="s">
        <v>550</v>
      </c>
      <c r="E104" s="446">
        <v>41</v>
      </c>
      <c r="F104" s="732"/>
      <c r="G104" s="733"/>
      <c r="H104" s="664" t="s">
        <v>713</v>
      </c>
      <c r="I104" s="664"/>
      <c r="J104" s="199" t="s">
        <v>583</v>
      </c>
      <c r="K104" s="42">
        <f>VLOOKUP($A104&amp;K$109,決統データ!$A$3:$DE$365,$E104+19,FALSE)</f>
        <v>0</v>
      </c>
      <c r="L104" s="42">
        <f>VLOOKUP($A104&amp;L$109,決統データ!$A$3:$DE$365,$E104+19,FALSE)</f>
        <v>0</v>
      </c>
      <c r="M104" s="154">
        <f t="shared" si="4"/>
        <v>0</v>
      </c>
    </row>
    <row r="105" spans="1:13" ht="15.75" customHeight="1">
      <c r="A105" s="27" t="str">
        <f>+B105&amp;C105&amp;D105</f>
        <v>1754002</v>
      </c>
      <c r="B105" s="28" t="s">
        <v>231</v>
      </c>
      <c r="C105" s="29">
        <v>40</v>
      </c>
      <c r="D105" s="28" t="s">
        <v>550</v>
      </c>
      <c r="E105" s="446">
        <v>42</v>
      </c>
      <c r="F105" s="734"/>
      <c r="G105" s="735"/>
      <c r="H105" s="664"/>
      <c r="I105" s="664"/>
      <c r="J105" s="199" t="s">
        <v>795</v>
      </c>
      <c r="K105" s="42">
        <f>VLOOKUP($A105&amp;K$109,決統データ!$A$3:$DE$365,$E105+19,FALSE)</f>
        <v>16962</v>
      </c>
      <c r="L105" s="42">
        <f>VLOOKUP($A105&amp;L$109,決統データ!$A$3:$DE$365,$E105+19,FALSE)</f>
        <v>706</v>
      </c>
      <c r="M105" s="154">
        <f t="shared" si="4"/>
        <v>17668</v>
      </c>
    </row>
    <row r="106" spans="1:13">
      <c r="F106" s="150"/>
    </row>
    <row r="107" spans="1:13">
      <c r="F107" s="150"/>
    </row>
    <row r="108" spans="1:13">
      <c r="F108" s="150"/>
    </row>
    <row r="109" spans="1:13" hidden="1">
      <c r="F109" s="150"/>
      <c r="K109" s="12" t="str">
        <f t="shared" ref="K109:L109" si="5">+K110&amp;"000"</f>
        <v>264075000</v>
      </c>
      <c r="L109" s="12" t="str">
        <f t="shared" si="5"/>
        <v>264652000</v>
      </c>
    </row>
    <row r="110" spans="1:13" hidden="1">
      <c r="F110" s="150"/>
      <c r="K110" s="12" t="s">
        <v>573</v>
      </c>
      <c r="L110" s="12" t="s">
        <v>576</v>
      </c>
    </row>
    <row r="111" spans="1:13" hidden="1">
      <c r="F111" s="150"/>
      <c r="K111" s="12" t="s">
        <v>574</v>
      </c>
      <c r="L111" s="12" t="s">
        <v>577</v>
      </c>
    </row>
    <row r="112" spans="1:13" hidden="1">
      <c r="F112" s="150"/>
      <c r="K112" s="216" t="s">
        <v>546</v>
      </c>
      <c r="L112" s="216" t="s">
        <v>546</v>
      </c>
    </row>
    <row r="138" spans="6:10" s="1" customFormat="1">
      <c r="F138" s="139"/>
      <c r="G138" s="139"/>
      <c r="H138" s="139"/>
      <c r="I138" s="139"/>
      <c r="J138" s="139"/>
    </row>
    <row r="139" spans="6:10" s="1" customFormat="1">
      <c r="F139" s="139"/>
      <c r="G139" s="139"/>
      <c r="H139" s="139"/>
      <c r="I139" s="139"/>
      <c r="J139" s="139"/>
    </row>
    <row r="140" spans="6:10" s="1" customFormat="1">
      <c r="F140" s="139"/>
      <c r="G140" s="139"/>
      <c r="H140" s="139"/>
      <c r="I140" s="139"/>
      <c r="J140" s="139"/>
    </row>
    <row r="141" spans="6:10" s="1" customFormat="1">
      <c r="F141" s="139"/>
      <c r="G141" s="139"/>
      <c r="H141" s="139"/>
      <c r="I141" s="139"/>
      <c r="J141" s="139"/>
    </row>
    <row r="142" spans="6:10" s="1" customFormat="1">
      <c r="F142" s="139"/>
      <c r="G142" s="139"/>
      <c r="H142" s="139"/>
      <c r="I142" s="139"/>
      <c r="J142" s="139"/>
    </row>
    <row r="143" spans="6:10" s="1" customFormat="1">
      <c r="F143" s="139"/>
      <c r="G143" s="139"/>
      <c r="H143" s="139"/>
      <c r="I143" s="139"/>
      <c r="J143" s="139"/>
    </row>
    <row r="144" spans="6:10" s="1" customFormat="1">
      <c r="F144" s="139"/>
      <c r="G144" s="139"/>
      <c r="H144" s="139"/>
      <c r="I144" s="139"/>
      <c r="J144" s="139"/>
    </row>
    <row r="145" spans="6:10" s="1" customFormat="1">
      <c r="F145" s="139"/>
      <c r="G145" s="139"/>
      <c r="H145" s="139"/>
      <c r="I145" s="139"/>
      <c r="J145" s="139"/>
    </row>
    <row r="146" spans="6:10" s="1" customFormat="1">
      <c r="F146" s="139"/>
      <c r="G146" s="139"/>
      <c r="H146" s="139"/>
      <c r="I146" s="139"/>
      <c r="J146" s="139"/>
    </row>
    <row r="147" spans="6:10" s="1" customFormat="1">
      <c r="F147" s="139"/>
      <c r="G147" s="139"/>
      <c r="H147" s="139"/>
      <c r="I147" s="139"/>
      <c r="J147" s="139"/>
    </row>
    <row r="148" spans="6:10" s="1" customFormat="1">
      <c r="F148" s="139"/>
      <c r="G148" s="139"/>
      <c r="H148" s="139"/>
      <c r="I148" s="139"/>
      <c r="J148" s="139"/>
    </row>
    <row r="149" spans="6:10" s="1" customFormat="1">
      <c r="F149" s="139"/>
      <c r="G149" s="139"/>
      <c r="H149" s="139"/>
      <c r="I149" s="139"/>
      <c r="J149" s="139"/>
    </row>
  </sheetData>
  <sheetProtection algorithmName="SHA-512" hashValue="ghaeAWJ+bLMqujMhVyuGicf4Bji948k6GnssT1RgB8hQScT2l5HUiyR/szb0gqgiZX0xRyXbmNnze09GY0nglQ==" saltValue="+YfOZz34bfXfcMJRxAnTCQ==" spinCount="100000" sheet="1" objects="1" scenarios="1"/>
  <mergeCells count="62">
    <mergeCell ref="F90:G105"/>
    <mergeCell ref="H90:I91"/>
    <mergeCell ref="H92:I93"/>
    <mergeCell ref="H94:I95"/>
    <mergeCell ref="H96:I97"/>
    <mergeCell ref="H98:I99"/>
    <mergeCell ref="H100:I101"/>
    <mergeCell ref="H102:I103"/>
    <mergeCell ref="H104:I105"/>
    <mergeCell ref="F62:J62"/>
    <mergeCell ref="F64:G89"/>
    <mergeCell ref="H64:I65"/>
    <mergeCell ref="H66:I67"/>
    <mergeCell ref="H68:I69"/>
    <mergeCell ref="H70:I71"/>
    <mergeCell ref="H72:I73"/>
    <mergeCell ref="H74:I75"/>
    <mergeCell ref="H76:I77"/>
    <mergeCell ref="H78:I79"/>
    <mergeCell ref="H80:I81"/>
    <mergeCell ref="H82:I83"/>
    <mergeCell ref="H84:I85"/>
    <mergeCell ref="H86:I87"/>
    <mergeCell ref="H88:I89"/>
    <mergeCell ref="F54:H57"/>
    <mergeCell ref="I54:I55"/>
    <mergeCell ref="I56:I57"/>
    <mergeCell ref="F58:H61"/>
    <mergeCell ref="I58:I59"/>
    <mergeCell ref="I60:I61"/>
    <mergeCell ref="F51:H52"/>
    <mergeCell ref="I25:I26"/>
    <mergeCell ref="I27:I28"/>
    <mergeCell ref="I29:I30"/>
    <mergeCell ref="F31:F41"/>
    <mergeCell ref="G31:I32"/>
    <mergeCell ref="H33:I34"/>
    <mergeCell ref="H35:I36"/>
    <mergeCell ref="H37:I38"/>
    <mergeCell ref="H39:I40"/>
    <mergeCell ref="H41:I41"/>
    <mergeCell ref="F42:I43"/>
    <mergeCell ref="F44:G48"/>
    <mergeCell ref="H44:I45"/>
    <mergeCell ref="H46:I47"/>
    <mergeCell ref="F49:H50"/>
    <mergeCell ref="I23:I24"/>
    <mergeCell ref="F2:J2"/>
    <mergeCell ref="F3:F30"/>
    <mergeCell ref="G3:G4"/>
    <mergeCell ref="H3:I4"/>
    <mergeCell ref="G5:G30"/>
    <mergeCell ref="H5:I6"/>
    <mergeCell ref="H7:H30"/>
    <mergeCell ref="I7:I8"/>
    <mergeCell ref="I9:I10"/>
    <mergeCell ref="I11:I12"/>
    <mergeCell ref="I13:I14"/>
    <mergeCell ref="I15:I16"/>
    <mergeCell ref="I17:I18"/>
    <mergeCell ref="I19:I20"/>
    <mergeCell ref="I21:I22"/>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DE54-A86E-47B0-84C4-3615762213ED}">
  <sheetPr>
    <tabColor rgb="FFFF0000"/>
  </sheetPr>
  <dimension ref="A1:L51"/>
  <sheetViews>
    <sheetView view="pageBreakPreview" zoomScale="85" zoomScaleNormal="80" zoomScaleSheetLayoutView="85" workbookViewId="0">
      <pane ySplit="2" topLeftCell="A3" activePane="bottomLeft" state="frozen"/>
      <selection pane="bottomLeft" activeCell="A48" sqref="A48:XFD51"/>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5.19921875" style="1" customWidth="1"/>
    <col min="7" max="7" width="6" style="1" customWidth="1"/>
    <col min="8" max="8" width="4.796875" style="1" customWidth="1"/>
    <col min="9" max="9" width="28.19921875" style="1" customWidth="1"/>
    <col min="10" max="11" width="13.19921875" style="1" customWidth="1"/>
    <col min="12" max="12" width="13.19921875" style="139" customWidth="1"/>
    <col min="13" max="16384" width="9" style="1"/>
  </cols>
  <sheetData>
    <row r="1" spans="1:12" ht="20.25" customHeight="1">
      <c r="F1" s="1" t="s">
        <v>130</v>
      </c>
      <c r="J1" s="148"/>
      <c r="L1" s="148" t="s">
        <v>513</v>
      </c>
    </row>
    <row r="2" spans="1:12" ht="30" customHeight="1">
      <c r="A2" s="26"/>
      <c r="B2" s="67" t="s">
        <v>757</v>
      </c>
      <c r="C2" s="26" t="s">
        <v>758</v>
      </c>
      <c r="D2" s="26" t="s">
        <v>759</v>
      </c>
      <c r="E2" s="30" t="s">
        <v>760</v>
      </c>
      <c r="F2" s="598" t="s">
        <v>1457</v>
      </c>
      <c r="G2" s="599"/>
      <c r="H2" s="599"/>
      <c r="I2" s="599"/>
      <c r="J2" s="444" t="s">
        <v>191</v>
      </c>
      <c r="K2" s="444" t="s">
        <v>580</v>
      </c>
      <c r="L2" s="152" t="s">
        <v>587</v>
      </c>
    </row>
    <row r="3" spans="1:12" ht="20.100000000000001" customHeight="1">
      <c r="A3" s="27" t="str">
        <f>+B3&amp;C3&amp;D3</f>
        <v>1755201</v>
      </c>
      <c r="B3" s="28" t="s">
        <v>231</v>
      </c>
      <c r="C3" s="29">
        <v>52</v>
      </c>
      <c r="D3" s="28" t="s">
        <v>370</v>
      </c>
      <c r="E3" s="446">
        <v>1</v>
      </c>
      <c r="F3" s="779" t="s">
        <v>127</v>
      </c>
      <c r="G3" s="780"/>
      <c r="H3" s="780"/>
      <c r="I3" s="781"/>
      <c r="J3" s="42">
        <f>VLOOKUP($A3&amp;J$48,決統データ!$A$3:$DE$365,$E3+19,FALSE)</f>
        <v>214088</v>
      </c>
      <c r="K3" s="42">
        <f>VLOOKUP($A3&amp;K$48,決統データ!$A$3:$DE$365,$E3+19,FALSE)</f>
        <v>17183</v>
      </c>
      <c r="L3" s="187">
        <f t="shared" ref="L3:L32" si="0">SUM(J3:K3)</f>
        <v>231271</v>
      </c>
    </row>
    <row r="4" spans="1:12" ht="20.100000000000001" customHeight="1">
      <c r="A4" s="27" t="str">
        <f t="shared" ref="A4:A43" si="1">+B4&amp;C4&amp;D4</f>
        <v>1755201</v>
      </c>
      <c r="B4" s="28" t="s">
        <v>231</v>
      </c>
      <c r="C4" s="29">
        <v>52</v>
      </c>
      <c r="D4" s="28" t="s">
        <v>370</v>
      </c>
      <c r="E4" s="186">
        <v>2</v>
      </c>
      <c r="F4" s="188"/>
      <c r="G4" s="776" t="s">
        <v>107</v>
      </c>
      <c r="H4" s="189" t="s">
        <v>123</v>
      </c>
      <c r="I4" s="190"/>
      <c r="J4" s="42">
        <f>VLOOKUP($A4&amp;J$48,決統データ!$A$3:$DE$365,$E4+19,FALSE)</f>
        <v>0</v>
      </c>
      <c r="K4" s="42">
        <f>VLOOKUP($A4&amp;K$48,決統データ!$A$3:$DE$365,$E4+19,FALSE)</f>
        <v>0</v>
      </c>
      <c r="L4" s="187">
        <f t="shared" si="0"/>
        <v>0</v>
      </c>
    </row>
    <row r="5" spans="1:12" ht="20.100000000000001" customHeight="1">
      <c r="A5" s="27" t="str">
        <f t="shared" si="1"/>
        <v>1755201</v>
      </c>
      <c r="B5" s="28" t="s">
        <v>231</v>
      </c>
      <c r="C5" s="29">
        <v>52</v>
      </c>
      <c r="D5" s="28" t="s">
        <v>370</v>
      </c>
      <c r="E5" s="186">
        <v>3</v>
      </c>
      <c r="F5" s="188"/>
      <c r="G5" s="777"/>
      <c r="H5" s="191" t="s">
        <v>122</v>
      </c>
      <c r="I5" s="191"/>
      <c r="J5" s="42">
        <f>VLOOKUP($A5&amp;J$48,決統データ!$A$3:$DE$365,$E5+19,FALSE)</f>
        <v>0</v>
      </c>
      <c r="K5" s="42">
        <f>VLOOKUP($A5&amp;K$48,決統データ!$A$3:$DE$365,$E5+19,FALSE)</f>
        <v>0</v>
      </c>
      <c r="L5" s="187">
        <f t="shared" si="0"/>
        <v>0</v>
      </c>
    </row>
    <row r="6" spans="1:12" ht="20.100000000000001" customHeight="1">
      <c r="A6" s="27" t="str">
        <f t="shared" si="1"/>
        <v>1755201</v>
      </c>
      <c r="B6" s="28" t="s">
        <v>231</v>
      </c>
      <c r="C6" s="29">
        <v>52</v>
      </c>
      <c r="D6" s="28" t="s">
        <v>370</v>
      </c>
      <c r="E6" s="186">
        <v>4</v>
      </c>
      <c r="F6" s="188"/>
      <c r="G6" s="777"/>
      <c r="H6" s="189" t="s">
        <v>121</v>
      </c>
      <c r="I6" s="190"/>
      <c r="J6" s="42">
        <f>VLOOKUP($A6&amp;J$48,決統データ!$A$3:$DE$365,$E6+19,FALSE)</f>
        <v>0</v>
      </c>
      <c r="K6" s="42">
        <f>VLOOKUP($A6&amp;K$48,決統データ!$A$3:$DE$365,$E6+19,FALSE)</f>
        <v>0</v>
      </c>
      <c r="L6" s="187">
        <f t="shared" si="0"/>
        <v>0</v>
      </c>
    </row>
    <row r="7" spans="1:12" ht="20.100000000000001" customHeight="1">
      <c r="A7" s="27" t="str">
        <f t="shared" si="1"/>
        <v>1755201</v>
      </c>
      <c r="B7" s="28" t="s">
        <v>231</v>
      </c>
      <c r="C7" s="29">
        <v>52</v>
      </c>
      <c r="D7" s="28" t="s">
        <v>370</v>
      </c>
      <c r="E7" s="186">
        <v>5</v>
      </c>
      <c r="F7" s="192"/>
      <c r="G7" s="777"/>
      <c r="H7" s="189" t="s">
        <v>120</v>
      </c>
      <c r="I7" s="190"/>
      <c r="J7" s="42">
        <f>VLOOKUP($A7&amp;J$48,決統データ!$A$3:$DE$365,$E7+19,FALSE)</f>
        <v>65146</v>
      </c>
      <c r="K7" s="42">
        <f>VLOOKUP($A7&amp;K$48,決統データ!$A$3:$DE$365,$E7+19,FALSE)</f>
        <v>0</v>
      </c>
      <c r="L7" s="187">
        <f t="shared" si="0"/>
        <v>65146</v>
      </c>
    </row>
    <row r="8" spans="1:12" ht="20.100000000000001" customHeight="1">
      <c r="A8" s="27" t="str">
        <f t="shared" si="1"/>
        <v>1755201</v>
      </c>
      <c r="B8" s="28" t="s">
        <v>231</v>
      </c>
      <c r="C8" s="29">
        <v>52</v>
      </c>
      <c r="D8" s="28" t="s">
        <v>370</v>
      </c>
      <c r="E8" s="186">
        <v>6</v>
      </c>
      <c r="F8" s="193"/>
      <c r="G8" s="777"/>
      <c r="H8" s="189" t="s">
        <v>119</v>
      </c>
      <c r="I8" s="190"/>
      <c r="J8" s="42">
        <f>VLOOKUP($A8&amp;J$48,決統データ!$A$3:$DE$365,$E8+19,FALSE)</f>
        <v>0</v>
      </c>
      <c r="K8" s="42">
        <f>VLOOKUP($A8&amp;K$48,決統データ!$A$3:$DE$365,$E8+19,FALSE)</f>
        <v>0</v>
      </c>
      <c r="L8" s="187">
        <f t="shared" si="0"/>
        <v>0</v>
      </c>
    </row>
    <row r="9" spans="1:12" ht="20.100000000000001" customHeight="1">
      <c r="A9" s="27" t="str">
        <f t="shared" si="1"/>
        <v>1755201</v>
      </c>
      <c r="B9" s="28" t="s">
        <v>231</v>
      </c>
      <c r="C9" s="29">
        <v>52</v>
      </c>
      <c r="D9" s="28" t="s">
        <v>370</v>
      </c>
      <c r="E9" s="186">
        <v>7</v>
      </c>
      <c r="F9" s="193"/>
      <c r="G9" s="777"/>
      <c r="H9" s="191" t="s">
        <v>1427</v>
      </c>
      <c r="I9" s="191"/>
      <c r="J9" s="42">
        <f>VLOOKUP($A9&amp;J$48,決統データ!$A$3:$DE$365,$E9+19,FALSE)</f>
        <v>0</v>
      </c>
      <c r="K9" s="42">
        <f>VLOOKUP($A9&amp;K$48,決統データ!$A$3:$DE$365,$E9+19,FALSE)</f>
        <v>0</v>
      </c>
      <c r="L9" s="187">
        <f t="shared" si="0"/>
        <v>0</v>
      </c>
    </row>
    <row r="10" spans="1:12" ht="20.100000000000001" customHeight="1">
      <c r="A10" s="27" t="str">
        <f t="shared" si="1"/>
        <v>1755201</v>
      </c>
      <c r="B10" s="28" t="s">
        <v>231</v>
      </c>
      <c r="C10" s="29">
        <v>52</v>
      </c>
      <c r="D10" s="28" t="s">
        <v>370</v>
      </c>
      <c r="E10" s="186">
        <v>8</v>
      </c>
      <c r="F10" s="193"/>
      <c r="G10" s="777"/>
      <c r="H10" s="189" t="s">
        <v>118</v>
      </c>
      <c r="I10" s="190"/>
      <c r="J10" s="42">
        <f>VLOOKUP($A10&amp;J$48,決統データ!$A$3:$DE$365,$E10+19,FALSE)</f>
        <v>1101</v>
      </c>
      <c r="K10" s="42">
        <f>VLOOKUP($A10&amp;K$48,決統データ!$A$3:$DE$365,$E10+19,FALSE)</f>
        <v>0</v>
      </c>
      <c r="L10" s="187">
        <f t="shared" si="0"/>
        <v>1101</v>
      </c>
    </row>
    <row r="11" spans="1:12" ht="20.100000000000001" customHeight="1">
      <c r="A11" s="27" t="str">
        <f t="shared" si="1"/>
        <v>1755201</v>
      </c>
      <c r="B11" s="28" t="s">
        <v>231</v>
      </c>
      <c r="C11" s="29">
        <v>52</v>
      </c>
      <c r="D11" s="28" t="s">
        <v>370</v>
      </c>
      <c r="E11" s="186">
        <v>9</v>
      </c>
      <c r="F11" s="193"/>
      <c r="G11" s="777"/>
      <c r="H11" s="189" t="s">
        <v>117</v>
      </c>
      <c r="I11" s="190"/>
      <c r="J11" s="42">
        <f>VLOOKUP($A11&amp;J$48,決統データ!$A$3:$DE$365,$E11+19,FALSE)</f>
        <v>0</v>
      </c>
      <c r="K11" s="42">
        <f>VLOOKUP($A11&amp;K$48,決統データ!$A$3:$DE$365,$E11+19,FALSE)</f>
        <v>0</v>
      </c>
      <c r="L11" s="187">
        <f t="shared" si="0"/>
        <v>0</v>
      </c>
    </row>
    <row r="12" spans="1:12" ht="20.100000000000001" customHeight="1">
      <c r="A12" s="27" t="str">
        <f t="shared" si="1"/>
        <v>1755201</v>
      </c>
      <c r="B12" s="28" t="s">
        <v>231</v>
      </c>
      <c r="C12" s="29">
        <v>52</v>
      </c>
      <c r="D12" s="28" t="s">
        <v>370</v>
      </c>
      <c r="E12" s="186">
        <v>10</v>
      </c>
      <c r="F12" s="192"/>
      <c r="G12" s="777"/>
      <c r="H12" s="189" t="s">
        <v>116</v>
      </c>
      <c r="I12" s="190"/>
      <c r="J12" s="42">
        <f>VLOOKUP($A12&amp;J$48,決統データ!$A$3:$DE$365,$E12+19,FALSE)</f>
        <v>61510</v>
      </c>
      <c r="K12" s="42">
        <f>VLOOKUP($A12&amp;K$48,決統データ!$A$3:$DE$365,$E12+19,FALSE)</f>
        <v>10174</v>
      </c>
      <c r="L12" s="187">
        <f t="shared" si="0"/>
        <v>71684</v>
      </c>
    </row>
    <row r="13" spans="1:12" ht="20.100000000000001" customHeight="1">
      <c r="A13" s="27" t="str">
        <f t="shared" si="1"/>
        <v>1755201</v>
      </c>
      <c r="B13" s="28" t="s">
        <v>231</v>
      </c>
      <c r="C13" s="29">
        <v>52</v>
      </c>
      <c r="D13" s="28" t="s">
        <v>370</v>
      </c>
      <c r="E13" s="186">
        <v>11</v>
      </c>
      <c r="F13" s="194"/>
      <c r="G13" s="777"/>
      <c r="H13" s="191" t="s">
        <v>1496</v>
      </c>
      <c r="I13" s="191"/>
      <c r="J13" s="42">
        <f>VLOOKUP($A13&amp;J$48,決統データ!$A$3:$DE$365,$E13+19,FALSE)</f>
        <v>0</v>
      </c>
      <c r="K13" s="42">
        <f>VLOOKUP($A13&amp;K$48,決統データ!$A$3:$DE$365,$E13+19,FALSE)</f>
        <v>0</v>
      </c>
      <c r="L13" s="187">
        <f t="shared" si="0"/>
        <v>0</v>
      </c>
    </row>
    <row r="14" spans="1:12" ht="20.100000000000001" customHeight="1">
      <c r="A14" s="27" t="str">
        <f t="shared" si="1"/>
        <v>1755201</v>
      </c>
      <c r="B14" s="28" t="s">
        <v>231</v>
      </c>
      <c r="C14" s="29">
        <v>52</v>
      </c>
      <c r="D14" s="28" t="s">
        <v>370</v>
      </c>
      <c r="E14" s="186">
        <v>12</v>
      </c>
      <c r="F14" s="194"/>
      <c r="G14" s="777"/>
      <c r="H14" s="195" t="s">
        <v>1497</v>
      </c>
      <c r="I14" s="195"/>
      <c r="J14" s="42">
        <f>VLOOKUP($A14&amp;J$48,決統データ!$A$3:$DE$365,$E14+19,FALSE)</f>
        <v>0</v>
      </c>
      <c r="K14" s="42">
        <f>VLOOKUP($A14&amp;K$48,決統データ!$A$3:$DE$365,$E14+19,FALSE)</f>
        <v>0</v>
      </c>
      <c r="L14" s="187">
        <f t="shared" si="0"/>
        <v>0</v>
      </c>
    </row>
    <row r="15" spans="1:12" ht="20.100000000000001" customHeight="1">
      <c r="A15" s="27" t="str">
        <f t="shared" si="1"/>
        <v>1755201</v>
      </c>
      <c r="B15" s="28" t="s">
        <v>231</v>
      </c>
      <c r="C15" s="29">
        <v>52</v>
      </c>
      <c r="D15" s="28" t="s">
        <v>370</v>
      </c>
      <c r="E15" s="186">
        <v>13</v>
      </c>
      <c r="F15" s="194"/>
      <c r="G15" s="777"/>
      <c r="H15" s="195" t="s">
        <v>80</v>
      </c>
      <c r="I15" s="195"/>
      <c r="J15" s="42">
        <f>VLOOKUP($A15&amp;J$48,決統データ!$A$3:$DE$365,$E15+19,FALSE)</f>
        <v>0</v>
      </c>
      <c r="K15" s="42">
        <f>VLOOKUP($A15&amp;K$48,決統データ!$A$3:$DE$365,$E15+19,FALSE)</f>
        <v>0</v>
      </c>
      <c r="L15" s="187">
        <f t="shared" si="0"/>
        <v>0</v>
      </c>
    </row>
    <row r="16" spans="1:12" ht="20.100000000000001" customHeight="1">
      <c r="A16" s="27" t="str">
        <f t="shared" si="1"/>
        <v>1755201</v>
      </c>
      <c r="B16" s="28" t="s">
        <v>231</v>
      </c>
      <c r="C16" s="29">
        <v>52</v>
      </c>
      <c r="D16" s="28" t="s">
        <v>370</v>
      </c>
      <c r="E16" s="186">
        <v>14</v>
      </c>
      <c r="F16" s="194"/>
      <c r="G16" s="451"/>
      <c r="H16" s="195" t="s">
        <v>1498</v>
      </c>
      <c r="I16" s="195"/>
      <c r="J16" s="42">
        <f>VLOOKUP($A16&amp;J$48,決統データ!$A$3:$DE$365,$E16+19,FALSE)</f>
        <v>0</v>
      </c>
      <c r="K16" s="42">
        <f>VLOOKUP($A16&amp;K$48,決統データ!$A$3:$DE$365,$E16+19,FALSE)</f>
        <v>0</v>
      </c>
      <c r="L16" s="187">
        <f t="shared" si="0"/>
        <v>0</v>
      </c>
    </row>
    <row r="17" spans="1:12" ht="20.100000000000001" customHeight="1">
      <c r="A17" s="27" t="str">
        <f t="shared" si="1"/>
        <v>1755201</v>
      </c>
      <c r="B17" s="28" t="s">
        <v>231</v>
      </c>
      <c r="C17" s="29">
        <v>52</v>
      </c>
      <c r="D17" s="28" t="s">
        <v>370</v>
      </c>
      <c r="E17" s="186">
        <v>15</v>
      </c>
      <c r="F17" s="196"/>
      <c r="G17" s="197"/>
      <c r="H17" s="191" t="s">
        <v>1354</v>
      </c>
      <c r="I17" s="189"/>
      <c r="J17" s="42">
        <f>VLOOKUP($A17&amp;J$48,決統データ!$A$3:$DE$365,$E17+19,FALSE)</f>
        <v>0</v>
      </c>
      <c r="K17" s="42">
        <f>VLOOKUP($A17&amp;K$48,決統データ!$A$3:$DE$365,$E17+19,FALSE)</f>
        <v>0</v>
      </c>
      <c r="L17" s="187">
        <f t="shared" si="0"/>
        <v>0</v>
      </c>
    </row>
    <row r="18" spans="1:12" ht="20.100000000000001" customHeight="1">
      <c r="A18" s="27" t="str">
        <f t="shared" si="1"/>
        <v>1755201</v>
      </c>
      <c r="B18" s="28" t="s">
        <v>231</v>
      </c>
      <c r="C18" s="29">
        <v>52</v>
      </c>
      <c r="D18" s="28" t="s">
        <v>370</v>
      </c>
      <c r="E18" s="186">
        <v>16</v>
      </c>
      <c r="F18" s="779" t="s">
        <v>125</v>
      </c>
      <c r="G18" s="780"/>
      <c r="H18" s="780"/>
      <c r="I18" s="781"/>
      <c r="J18" s="42">
        <f>VLOOKUP($A18&amp;J$48,決統データ!$A$3:$DE$365,$E18+19,FALSE)</f>
        <v>23186</v>
      </c>
      <c r="K18" s="42">
        <f>VLOOKUP($A18&amp;K$48,決統データ!$A$3:$DE$365,$E18+19,FALSE)</f>
        <v>1950</v>
      </c>
      <c r="L18" s="187">
        <f t="shared" si="0"/>
        <v>25136</v>
      </c>
    </row>
    <row r="19" spans="1:12" ht="20.100000000000001" customHeight="1">
      <c r="A19" s="27" t="str">
        <f t="shared" si="1"/>
        <v>1755201</v>
      </c>
      <c r="B19" s="28" t="s">
        <v>231</v>
      </c>
      <c r="C19" s="29">
        <v>52</v>
      </c>
      <c r="D19" s="28" t="s">
        <v>370</v>
      </c>
      <c r="E19" s="186">
        <v>17</v>
      </c>
      <c r="F19" s="188"/>
      <c r="G19" s="776" t="s">
        <v>107</v>
      </c>
      <c r="H19" s="198" t="s">
        <v>123</v>
      </c>
      <c r="I19" s="190"/>
      <c r="J19" s="42">
        <f>VLOOKUP($A19&amp;J$48,決統データ!$A$3:$DE$365,$E19+19,FALSE)</f>
        <v>0</v>
      </c>
      <c r="K19" s="42">
        <f>VLOOKUP($A19&amp;K$48,決統データ!$A$3:$DE$365,$E19+19,FALSE)</f>
        <v>0</v>
      </c>
      <c r="L19" s="187">
        <f t="shared" si="0"/>
        <v>0</v>
      </c>
    </row>
    <row r="20" spans="1:12" ht="20.100000000000001" customHeight="1">
      <c r="A20" s="27" t="str">
        <f t="shared" si="1"/>
        <v>1755201</v>
      </c>
      <c r="B20" s="28" t="s">
        <v>231</v>
      </c>
      <c r="C20" s="29">
        <v>52</v>
      </c>
      <c r="D20" s="28" t="s">
        <v>370</v>
      </c>
      <c r="E20" s="186">
        <v>18</v>
      </c>
      <c r="F20" s="188"/>
      <c r="G20" s="777"/>
      <c r="H20" s="190" t="s">
        <v>122</v>
      </c>
      <c r="I20" s="191"/>
      <c r="J20" s="42">
        <f>VLOOKUP($A20&amp;J$48,決統データ!$A$3:$DE$365,$E20+19,FALSE)</f>
        <v>0</v>
      </c>
      <c r="K20" s="42">
        <f>VLOOKUP($A20&amp;K$48,決統データ!$A$3:$DE$365,$E20+19,FALSE)</f>
        <v>0</v>
      </c>
      <c r="L20" s="187">
        <f t="shared" si="0"/>
        <v>0</v>
      </c>
    </row>
    <row r="21" spans="1:12" ht="20.100000000000001" customHeight="1">
      <c r="A21" s="27" t="str">
        <f t="shared" si="1"/>
        <v>1755201</v>
      </c>
      <c r="B21" s="28" t="s">
        <v>231</v>
      </c>
      <c r="C21" s="29">
        <v>52</v>
      </c>
      <c r="D21" s="28" t="s">
        <v>370</v>
      </c>
      <c r="E21" s="186">
        <v>19</v>
      </c>
      <c r="F21" s="188"/>
      <c r="G21" s="777"/>
      <c r="H21" s="198" t="s">
        <v>121</v>
      </c>
      <c r="I21" s="190"/>
      <c r="J21" s="42">
        <f>VLOOKUP($A21&amp;J$48,決統データ!$A$3:$DE$365,$E21+19,FALSE)</f>
        <v>0</v>
      </c>
      <c r="K21" s="42">
        <f>VLOOKUP($A21&amp;K$48,決統データ!$A$3:$DE$365,$E21+19,FALSE)</f>
        <v>0</v>
      </c>
      <c r="L21" s="187">
        <f t="shared" si="0"/>
        <v>0</v>
      </c>
    </row>
    <row r="22" spans="1:12" ht="20.100000000000001" customHeight="1">
      <c r="A22" s="27" t="str">
        <f t="shared" si="1"/>
        <v>1755201</v>
      </c>
      <c r="B22" s="28" t="s">
        <v>231</v>
      </c>
      <c r="C22" s="29">
        <v>52</v>
      </c>
      <c r="D22" s="28" t="s">
        <v>370</v>
      </c>
      <c r="E22" s="186">
        <v>20</v>
      </c>
      <c r="F22" s="192"/>
      <c r="G22" s="777"/>
      <c r="H22" s="198" t="s">
        <v>120</v>
      </c>
      <c r="I22" s="190"/>
      <c r="J22" s="42">
        <f>VLOOKUP($A22&amp;J$48,決統データ!$A$3:$DE$365,$E22+19,FALSE)</f>
        <v>8657</v>
      </c>
      <c r="K22" s="42">
        <f>VLOOKUP($A22&amp;K$48,決統データ!$A$3:$DE$365,$E22+19,FALSE)</f>
        <v>0</v>
      </c>
      <c r="L22" s="187">
        <f t="shared" si="0"/>
        <v>8657</v>
      </c>
    </row>
    <row r="23" spans="1:12" ht="20.100000000000001" customHeight="1">
      <c r="A23" s="27" t="str">
        <f t="shared" si="1"/>
        <v>1755201</v>
      </c>
      <c r="B23" s="28" t="s">
        <v>231</v>
      </c>
      <c r="C23" s="29">
        <v>52</v>
      </c>
      <c r="D23" s="28" t="s">
        <v>370</v>
      </c>
      <c r="E23" s="186">
        <v>21</v>
      </c>
      <c r="F23" s="193"/>
      <c r="G23" s="777"/>
      <c r="H23" s="198" t="s">
        <v>119</v>
      </c>
      <c r="I23" s="190"/>
      <c r="J23" s="42">
        <f>VLOOKUP($A23&amp;J$48,決統データ!$A$3:$DE$365,$E23+19,FALSE)</f>
        <v>0</v>
      </c>
      <c r="K23" s="42">
        <f>VLOOKUP($A23&amp;K$48,決統データ!$A$3:$DE$365,$E23+19,FALSE)</f>
        <v>0</v>
      </c>
      <c r="L23" s="187">
        <f t="shared" si="0"/>
        <v>0</v>
      </c>
    </row>
    <row r="24" spans="1:12" ht="20.100000000000001" customHeight="1">
      <c r="A24" s="27" t="str">
        <f t="shared" si="1"/>
        <v>1755201</v>
      </c>
      <c r="B24" s="28" t="s">
        <v>231</v>
      </c>
      <c r="C24" s="29">
        <v>52</v>
      </c>
      <c r="D24" s="28" t="s">
        <v>370</v>
      </c>
      <c r="E24" s="186">
        <v>22</v>
      </c>
      <c r="F24" s="193"/>
      <c r="G24" s="777"/>
      <c r="H24" s="198" t="s">
        <v>118</v>
      </c>
      <c r="I24" s="190"/>
      <c r="J24" s="42">
        <f>VLOOKUP($A24&amp;J$48,決統データ!$A$3:$DE$365,$E24+19,FALSE)</f>
        <v>24</v>
      </c>
      <c r="K24" s="42">
        <f>VLOOKUP($A24&amp;K$48,決統データ!$A$3:$DE$365,$E24+19,FALSE)</f>
        <v>0</v>
      </c>
      <c r="L24" s="187">
        <f t="shared" si="0"/>
        <v>24</v>
      </c>
    </row>
    <row r="25" spans="1:12" ht="20.100000000000001" customHeight="1">
      <c r="A25" s="27" t="str">
        <f t="shared" si="1"/>
        <v>1755201</v>
      </c>
      <c r="B25" s="28" t="s">
        <v>231</v>
      </c>
      <c r="C25" s="29">
        <v>52</v>
      </c>
      <c r="D25" s="28" t="s">
        <v>370</v>
      </c>
      <c r="E25" s="186">
        <v>23</v>
      </c>
      <c r="F25" s="193"/>
      <c r="G25" s="777"/>
      <c r="H25" s="198" t="s">
        <v>117</v>
      </c>
      <c r="I25" s="190"/>
      <c r="J25" s="42">
        <f>VLOOKUP($A25&amp;J$48,決統データ!$A$3:$DE$365,$E25+19,FALSE)</f>
        <v>0</v>
      </c>
      <c r="K25" s="42">
        <f>VLOOKUP($A25&amp;K$48,決統データ!$A$3:$DE$365,$E25+19,FALSE)</f>
        <v>0</v>
      </c>
      <c r="L25" s="187">
        <f t="shared" si="0"/>
        <v>0</v>
      </c>
    </row>
    <row r="26" spans="1:12" ht="20.100000000000001" customHeight="1">
      <c r="A26" s="27" t="str">
        <f t="shared" si="1"/>
        <v>1755201</v>
      </c>
      <c r="B26" s="28" t="s">
        <v>231</v>
      </c>
      <c r="C26" s="29">
        <v>52</v>
      </c>
      <c r="D26" s="28" t="s">
        <v>370</v>
      </c>
      <c r="E26" s="186">
        <v>24</v>
      </c>
      <c r="F26" s="192"/>
      <c r="G26" s="777"/>
      <c r="H26" s="198" t="s">
        <v>116</v>
      </c>
      <c r="I26" s="190"/>
      <c r="J26" s="42">
        <f>VLOOKUP($A26&amp;J$48,決統データ!$A$3:$DE$365,$E26+19,FALSE)</f>
        <v>4365</v>
      </c>
      <c r="K26" s="42">
        <f>VLOOKUP($A26&amp;K$48,決統データ!$A$3:$DE$365,$E26+19,FALSE)</f>
        <v>168</v>
      </c>
      <c r="L26" s="187">
        <f t="shared" si="0"/>
        <v>4533</v>
      </c>
    </row>
    <row r="27" spans="1:12" ht="20.100000000000001" customHeight="1">
      <c r="A27" s="27" t="str">
        <f t="shared" si="1"/>
        <v>1755201</v>
      </c>
      <c r="B27" s="28" t="s">
        <v>231</v>
      </c>
      <c r="C27" s="29">
        <v>52</v>
      </c>
      <c r="D27" s="28" t="s">
        <v>370</v>
      </c>
      <c r="E27" s="186">
        <v>25</v>
      </c>
      <c r="F27" s="193"/>
      <c r="G27" s="777"/>
      <c r="H27" s="190" t="s">
        <v>1496</v>
      </c>
      <c r="I27" s="191"/>
      <c r="J27" s="42">
        <f>VLOOKUP($A27&amp;J$48,決統データ!$A$3:$DE$365,$E27+19,FALSE)</f>
        <v>0</v>
      </c>
      <c r="K27" s="42">
        <f>VLOOKUP($A27&amp;K$48,決統データ!$A$3:$DE$365,$E27+19,FALSE)</f>
        <v>0</v>
      </c>
      <c r="L27" s="187">
        <f t="shared" si="0"/>
        <v>0</v>
      </c>
    </row>
    <row r="28" spans="1:12" ht="20.100000000000001" customHeight="1">
      <c r="A28" s="27" t="str">
        <f t="shared" si="1"/>
        <v>1755201</v>
      </c>
      <c r="B28" s="28" t="s">
        <v>231</v>
      </c>
      <c r="C28" s="29">
        <v>52</v>
      </c>
      <c r="D28" s="28" t="s">
        <v>370</v>
      </c>
      <c r="E28" s="186">
        <v>26</v>
      </c>
      <c r="F28" s="194"/>
      <c r="G28" s="777"/>
      <c r="H28" s="195" t="s">
        <v>1497</v>
      </c>
      <c r="I28" s="195"/>
      <c r="J28" s="42">
        <f>VLOOKUP($A28&amp;J$48,決統データ!$A$3:$DE$365,$E28+19,FALSE)</f>
        <v>0</v>
      </c>
      <c r="K28" s="42">
        <f>VLOOKUP($A28&amp;K$48,決統データ!$A$3:$DE$365,$E28+19,FALSE)</f>
        <v>0</v>
      </c>
      <c r="L28" s="187">
        <f t="shared" si="0"/>
        <v>0</v>
      </c>
    </row>
    <row r="29" spans="1:12" ht="20.100000000000001" customHeight="1">
      <c r="A29" s="27" t="str">
        <f t="shared" si="1"/>
        <v>1755201</v>
      </c>
      <c r="B29" s="28" t="s">
        <v>231</v>
      </c>
      <c r="C29" s="29">
        <v>52</v>
      </c>
      <c r="D29" s="28" t="s">
        <v>370</v>
      </c>
      <c r="E29" s="186">
        <v>27</v>
      </c>
      <c r="F29" s="194"/>
      <c r="G29" s="778"/>
      <c r="H29" s="195" t="s">
        <v>80</v>
      </c>
      <c r="I29" s="195"/>
      <c r="J29" s="42">
        <f>VLOOKUP($A29&amp;J$48,決統データ!$A$3:$DE$365,$E29+19,FALSE)</f>
        <v>0</v>
      </c>
      <c r="K29" s="42">
        <f>VLOOKUP($A29&amp;K$48,決統データ!$A$3:$DE$365,$E29+19,FALSE)</f>
        <v>0</v>
      </c>
      <c r="L29" s="187">
        <f t="shared" si="0"/>
        <v>0</v>
      </c>
    </row>
    <row r="30" spans="1:12" ht="20.100000000000001" customHeight="1">
      <c r="A30" s="27" t="str">
        <f t="shared" si="1"/>
        <v>1755201</v>
      </c>
      <c r="B30" s="28" t="s">
        <v>231</v>
      </c>
      <c r="C30" s="29">
        <v>52</v>
      </c>
      <c r="D30" s="28" t="s">
        <v>370</v>
      </c>
      <c r="E30" s="186">
        <v>35</v>
      </c>
      <c r="F30" s="772" t="s">
        <v>115</v>
      </c>
      <c r="G30" s="772" t="s">
        <v>114</v>
      </c>
      <c r="H30" s="773" t="s">
        <v>113</v>
      </c>
      <c r="I30" s="774"/>
      <c r="J30" s="42">
        <f>VLOOKUP($A30&amp;J$48,決統データ!$A$3:$DE$365,$E30+19,FALSE)</f>
        <v>214088</v>
      </c>
      <c r="K30" s="42">
        <f>VLOOKUP($A30&amp;K$48,決統データ!$A$3:$DE$365,$E30+19,FALSE)</f>
        <v>17183</v>
      </c>
      <c r="L30" s="187">
        <f t="shared" si="0"/>
        <v>231271</v>
      </c>
    </row>
    <row r="31" spans="1:12" ht="20.100000000000001" customHeight="1">
      <c r="A31" s="27" t="str">
        <f t="shared" si="1"/>
        <v>1755201</v>
      </c>
      <c r="B31" s="28" t="s">
        <v>231</v>
      </c>
      <c r="C31" s="29">
        <v>52</v>
      </c>
      <c r="D31" s="28" t="s">
        <v>370</v>
      </c>
      <c r="E31" s="186">
        <v>36</v>
      </c>
      <c r="F31" s="772"/>
      <c r="G31" s="772"/>
      <c r="H31" s="772" t="s">
        <v>107</v>
      </c>
      <c r="I31" s="190" t="s">
        <v>112</v>
      </c>
      <c r="J31" s="42">
        <f>VLOOKUP($A31&amp;J$48,決統データ!$A$3:$DE$365,$E31+19,FALSE)</f>
        <v>65146</v>
      </c>
      <c r="K31" s="42">
        <f>VLOOKUP($A31&amp;K$48,決統データ!$A$3:$DE$365,$E31+19,FALSE)</f>
        <v>0</v>
      </c>
      <c r="L31" s="187">
        <f t="shared" si="0"/>
        <v>65146</v>
      </c>
    </row>
    <row r="32" spans="1:12" ht="20.100000000000001" customHeight="1">
      <c r="A32" s="27" t="str">
        <f t="shared" si="1"/>
        <v>1755201</v>
      </c>
      <c r="B32" s="28" t="s">
        <v>231</v>
      </c>
      <c r="C32" s="29">
        <v>52</v>
      </c>
      <c r="D32" s="28" t="s">
        <v>370</v>
      </c>
      <c r="E32" s="186">
        <v>37</v>
      </c>
      <c r="F32" s="772"/>
      <c r="G32" s="772"/>
      <c r="H32" s="772"/>
      <c r="I32" s="190" t="s">
        <v>105</v>
      </c>
      <c r="J32" s="42">
        <f>VLOOKUP($A32&amp;J$48,決統データ!$A$3:$DE$365,$E32+19,FALSE)</f>
        <v>55500</v>
      </c>
      <c r="K32" s="42">
        <f>VLOOKUP($A32&amp;K$48,決統データ!$A$3:$DE$365,$E32+19,FALSE)</f>
        <v>0</v>
      </c>
      <c r="L32" s="187">
        <f t="shared" si="0"/>
        <v>55500</v>
      </c>
    </row>
    <row r="33" spans="1:12" ht="20.100000000000001" customHeight="1">
      <c r="A33" s="27" t="str">
        <f t="shared" si="1"/>
        <v>1755201</v>
      </c>
      <c r="B33" s="28" t="s">
        <v>231</v>
      </c>
      <c r="C33" s="29">
        <v>52</v>
      </c>
      <c r="D33" s="28" t="s">
        <v>370</v>
      </c>
      <c r="E33" s="186">
        <v>38</v>
      </c>
      <c r="F33" s="772"/>
      <c r="G33" s="772"/>
      <c r="H33" s="772"/>
      <c r="I33" s="190" t="s">
        <v>1499</v>
      </c>
      <c r="J33" s="42">
        <f>VLOOKUP($A33&amp;J$48,決統データ!$A$3:$DE$365,$E33+19,FALSE)</f>
        <v>0</v>
      </c>
      <c r="K33" s="42">
        <f>VLOOKUP($A33&amp;K$48,決統データ!$A$3:$DE$365,$E33+19,FALSE)</f>
        <v>0</v>
      </c>
      <c r="L33" s="187"/>
    </row>
    <row r="34" spans="1:12" ht="20.100000000000001" customHeight="1">
      <c r="A34" s="27" t="str">
        <f t="shared" si="1"/>
        <v>1755201</v>
      </c>
      <c r="B34" s="28" t="s">
        <v>231</v>
      </c>
      <c r="C34" s="29">
        <v>52</v>
      </c>
      <c r="D34" s="28" t="s">
        <v>370</v>
      </c>
      <c r="E34" s="186">
        <v>39</v>
      </c>
      <c r="F34" s="772"/>
      <c r="G34" s="772"/>
      <c r="H34" s="772"/>
      <c r="I34" s="190" t="s">
        <v>111</v>
      </c>
      <c r="J34" s="42">
        <f>VLOOKUP($A34&amp;J$48,決統データ!$A$3:$DE$365,$E34+19,FALSE)</f>
        <v>0</v>
      </c>
      <c r="K34" s="42">
        <f>VLOOKUP($A34&amp;K$48,決統データ!$A$3:$DE$365,$E34+19,FALSE)</f>
        <v>0</v>
      </c>
      <c r="L34" s="187">
        <f t="shared" ref="L34:L43" si="2">SUM(J34:K34)</f>
        <v>0</v>
      </c>
    </row>
    <row r="35" spans="1:12" ht="20.100000000000001" customHeight="1">
      <c r="A35" s="27" t="str">
        <f t="shared" si="1"/>
        <v>1755201</v>
      </c>
      <c r="B35" s="28" t="s">
        <v>231</v>
      </c>
      <c r="C35" s="29">
        <v>52</v>
      </c>
      <c r="D35" s="28" t="s">
        <v>370</v>
      </c>
      <c r="E35" s="186">
        <v>40</v>
      </c>
      <c r="F35" s="772"/>
      <c r="G35" s="772"/>
      <c r="H35" s="772"/>
      <c r="I35" s="190" t="s">
        <v>110</v>
      </c>
      <c r="J35" s="42">
        <f>VLOOKUP($A35&amp;J$48,決統データ!$A$3:$DE$365,$E35+19,FALSE)</f>
        <v>1101</v>
      </c>
      <c r="K35" s="42">
        <f>VLOOKUP($A35&amp;K$48,決統データ!$A$3:$DE$365,$E35+19,FALSE)</f>
        <v>0</v>
      </c>
      <c r="L35" s="187">
        <f t="shared" si="2"/>
        <v>1101</v>
      </c>
    </row>
    <row r="36" spans="1:12" ht="20.100000000000001" customHeight="1">
      <c r="A36" s="27" t="str">
        <f t="shared" si="1"/>
        <v>1755201</v>
      </c>
      <c r="B36" s="28" t="s">
        <v>231</v>
      </c>
      <c r="C36" s="29">
        <v>52</v>
      </c>
      <c r="D36" s="28" t="s">
        <v>370</v>
      </c>
      <c r="E36" s="186">
        <v>41</v>
      </c>
      <c r="F36" s="772"/>
      <c r="G36" s="772"/>
      <c r="H36" s="772"/>
      <c r="I36" s="440" t="s">
        <v>109</v>
      </c>
      <c r="J36" s="42">
        <f>VLOOKUP($A36&amp;J$48,決統データ!$A$3:$DE$365,$E36+19,FALSE)</f>
        <v>0</v>
      </c>
      <c r="K36" s="42">
        <f>VLOOKUP($A36&amp;K$48,決統データ!$A$3:$DE$365,$E36+19,FALSE)</f>
        <v>0</v>
      </c>
      <c r="L36" s="187">
        <f t="shared" si="2"/>
        <v>0</v>
      </c>
    </row>
    <row r="37" spans="1:12" ht="20.100000000000001" customHeight="1">
      <c r="A37" s="27" t="str">
        <f t="shared" si="1"/>
        <v>1755201</v>
      </c>
      <c r="B37" s="28" t="s">
        <v>231</v>
      </c>
      <c r="C37" s="29">
        <v>52</v>
      </c>
      <c r="D37" s="28" t="s">
        <v>370</v>
      </c>
      <c r="E37" s="186">
        <v>42</v>
      </c>
      <c r="F37" s="772"/>
      <c r="G37" s="772"/>
      <c r="H37" s="772"/>
      <c r="I37" s="440" t="s">
        <v>1500</v>
      </c>
      <c r="J37" s="42">
        <f>VLOOKUP($A37&amp;J$48,決統データ!$A$3:$DE$365,$E37+19,FALSE)</f>
        <v>0</v>
      </c>
      <c r="K37" s="42">
        <f>VLOOKUP($A37&amp;K$48,決統データ!$A$3:$DE$365,$E37+19,FALSE)</f>
        <v>0</v>
      </c>
      <c r="L37" s="187">
        <f t="shared" si="2"/>
        <v>0</v>
      </c>
    </row>
    <row r="38" spans="1:12" ht="20.100000000000001" customHeight="1">
      <c r="A38" s="27" t="str">
        <f t="shared" si="1"/>
        <v>1755201</v>
      </c>
      <c r="B38" s="28" t="s">
        <v>231</v>
      </c>
      <c r="C38" s="29">
        <v>52</v>
      </c>
      <c r="D38" s="28" t="s">
        <v>370</v>
      </c>
      <c r="E38" s="186">
        <v>43</v>
      </c>
      <c r="F38" s="772"/>
      <c r="G38" s="772"/>
      <c r="H38" s="645" t="s">
        <v>108</v>
      </c>
      <c r="I38" s="775"/>
      <c r="J38" s="42">
        <f>VLOOKUP($A38&amp;J$48,決統データ!$A$3:$DE$365,$E38+19,FALSE)</f>
        <v>23186</v>
      </c>
      <c r="K38" s="42">
        <f>VLOOKUP($A38&amp;K$48,決統データ!$A$3:$DE$365,$E38+19,FALSE)</f>
        <v>1950</v>
      </c>
      <c r="L38" s="187">
        <f t="shared" si="2"/>
        <v>25136</v>
      </c>
    </row>
    <row r="39" spans="1:12" ht="20.100000000000001" customHeight="1">
      <c r="A39" s="27" t="str">
        <f t="shared" si="1"/>
        <v>1755201</v>
      </c>
      <c r="B39" s="28" t="s">
        <v>231</v>
      </c>
      <c r="C39" s="29">
        <v>52</v>
      </c>
      <c r="D39" s="28" t="s">
        <v>370</v>
      </c>
      <c r="E39" s="186">
        <v>44</v>
      </c>
      <c r="F39" s="772"/>
      <c r="G39" s="772"/>
      <c r="H39" s="584" t="s">
        <v>107</v>
      </c>
      <c r="I39" s="440" t="s">
        <v>106</v>
      </c>
      <c r="J39" s="42">
        <f>VLOOKUP($A39&amp;J$48,決統データ!$A$3:$DE$365,$E39+19,FALSE)</f>
        <v>8657</v>
      </c>
      <c r="K39" s="42">
        <f>VLOOKUP($A39&amp;K$48,決統データ!$A$3:$DE$365,$E39+19,FALSE)</f>
        <v>0</v>
      </c>
      <c r="L39" s="187">
        <f t="shared" si="2"/>
        <v>8657</v>
      </c>
    </row>
    <row r="40" spans="1:12" ht="20.100000000000001" customHeight="1">
      <c r="A40" s="27" t="str">
        <f t="shared" si="1"/>
        <v>1755201</v>
      </c>
      <c r="B40" s="28" t="s">
        <v>231</v>
      </c>
      <c r="C40" s="29">
        <v>52</v>
      </c>
      <c r="D40" s="28" t="s">
        <v>370</v>
      </c>
      <c r="E40" s="186">
        <v>45</v>
      </c>
      <c r="F40" s="772"/>
      <c r="G40" s="772"/>
      <c r="H40" s="585"/>
      <c r="I40" s="440" t="s">
        <v>105</v>
      </c>
      <c r="J40" s="42">
        <f>VLOOKUP($A40&amp;J$48,決統データ!$A$3:$DE$365,$E40+19,FALSE)</f>
        <v>0</v>
      </c>
      <c r="K40" s="42">
        <f>VLOOKUP($A40&amp;K$48,決統データ!$A$3:$DE$365,$E40+19,FALSE)</f>
        <v>1200</v>
      </c>
      <c r="L40" s="187">
        <f t="shared" si="2"/>
        <v>1200</v>
      </c>
    </row>
    <row r="41" spans="1:12" ht="20.100000000000001" customHeight="1">
      <c r="A41" s="27" t="str">
        <f t="shared" si="1"/>
        <v>1755201</v>
      </c>
      <c r="B41" s="28" t="s">
        <v>231</v>
      </c>
      <c r="C41" s="29">
        <v>52</v>
      </c>
      <c r="D41" s="28" t="s">
        <v>370</v>
      </c>
      <c r="E41" s="186">
        <v>46</v>
      </c>
      <c r="F41" s="772"/>
      <c r="G41" s="772"/>
      <c r="H41" s="585"/>
      <c r="I41" s="440" t="s">
        <v>1499</v>
      </c>
      <c r="J41" s="42">
        <f>VLOOKUP($A41&amp;J$48,決統データ!$A$3:$DE$365,$E41+19,FALSE)</f>
        <v>0</v>
      </c>
      <c r="K41" s="42">
        <f>VLOOKUP($A41&amp;K$48,決統データ!$A$3:$DE$365,$E41+19,FALSE)</f>
        <v>0</v>
      </c>
      <c r="L41" s="187">
        <f t="shared" si="2"/>
        <v>0</v>
      </c>
    </row>
    <row r="42" spans="1:12" ht="20.100000000000001" customHeight="1">
      <c r="A42" s="27" t="str">
        <f t="shared" si="1"/>
        <v>1755201</v>
      </c>
      <c r="B42" s="28" t="s">
        <v>231</v>
      </c>
      <c r="C42" s="29">
        <v>52</v>
      </c>
      <c r="D42" s="28" t="s">
        <v>370</v>
      </c>
      <c r="E42" s="186">
        <v>47</v>
      </c>
      <c r="F42" s="772"/>
      <c r="G42" s="772"/>
      <c r="H42" s="585"/>
      <c r="I42" s="440" t="s">
        <v>104</v>
      </c>
      <c r="J42" s="42">
        <f>VLOOKUP($A42&amp;J$48,決統データ!$A$3:$DE$365,$E42+19,FALSE)</f>
        <v>24</v>
      </c>
      <c r="K42" s="42">
        <f>VLOOKUP($A42&amp;K$48,決統データ!$A$3:$DE$365,$E42+19,FALSE)</f>
        <v>0</v>
      </c>
      <c r="L42" s="187">
        <f t="shared" si="2"/>
        <v>24</v>
      </c>
    </row>
    <row r="43" spans="1:12" ht="20.100000000000001" customHeight="1">
      <c r="A43" s="27" t="str">
        <f t="shared" si="1"/>
        <v>1755201</v>
      </c>
      <c r="B43" s="28" t="s">
        <v>231</v>
      </c>
      <c r="C43" s="29">
        <v>52</v>
      </c>
      <c r="D43" s="28" t="s">
        <v>370</v>
      </c>
      <c r="E43" s="186">
        <v>48</v>
      </c>
      <c r="F43" s="772"/>
      <c r="G43" s="772"/>
      <c r="H43" s="586"/>
      <c r="I43" s="440" t="s">
        <v>1500</v>
      </c>
      <c r="J43" s="42">
        <f>VLOOKUP($A43&amp;J$48,決統データ!$A$3:$DE$365,$E43+19,FALSE)</f>
        <v>0</v>
      </c>
      <c r="K43" s="42">
        <f>VLOOKUP($A43&amp;K$48,決統データ!$A$3:$DE$365,$E43+19,FALSE)</f>
        <v>0</v>
      </c>
      <c r="L43" s="187">
        <f t="shared" si="2"/>
        <v>0</v>
      </c>
    </row>
    <row r="48" spans="1:12" hidden="1">
      <c r="J48" s="216" t="str">
        <f t="shared" ref="J48:K48" si="3">+J49&amp;J51</f>
        <v>264075000</v>
      </c>
      <c r="K48" s="216" t="str">
        <f t="shared" si="3"/>
        <v>264652000</v>
      </c>
    </row>
    <row r="49" spans="10:11" hidden="1">
      <c r="J49" s="216" t="s">
        <v>573</v>
      </c>
      <c r="K49" s="216" t="s">
        <v>576</v>
      </c>
    </row>
    <row r="50" spans="10:11" hidden="1">
      <c r="J50" s="216" t="s">
        <v>574</v>
      </c>
      <c r="K50" s="216" t="s">
        <v>577</v>
      </c>
    </row>
    <row r="51" spans="10:11" hidden="1">
      <c r="J51" s="216" t="s">
        <v>546</v>
      </c>
      <c r="K51" s="216" t="s">
        <v>546</v>
      </c>
    </row>
  </sheetData>
  <sheetProtection algorithmName="SHA-512" hashValue="5D2TCh3xgHCHpbAnu2nQmA5IKCGEV+yTyXcLXwMyum0F+0TOmZ9GUAGlqBSLcqcLQE2EICZH4/t+s9+64H9gFQ==" saltValue="IBmB5m6psrlITkXsLExViA==" spinCount="100000" sheet="1" objects="1" scenarios="1"/>
  <mergeCells count="11">
    <mergeCell ref="H39:H43"/>
    <mergeCell ref="F2:I2"/>
    <mergeCell ref="F3:I3"/>
    <mergeCell ref="G4:G15"/>
    <mergeCell ref="F18:I18"/>
    <mergeCell ref="G19:G29"/>
    <mergeCell ref="F30:F43"/>
    <mergeCell ref="G30:G43"/>
    <mergeCell ref="H30:I30"/>
    <mergeCell ref="H31:H37"/>
    <mergeCell ref="H38:I38"/>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J90"/>
  <sheetViews>
    <sheetView view="pageBreakPreview" zoomScaleNormal="100" zoomScaleSheetLayoutView="100" workbookViewId="0">
      <pane ySplit="3" topLeftCell="A4" activePane="bottomLeft" state="frozen"/>
      <selection pane="bottomLeft" activeCell="A88" sqref="A88:XFD90"/>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4.296875" style="1" customWidth="1"/>
    <col min="7" max="7" width="7.5" style="1" customWidth="1"/>
    <col min="8" max="8" width="25.5" style="1" customWidth="1"/>
    <col min="9" max="9" width="14.59765625" style="139" customWidth="1"/>
    <col min="10" max="10" width="14.59765625" style="1" customWidth="1"/>
    <col min="11" max="16384" width="9" style="1"/>
  </cols>
  <sheetData>
    <row r="1" spans="1:10" ht="19.2">
      <c r="F1" s="8" t="s">
        <v>242</v>
      </c>
    </row>
    <row r="2" spans="1:10">
      <c r="F2" s="1" t="s">
        <v>1214</v>
      </c>
    </row>
    <row r="3" spans="1:10" ht="34.5" customHeight="1">
      <c r="A3" s="26"/>
      <c r="B3" s="67" t="s">
        <v>757</v>
      </c>
      <c r="C3" s="26" t="s">
        <v>758</v>
      </c>
      <c r="D3" s="26" t="s">
        <v>759</v>
      </c>
      <c r="E3" s="30" t="s">
        <v>760</v>
      </c>
      <c r="F3" s="598"/>
      <c r="G3" s="599"/>
      <c r="H3" s="600"/>
      <c r="I3" s="152" t="s">
        <v>462</v>
      </c>
      <c r="J3" s="11" t="s">
        <v>587</v>
      </c>
    </row>
    <row r="4" spans="1:10" s="86" customFormat="1">
      <c r="A4" s="27" t="str">
        <f>+B4&amp;C4&amp;D4</f>
        <v>1761001</v>
      </c>
      <c r="B4" s="28" t="s">
        <v>263</v>
      </c>
      <c r="C4" s="29">
        <v>10</v>
      </c>
      <c r="D4" s="28" t="s">
        <v>761</v>
      </c>
      <c r="E4" s="24">
        <v>1</v>
      </c>
      <c r="F4" s="248" t="s">
        <v>1209</v>
      </c>
      <c r="G4" s="248"/>
      <c r="H4" s="249"/>
      <c r="I4" s="35">
        <f>VLOOKUP($A4&amp;I$88,決統データ!$A$3:$DE$365,$E4+19,FALSE)</f>
        <v>4090224</v>
      </c>
      <c r="J4" s="260"/>
    </row>
    <row r="5" spans="1:10" s="86" customFormat="1">
      <c r="A5" s="27" t="str">
        <f t="shared" ref="A5:A68" si="0">+B5&amp;C5&amp;D5</f>
        <v>1761001</v>
      </c>
      <c r="B5" s="28" t="s">
        <v>263</v>
      </c>
      <c r="C5" s="29">
        <v>10</v>
      </c>
      <c r="D5" s="28" t="s">
        <v>761</v>
      </c>
      <c r="E5" s="237">
        <v>2</v>
      </c>
      <c r="F5" s="248" t="s">
        <v>1208</v>
      </c>
      <c r="G5" s="248"/>
      <c r="H5" s="249"/>
      <c r="I5" s="35">
        <f>VLOOKUP($A5&amp;I$88,決統データ!$A$3:$DE$365,$E5+19,FALSE)</f>
        <v>4110701</v>
      </c>
      <c r="J5" s="260"/>
    </row>
    <row r="6" spans="1:10" s="86" customFormat="1">
      <c r="A6" s="27" t="str">
        <f t="shared" si="0"/>
        <v>1761001</v>
      </c>
      <c r="B6" s="28" t="s">
        <v>263</v>
      </c>
      <c r="C6" s="29">
        <v>10</v>
      </c>
      <c r="D6" s="28" t="s">
        <v>761</v>
      </c>
      <c r="E6" s="237">
        <v>3</v>
      </c>
      <c r="F6" s="248" t="s">
        <v>1207</v>
      </c>
      <c r="G6" s="91"/>
      <c r="H6" s="250"/>
      <c r="I6" s="35">
        <f>VLOOKUP($A6&amp;I$88,決統データ!$A$3:$DE$365,$E6+19,FALSE)</f>
        <v>4080401</v>
      </c>
      <c r="J6" s="260"/>
    </row>
    <row r="7" spans="1:10">
      <c r="A7" s="27" t="str">
        <f t="shared" si="0"/>
        <v>1761001</v>
      </c>
      <c r="B7" s="28" t="s">
        <v>263</v>
      </c>
      <c r="C7" s="29">
        <v>10</v>
      </c>
      <c r="D7" s="28" t="s">
        <v>761</v>
      </c>
      <c r="E7" s="24">
        <v>4</v>
      </c>
      <c r="F7" s="162" t="s">
        <v>1206</v>
      </c>
      <c r="G7" s="65"/>
      <c r="H7" s="62"/>
      <c r="I7" s="35">
        <f>VLOOKUP($A7&amp;I$88,決統データ!$A$3:$DE$365,$E7+19,FALSE)</f>
        <v>1</v>
      </c>
      <c r="J7" s="262">
        <f t="shared" ref="J7:J18" si="1">SUM(I7:I7)</f>
        <v>1</v>
      </c>
    </row>
    <row r="8" spans="1:10">
      <c r="A8" s="27" t="str">
        <f t="shared" si="0"/>
        <v>1761001</v>
      </c>
      <c r="B8" s="28" t="s">
        <v>263</v>
      </c>
      <c r="C8" s="29">
        <v>10</v>
      </c>
      <c r="D8" s="28" t="s">
        <v>761</v>
      </c>
      <c r="E8" s="24">
        <v>7</v>
      </c>
      <c r="F8" s="604" t="s">
        <v>1205</v>
      </c>
      <c r="G8" s="162" t="s">
        <v>1204</v>
      </c>
      <c r="H8" s="163"/>
      <c r="I8" s="42">
        <f>VLOOKUP($A8&amp;I$88,決統データ!$A$3:$DE$365,$E8+19,FALSE)</f>
        <v>1905</v>
      </c>
      <c r="J8" s="262">
        <f t="shared" si="1"/>
        <v>1905</v>
      </c>
    </row>
    <row r="9" spans="1:10">
      <c r="A9" s="27" t="str">
        <f t="shared" si="0"/>
        <v>1761001</v>
      </c>
      <c r="B9" s="28" t="s">
        <v>263</v>
      </c>
      <c r="C9" s="29">
        <v>10</v>
      </c>
      <c r="D9" s="28" t="s">
        <v>761</v>
      </c>
      <c r="E9" s="24">
        <v>8</v>
      </c>
      <c r="F9" s="605"/>
      <c r="G9" s="162" t="s">
        <v>1203</v>
      </c>
      <c r="H9" s="163"/>
      <c r="I9" s="42">
        <f>VLOOKUP($A9&amp;I$88,決統データ!$A$3:$DE$365,$E9+19,FALSE)</f>
        <v>0</v>
      </c>
      <c r="J9" s="262">
        <f t="shared" si="1"/>
        <v>0</v>
      </c>
    </row>
    <row r="10" spans="1:10">
      <c r="A10" s="27" t="str">
        <f t="shared" si="0"/>
        <v>1761001</v>
      </c>
      <c r="B10" s="28" t="s">
        <v>263</v>
      </c>
      <c r="C10" s="29">
        <v>10</v>
      </c>
      <c r="D10" s="28" t="s">
        <v>761</v>
      </c>
      <c r="E10" s="24">
        <v>9</v>
      </c>
      <c r="F10" s="605"/>
      <c r="G10" s="162" t="s">
        <v>1202</v>
      </c>
      <c r="H10" s="163"/>
      <c r="I10" s="42">
        <f>VLOOKUP($A10&amp;I$88,決統データ!$A$3:$DE$365,$E10+19,FALSE)</f>
        <v>2670</v>
      </c>
      <c r="J10" s="262">
        <f t="shared" si="1"/>
        <v>2670</v>
      </c>
    </row>
    <row r="11" spans="1:10">
      <c r="A11" s="27" t="str">
        <f t="shared" si="0"/>
        <v>1761001</v>
      </c>
      <c r="B11" s="28" t="s">
        <v>263</v>
      </c>
      <c r="C11" s="29">
        <v>10</v>
      </c>
      <c r="D11" s="28" t="s">
        <v>761</v>
      </c>
      <c r="E11" s="24">
        <v>10</v>
      </c>
      <c r="F11" s="605"/>
      <c r="G11" s="162" t="s">
        <v>1201</v>
      </c>
      <c r="H11" s="163"/>
      <c r="I11" s="42">
        <f>VLOOKUP($A11&amp;I$88,決統データ!$A$3:$DE$365,$E11+19,FALSE)</f>
        <v>1081</v>
      </c>
      <c r="J11" s="262">
        <f t="shared" si="1"/>
        <v>1081</v>
      </c>
    </row>
    <row r="12" spans="1:10">
      <c r="A12" s="27" t="str">
        <f t="shared" si="0"/>
        <v>1761001</v>
      </c>
      <c r="B12" s="28" t="s">
        <v>263</v>
      </c>
      <c r="C12" s="29">
        <v>10</v>
      </c>
      <c r="D12" s="28" t="s">
        <v>761</v>
      </c>
      <c r="E12" s="24">
        <v>11</v>
      </c>
      <c r="F12" s="605"/>
      <c r="G12" s="162" t="s">
        <v>1200</v>
      </c>
      <c r="H12" s="163"/>
      <c r="I12" s="42">
        <f>VLOOKUP($A12&amp;I$88,決統データ!$A$3:$DE$365,$E12+19,FALSE)</f>
        <v>1081</v>
      </c>
      <c r="J12" s="262">
        <f t="shared" si="1"/>
        <v>1081</v>
      </c>
    </row>
    <row r="13" spans="1:10">
      <c r="A13" s="27" t="str">
        <f t="shared" si="0"/>
        <v>1761001</v>
      </c>
      <c r="B13" s="28" t="s">
        <v>263</v>
      </c>
      <c r="C13" s="29">
        <v>10</v>
      </c>
      <c r="D13" s="28" t="s">
        <v>761</v>
      </c>
      <c r="E13" s="24">
        <v>12</v>
      </c>
      <c r="F13" s="605"/>
      <c r="G13" s="164" t="s">
        <v>1199</v>
      </c>
      <c r="H13" s="163"/>
      <c r="I13" s="42">
        <f>VLOOKUP($A13&amp;I$88,決統データ!$A$3:$DE$365,$E13+19,FALSE)</f>
        <v>949</v>
      </c>
      <c r="J13" s="262">
        <f t="shared" si="1"/>
        <v>949</v>
      </c>
    </row>
    <row r="14" spans="1:10">
      <c r="A14" s="27" t="str">
        <f t="shared" si="0"/>
        <v>1761001</v>
      </c>
      <c r="B14" s="28" t="s">
        <v>263</v>
      </c>
      <c r="C14" s="29">
        <v>10</v>
      </c>
      <c r="D14" s="28" t="s">
        <v>761</v>
      </c>
      <c r="E14" s="24">
        <v>13</v>
      </c>
      <c r="F14" s="605"/>
      <c r="G14" s="162" t="s">
        <v>1198</v>
      </c>
      <c r="H14" s="163"/>
      <c r="I14" s="42">
        <f>VLOOKUP($A14&amp;I$88,決統データ!$A$3:$DE$365,$E14+19,FALSE)</f>
        <v>6199</v>
      </c>
      <c r="J14" s="262">
        <f t="shared" si="1"/>
        <v>6199</v>
      </c>
    </row>
    <row r="15" spans="1:10">
      <c r="A15" s="27" t="str">
        <f t="shared" si="0"/>
        <v>1761001</v>
      </c>
      <c r="B15" s="28" t="s">
        <v>263</v>
      </c>
      <c r="C15" s="29">
        <v>10</v>
      </c>
      <c r="D15" s="28" t="s">
        <v>761</v>
      </c>
      <c r="E15" s="24">
        <v>14</v>
      </c>
      <c r="F15" s="605"/>
      <c r="G15" s="162" t="s">
        <v>1197</v>
      </c>
      <c r="H15" s="163"/>
      <c r="I15" s="42">
        <f>VLOOKUP($A15&amp;I$88,決統データ!$A$3:$DE$365,$E15+19,FALSE)</f>
        <v>0</v>
      </c>
      <c r="J15" s="262">
        <f t="shared" si="1"/>
        <v>0</v>
      </c>
    </row>
    <row r="16" spans="1:10">
      <c r="A16" s="27" t="str">
        <f t="shared" si="0"/>
        <v>1761001</v>
      </c>
      <c r="B16" s="28" t="s">
        <v>263</v>
      </c>
      <c r="C16" s="29">
        <v>10</v>
      </c>
      <c r="D16" s="28" t="s">
        <v>761</v>
      </c>
      <c r="E16" s="24">
        <v>15</v>
      </c>
      <c r="F16" s="605"/>
      <c r="G16" s="162" t="s">
        <v>1196</v>
      </c>
      <c r="H16" s="163"/>
      <c r="I16" s="42">
        <f>VLOOKUP($A16&amp;I$88,決統データ!$A$3:$DE$365,$E16+19,FALSE)</f>
        <v>75</v>
      </c>
      <c r="J16" s="262">
        <f t="shared" si="1"/>
        <v>75</v>
      </c>
    </row>
    <row r="17" spans="1:10">
      <c r="A17" s="27" t="str">
        <f t="shared" si="0"/>
        <v>1761001</v>
      </c>
      <c r="B17" s="28" t="s">
        <v>263</v>
      </c>
      <c r="C17" s="29">
        <v>10</v>
      </c>
      <c r="D17" s="28" t="s">
        <v>761</v>
      </c>
      <c r="E17" s="24">
        <v>16</v>
      </c>
      <c r="F17" s="605"/>
      <c r="G17" s="162" t="s">
        <v>1195</v>
      </c>
      <c r="H17" s="163"/>
      <c r="I17" s="42">
        <f>VLOOKUP($A17&amp;I$88,決統データ!$A$3:$DE$365,$E17+19,FALSE)</f>
        <v>75</v>
      </c>
      <c r="J17" s="262">
        <f t="shared" si="1"/>
        <v>75</v>
      </c>
    </row>
    <row r="18" spans="1:10">
      <c r="A18" s="27" t="str">
        <f t="shared" si="0"/>
        <v>1761001</v>
      </c>
      <c r="B18" s="28" t="s">
        <v>263</v>
      </c>
      <c r="C18" s="29">
        <v>10</v>
      </c>
      <c r="D18" s="28" t="s">
        <v>761</v>
      </c>
      <c r="E18" s="24">
        <v>17</v>
      </c>
      <c r="F18" s="605"/>
      <c r="G18" s="162" t="s">
        <v>1194</v>
      </c>
      <c r="H18" s="163"/>
      <c r="I18" s="42">
        <f>VLOOKUP($A18&amp;I$88,決統データ!$A$3:$DE$365,$E18+19,FALSE)</f>
        <v>75</v>
      </c>
      <c r="J18" s="262">
        <f t="shared" si="1"/>
        <v>75</v>
      </c>
    </row>
    <row r="19" spans="1:10">
      <c r="A19" s="27"/>
      <c r="B19" s="28"/>
      <c r="C19" s="29"/>
      <c r="D19" s="28"/>
      <c r="F19" s="605"/>
      <c r="G19" s="606" t="s">
        <v>484</v>
      </c>
      <c r="H19" s="165" t="s">
        <v>241</v>
      </c>
      <c r="I19" s="153">
        <f>I12/I8*100</f>
        <v>56.745406824146983</v>
      </c>
      <c r="J19" s="258">
        <f>J12/J8*100</f>
        <v>56.745406824146983</v>
      </c>
    </row>
    <row r="20" spans="1:10">
      <c r="A20" s="27"/>
      <c r="B20" s="28"/>
      <c r="C20" s="29"/>
      <c r="D20" s="28"/>
      <c r="F20" s="605"/>
      <c r="G20" s="607"/>
      <c r="H20" s="165" t="s">
        <v>240</v>
      </c>
      <c r="I20" s="153">
        <f>I12/I10*100</f>
        <v>40.486891385767791</v>
      </c>
      <c r="J20" s="258">
        <f>J12/J10*100</f>
        <v>40.486891385767791</v>
      </c>
    </row>
    <row r="21" spans="1:10">
      <c r="A21" s="27"/>
      <c r="B21" s="28"/>
      <c r="C21" s="29"/>
      <c r="D21" s="28"/>
      <c r="F21" s="605"/>
      <c r="G21" s="607"/>
      <c r="H21" s="165" t="s">
        <v>239</v>
      </c>
      <c r="I21" s="153">
        <f>I13/I12*100</f>
        <v>87.789084181313598</v>
      </c>
      <c r="J21" s="258">
        <f>J13/J12*100</f>
        <v>87.789084181313598</v>
      </c>
    </row>
    <row r="22" spans="1:10">
      <c r="A22" s="27"/>
      <c r="B22" s="28"/>
      <c r="C22" s="29"/>
      <c r="D22" s="28"/>
      <c r="F22" s="605"/>
      <c r="G22" s="607"/>
      <c r="H22" s="165" t="s">
        <v>238</v>
      </c>
      <c r="I22" s="153">
        <f>I18/I14*100</f>
        <v>1.2098725600903371</v>
      </c>
      <c r="J22" s="258">
        <f>J18/J14*100</f>
        <v>1.2098725600903371</v>
      </c>
    </row>
    <row r="23" spans="1:10">
      <c r="A23" s="27"/>
      <c r="B23" s="28"/>
      <c r="C23" s="29"/>
      <c r="D23" s="28"/>
      <c r="F23" s="605"/>
      <c r="G23" s="607"/>
      <c r="H23" s="165" t="s">
        <v>237</v>
      </c>
      <c r="I23" s="153">
        <f>I18/I16*100</f>
        <v>100</v>
      </c>
      <c r="J23" s="258">
        <f>J18/J16*100</f>
        <v>100</v>
      </c>
    </row>
    <row r="24" spans="1:10">
      <c r="A24" s="27" t="str">
        <f t="shared" si="0"/>
        <v>1761001</v>
      </c>
      <c r="B24" s="28" t="s">
        <v>263</v>
      </c>
      <c r="C24" s="29">
        <v>10</v>
      </c>
      <c r="D24" s="28" t="s">
        <v>761</v>
      </c>
      <c r="E24" s="24">
        <v>19</v>
      </c>
      <c r="F24" s="576" t="s">
        <v>1188</v>
      </c>
      <c r="G24" s="162" t="s">
        <v>236</v>
      </c>
      <c r="H24" s="163"/>
      <c r="I24" s="42">
        <f>VLOOKUP($A24&amp;I$88,決統データ!$A$3:$DE$365,$E24+19,FALSE)</f>
        <v>2717471</v>
      </c>
      <c r="J24" s="262">
        <f t="shared" ref="J24:J57" si="2">SUM(I24:I24)</f>
        <v>2717471</v>
      </c>
    </row>
    <row r="25" spans="1:10" ht="25.2">
      <c r="A25" s="27" t="str">
        <f t="shared" si="0"/>
        <v>1761001</v>
      </c>
      <c r="B25" s="28" t="s">
        <v>263</v>
      </c>
      <c r="C25" s="29">
        <v>10</v>
      </c>
      <c r="D25" s="28" t="s">
        <v>761</v>
      </c>
      <c r="E25" s="24">
        <v>20</v>
      </c>
      <c r="F25" s="576"/>
      <c r="G25" s="591" t="s">
        <v>1186</v>
      </c>
      <c r="H25" s="166" t="s">
        <v>1185</v>
      </c>
      <c r="I25" s="42">
        <f>VLOOKUP($A25&amp;I$88,決統データ!$A$3:$DE$365,$E25+19,FALSE)</f>
        <v>1244135</v>
      </c>
      <c r="J25" s="262">
        <f t="shared" si="2"/>
        <v>1244135</v>
      </c>
    </row>
    <row r="26" spans="1:10">
      <c r="A26" s="27" t="str">
        <f t="shared" si="0"/>
        <v>1761001</v>
      </c>
      <c r="B26" s="28" t="s">
        <v>263</v>
      </c>
      <c r="C26" s="29">
        <v>10</v>
      </c>
      <c r="D26" s="28" t="s">
        <v>761</v>
      </c>
      <c r="E26" s="24">
        <v>21</v>
      </c>
      <c r="F26" s="576"/>
      <c r="G26" s="591"/>
      <c r="H26" s="163" t="s">
        <v>235</v>
      </c>
      <c r="I26" s="42">
        <f>VLOOKUP($A26&amp;I$88,決統データ!$A$3:$DE$365,$E26+19,FALSE)</f>
        <v>1263490</v>
      </c>
      <c r="J26" s="262">
        <f t="shared" si="2"/>
        <v>1263490</v>
      </c>
    </row>
    <row r="27" spans="1:10">
      <c r="A27" s="27" t="str">
        <f t="shared" si="0"/>
        <v>1761001</v>
      </c>
      <c r="B27" s="28" t="s">
        <v>263</v>
      </c>
      <c r="C27" s="29">
        <v>10</v>
      </c>
      <c r="D27" s="28" t="s">
        <v>761</v>
      </c>
      <c r="E27" s="24">
        <v>22</v>
      </c>
      <c r="F27" s="576"/>
      <c r="G27" s="591"/>
      <c r="H27" s="163" t="s">
        <v>1183</v>
      </c>
      <c r="I27" s="42">
        <f>VLOOKUP($A27&amp;I$88,決統データ!$A$3:$DE$365,$E27+19,FALSE)</f>
        <v>111245</v>
      </c>
      <c r="J27" s="262">
        <f t="shared" si="2"/>
        <v>111245</v>
      </c>
    </row>
    <row r="28" spans="1:10">
      <c r="A28" s="27" t="str">
        <f t="shared" si="0"/>
        <v>1761001</v>
      </c>
      <c r="B28" s="28" t="s">
        <v>263</v>
      </c>
      <c r="C28" s="29">
        <v>10</v>
      </c>
      <c r="D28" s="28" t="s">
        <v>761</v>
      </c>
      <c r="E28" s="24">
        <v>23</v>
      </c>
      <c r="F28" s="576"/>
      <c r="G28" s="591"/>
      <c r="H28" s="167" t="s">
        <v>1178</v>
      </c>
      <c r="I28" s="42">
        <f>VLOOKUP($A28&amp;I$88,決統データ!$A$3:$DE$365,$E28+19,FALSE)</f>
        <v>0</v>
      </c>
      <c r="J28" s="262">
        <f t="shared" si="2"/>
        <v>0</v>
      </c>
    </row>
    <row r="29" spans="1:10">
      <c r="A29" s="27" t="str">
        <f t="shared" si="0"/>
        <v>1761001</v>
      </c>
      <c r="B29" s="28" t="s">
        <v>263</v>
      </c>
      <c r="C29" s="29">
        <v>10</v>
      </c>
      <c r="D29" s="28" t="s">
        <v>761</v>
      </c>
      <c r="E29" s="24">
        <v>24</v>
      </c>
      <c r="F29" s="576"/>
      <c r="G29" s="591"/>
      <c r="H29" s="163" t="s">
        <v>1177</v>
      </c>
      <c r="I29" s="42">
        <f>VLOOKUP($A29&amp;I$88,決統データ!$A$3:$DE$365,$E29+19,FALSE)</f>
        <v>98601</v>
      </c>
      <c r="J29" s="262">
        <f t="shared" si="2"/>
        <v>98601</v>
      </c>
    </row>
    <row r="30" spans="1:10">
      <c r="A30" s="27" t="str">
        <f t="shared" si="0"/>
        <v>1761001</v>
      </c>
      <c r="B30" s="28" t="s">
        <v>263</v>
      </c>
      <c r="C30" s="29">
        <v>10</v>
      </c>
      <c r="D30" s="28" t="s">
        <v>761</v>
      </c>
      <c r="E30" s="24">
        <v>25</v>
      </c>
      <c r="F30" s="576"/>
      <c r="G30" s="591" t="s">
        <v>1182</v>
      </c>
      <c r="H30" s="163" t="s">
        <v>1181</v>
      </c>
      <c r="I30" s="42">
        <f>VLOOKUP($A30&amp;I$88,決統データ!$A$3:$DE$365,$E30+19,FALSE)</f>
        <v>1671591</v>
      </c>
      <c r="J30" s="262">
        <f t="shared" si="2"/>
        <v>1671591</v>
      </c>
    </row>
    <row r="31" spans="1:10">
      <c r="A31" s="27" t="str">
        <f t="shared" si="0"/>
        <v>1761001</v>
      </c>
      <c r="B31" s="28" t="s">
        <v>263</v>
      </c>
      <c r="C31" s="29">
        <v>10</v>
      </c>
      <c r="D31" s="28" t="s">
        <v>761</v>
      </c>
      <c r="E31" s="24">
        <v>26</v>
      </c>
      <c r="F31" s="576"/>
      <c r="G31" s="591"/>
      <c r="H31" s="163" t="s">
        <v>1180</v>
      </c>
      <c r="I31" s="42">
        <f>VLOOKUP($A31&amp;I$88,決統データ!$A$3:$DE$365,$E31+19,FALSE)</f>
        <v>0</v>
      </c>
      <c r="J31" s="262">
        <f t="shared" si="2"/>
        <v>0</v>
      </c>
    </row>
    <row r="32" spans="1:10">
      <c r="A32" s="27" t="str">
        <f t="shared" si="0"/>
        <v>1761001</v>
      </c>
      <c r="B32" s="28" t="s">
        <v>263</v>
      </c>
      <c r="C32" s="29">
        <v>10</v>
      </c>
      <c r="D32" s="28" t="s">
        <v>761</v>
      </c>
      <c r="E32" s="24">
        <v>27</v>
      </c>
      <c r="F32" s="576"/>
      <c r="G32" s="591"/>
      <c r="H32" s="163" t="s">
        <v>1179</v>
      </c>
      <c r="I32" s="42">
        <f>VLOOKUP($A32&amp;I$88,決統データ!$A$3:$DE$365,$E32+19,FALSE)</f>
        <v>818643</v>
      </c>
      <c r="J32" s="262">
        <f t="shared" si="2"/>
        <v>818643</v>
      </c>
    </row>
    <row r="33" spans="1:10">
      <c r="A33" s="27" t="str">
        <f t="shared" si="0"/>
        <v>1761001</v>
      </c>
      <c r="B33" s="28" t="s">
        <v>263</v>
      </c>
      <c r="C33" s="29">
        <v>10</v>
      </c>
      <c r="D33" s="28" t="s">
        <v>761</v>
      </c>
      <c r="E33" s="24">
        <v>28</v>
      </c>
      <c r="F33" s="576"/>
      <c r="G33" s="591"/>
      <c r="H33" s="167" t="s">
        <v>1178</v>
      </c>
      <c r="I33" s="42">
        <f>VLOOKUP($A33&amp;I$88,決統データ!$A$3:$DE$365,$E33+19,FALSE)</f>
        <v>0</v>
      </c>
      <c r="J33" s="262">
        <f t="shared" si="2"/>
        <v>0</v>
      </c>
    </row>
    <row r="34" spans="1:10">
      <c r="A34" s="27" t="str">
        <f t="shared" si="0"/>
        <v>1761001</v>
      </c>
      <c r="B34" s="28" t="s">
        <v>263</v>
      </c>
      <c r="C34" s="29">
        <v>10</v>
      </c>
      <c r="D34" s="28" t="s">
        <v>761</v>
      </c>
      <c r="E34" s="24">
        <v>29</v>
      </c>
      <c r="F34" s="576"/>
      <c r="G34" s="591"/>
      <c r="H34" s="163" t="s">
        <v>1177</v>
      </c>
      <c r="I34" s="42">
        <f>VLOOKUP($A34&amp;I$88,決統データ!$A$3:$DE$365,$E34+19,FALSE)</f>
        <v>227237</v>
      </c>
      <c r="J34" s="262">
        <f t="shared" si="2"/>
        <v>227237</v>
      </c>
    </row>
    <row r="35" spans="1:10">
      <c r="A35" s="27" t="str">
        <f t="shared" si="0"/>
        <v>1761001</v>
      </c>
      <c r="B35" s="28" t="s">
        <v>263</v>
      </c>
      <c r="C35" s="29">
        <v>10</v>
      </c>
      <c r="D35" s="28" t="s">
        <v>761</v>
      </c>
      <c r="E35" s="24">
        <v>30</v>
      </c>
      <c r="F35" s="576"/>
      <c r="G35" s="162" t="s">
        <v>1176</v>
      </c>
      <c r="H35" s="163"/>
      <c r="I35" s="42">
        <f>VLOOKUP($A35&amp;I$88,決統データ!$A$3:$DE$365,$E35+19,FALSE)</f>
        <v>2411495</v>
      </c>
      <c r="J35" s="262">
        <f t="shared" si="2"/>
        <v>2411495</v>
      </c>
    </row>
    <row r="36" spans="1:10">
      <c r="A36" s="27" t="str">
        <f t="shared" si="0"/>
        <v>1761001</v>
      </c>
      <c r="B36" s="28" t="s">
        <v>263</v>
      </c>
      <c r="C36" s="29">
        <v>10</v>
      </c>
      <c r="D36" s="28" t="s">
        <v>761</v>
      </c>
      <c r="E36" s="24">
        <v>31</v>
      </c>
      <c r="F36" s="576" t="s">
        <v>1175</v>
      </c>
      <c r="G36" s="162" t="s">
        <v>1174</v>
      </c>
      <c r="H36" s="163"/>
      <c r="I36" s="42">
        <f>VLOOKUP($A36&amp;I$88,決統データ!$A$3:$DE$365,$E36+19,FALSE)</f>
        <v>14</v>
      </c>
      <c r="J36" s="262">
        <f t="shared" si="2"/>
        <v>14</v>
      </c>
    </row>
    <row r="37" spans="1:10">
      <c r="A37" s="27" t="str">
        <f t="shared" si="0"/>
        <v>1761001</v>
      </c>
      <c r="B37" s="28" t="s">
        <v>263</v>
      </c>
      <c r="C37" s="29">
        <v>10</v>
      </c>
      <c r="D37" s="28" t="s">
        <v>761</v>
      </c>
      <c r="E37" s="24">
        <v>32</v>
      </c>
      <c r="F37" s="576"/>
      <c r="G37" s="664" t="s">
        <v>1173</v>
      </c>
      <c r="H37" s="163" t="s">
        <v>1171</v>
      </c>
      <c r="I37" s="42">
        <f>VLOOKUP($A37&amp;I$88,決統データ!$A$3:$DE$365,$E37+19,FALSE)</f>
        <v>13</v>
      </c>
      <c r="J37" s="262">
        <f t="shared" si="2"/>
        <v>13</v>
      </c>
    </row>
    <row r="38" spans="1:10">
      <c r="A38" s="27" t="str">
        <f t="shared" si="0"/>
        <v>1761001</v>
      </c>
      <c r="B38" s="28" t="s">
        <v>263</v>
      </c>
      <c r="C38" s="29">
        <v>10</v>
      </c>
      <c r="D38" s="28" t="s">
        <v>761</v>
      </c>
      <c r="E38" s="24">
        <v>33</v>
      </c>
      <c r="F38" s="576"/>
      <c r="G38" s="664"/>
      <c r="H38" s="163" t="s">
        <v>1170</v>
      </c>
      <c r="I38" s="42">
        <f>VLOOKUP($A38&amp;I$88,決統データ!$A$3:$DE$365,$E38+19,FALSE)</f>
        <v>1</v>
      </c>
      <c r="J38" s="262">
        <f t="shared" si="2"/>
        <v>1</v>
      </c>
    </row>
    <row r="39" spans="1:10">
      <c r="A39" s="27" t="str">
        <f t="shared" si="0"/>
        <v>1761001</v>
      </c>
      <c r="B39" s="28" t="s">
        <v>263</v>
      </c>
      <c r="C39" s="29">
        <v>10</v>
      </c>
      <c r="D39" s="28" t="s">
        <v>761</v>
      </c>
      <c r="E39" s="24">
        <v>34</v>
      </c>
      <c r="F39" s="576"/>
      <c r="G39" s="664"/>
      <c r="H39" s="163" t="s">
        <v>1169</v>
      </c>
      <c r="I39" s="42">
        <f>VLOOKUP($A39&amp;I$88,決統データ!$A$3:$DE$365,$E39+19,FALSE)</f>
        <v>0</v>
      </c>
      <c r="J39" s="262">
        <f t="shared" si="2"/>
        <v>0</v>
      </c>
    </row>
    <row r="40" spans="1:10">
      <c r="A40" s="27" t="str">
        <f t="shared" si="0"/>
        <v>1761001</v>
      </c>
      <c r="B40" s="28" t="s">
        <v>263</v>
      </c>
      <c r="C40" s="29">
        <v>10</v>
      </c>
      <c r="D40" s="28" t="s">
        <v>761</v>
      </c>
      <c r="E40" s="24">
        <v>35</v>
      </c>
      <c r="F40" s="576"/>
      <c r="G40" s="664" t="s">
        <v>1172</v>
      </c>
      <c r="H40" s="163" t="s">
        <v>1171</v>
      </c>
      <c r="I40" s="42">
        <f>VLOOKUP($A40&amp;I$88,決統データ!$A$3:$DE$365,$E40+19,FALSE)</f>
        <v>0</v>
      </c>
      <c r="J40" s="262">
        <f t="shared" si="2"/>
        <v>0</v>
      </c>
    </row>
    <row r="41" spans="1:10">
      <c r="A41" s="27" t="str">
        <f t="shared" si="0"/>
        <v>1761001</v>
      </c>
      <c r="B41" s="28" t="s">
        <v>263</v>
      </c>
      <c r="C41" s="29">
        <v>10</v>
      </c>
      <c r="D41" s="28" t="s">
        <v>761</v>
      </c>
      <c r="E41" s="24">
        <v>36</v>
      </c>
      <c r="F41" s="576"/>
      <c r="G41" s="664"/>
      <c r="H41" s="163" t="s">
        <v>1170</v>
      </c>
      <c r="I41" s="42">
        <f>VLOOKUP($A41&amp;I$88,決統データ!$A$3:$DE$365,$E41+19,FALSE)</f>
        <v>0</v>
      </c>
      <c r="J41" s="262">
        <f t="shared" si="2"/>
        <v>0</v>
      </c>
    </row>
    <row r="42" spans="1:10">
      <c r="A42" s="27" t="str">
        <f t="shared" si="0"/>
        <v>1761001</v>
      </c>
      <c r="B42" s="28" t="s">
        <v>263</v>
      </c>
      <c r="C42" s="29">
        <v>10</v>
      </c>
      <c r="D42" s="28" t="s">
        <v>761</v>
      </c>
      <c r="E42" s="24">
        <v>37</v>
      </c>
      <c r="F42" s="576"/>
      <c r="G42" s="664"/>
      <c r="H42" s="163" t="s">
        <v>1169</v>
      </c>
      <c r="I42" s="42">
        <f>VLOOKUP($A42&amp;I$88,決統データ!$A$3:$DE$365,$E42+19,FALSE)</f>
        <v>0</v>
      </c>
      <c r="J42" s="262">
        <f t="shared" si="2"/>
        <v>0</v>
      </c>
    </row>
    <row r="43" spans="1:10">
      <c r="A43" s="27" t="str">
        <f t="shared" si="0"/>
        <v>1761001</v>
      </c>
      <c r="B43" s="28" t="s">
        <v>263</v>
      </c>
      <c r="C43" s="29">
        <v>10</v>
      </c>
      <c r="D43" s="28" t="s">
        <v>761</v>
      </c>
      <c r="E43" s="24">
        <v>38</v>
      </c>
      <c r="F43" s="576" t="s">
        <v>1168</v>
      </c>
      <c r="G43" s="162" t="s">
        <v>1167</v>
      </c>
      <c r="H43" s="163"/>
      <c r="I43" s="42">
        <f>VLOOKUP($A43&amp;I$88,決統データ!$A$3:$DE$365,$E43+19,FALSE)</f>
        <v>4</v>
      </c>
      <c r="J43" s="262">
        <f t="shared" si="2"/>
        <v>4</v>
      </c>
    </row>
    <row r="44" spans="1:10">
      <c r="A44" s="27" t="str">
        <f t="shared" si="0"/>
        <v>1761001</v>
      </c>
      <c r="B44" s="28" t="s">
        <v>263</v>
      </c>
      <c r="C44" s="29">
        <v>10</v>
      </c>
      <c r="D44" s="28" t="s">
        <v>761</v>
      </c>
      <c r="E44" s="24">
        <v>39</v>
      </c>
      <c r="F44" s="576"/>
      <c r="G44" s="591" t="s">
        <v>1166</v>
      </c>
      <c r="H44" s="163" t="s">
        <v>1165</v>
      </c>
      <c r="I44" s="42">
        <f>VLOOKUP($A44&amp;I$88,決統データ!$A$3:$DE$365,$E44+19,FALSE)</f>
        <v>0</v>
      </c>
      <c r="J44" s="262">
        <f t="shared" si="2"/>
        <v>0</v>
      </c>
    </row>
    <row r="45" spans="1:10">
      <c r="A45" s="27" t="str">
        <f t="shared" si="0"/>
        <v>1761001</v>
      </c>
      <c r="B45" s="28" t="s">
        <v>263</v>
      </c>
      <c r="C45" s="29">
        <v>10</v>
      </c>
      <c r="D45" s="28" t="s">
        <v>761</v>
      </c>
      <c r="E45" s="24">
        <v>40</v>
      </c>
      <c r="F45" s="576"/>
      <c r="G45" s="591"/>
      <c r="H45" s="163" t="s">
        <v>1164</v>
      </c>
      <c r="I45" s="42">
        <f>VLOOKUP($A45&amp;I$88,決統データ!$A$3:$DE$365,$E45+19,FALSE)</f>
        <v>4</v>
      </c>
      <c r="J45" s="262">
        <f t="shared" si="2"/>
        <v>4</v>
      </c>
    </row>
    <row r="46" spans="1:10">
      <c r="A46" s="27" t="str">
        <f t="shared" si="0"/>
        <v>1761001</v>
      </c>
      <c r="B46" s="28" t="s">
        <v>263</v>
      </c>
      <c r="C46" s="29">
        <v>10</v>
      </c>
      <c r="D46" s="28" t="s">
        <v>761</v>
      </c>
      <c r="E46" s="24">
        <v>41</v>
      </c>
      <c r="F46" s="576"/>
      <c r="G46" s="591"/>
      <c r="H46" s="163" t="s">
        <v>1163</v>
      </c>
      <c r="I46" s="42">
        <f>VLOOKUP($A46&amp;I$88,決統データ!$A$3:$DE$365,$E46+19,FALSE)</f>
        <v>0</v>
      </c>
      <c r="J46" s="262">
        <f t="shared" si="2"/>
        <v>0</v>
      </c>
    </row>
    <row r="47" spans="1:10">
      <c r="A47" s="27" t="str">
        <f t="shared" si="0"/>
        <v>1761001</v>
      </c>
      <c r="B47" s="28" t="s">
        <v>263</v>
      </c>
      <c r="C47" s="29">
        <v>10</v>
      </c>
      <c r="D47" s="28" t="s">
        <v>761</v>
      </c>
      <c r="E47" s="24">
        <v>42</v>
      </c>
      <c r="F47" s="576"/>
      <c r="G47" s="591"/>
      <c r="H47" s="163" t="s">
        <v>1162</v>
      </c>
      <c r="I47" s="42">
        <f>VLOOKUP($A47&amp;I$88,決統データ!$A$3:$DE$365,$E47+19,FALSE)</f>
        <v>0</v>
      </c>
      <c r="J47" s="262">
        <f t="shared" si="2"/>
        <v>0</v>
      </c>
    </row>
    <row r="48" spans="1:10">
      <c r="A48" s="27" t="str">
        <f t="shared" si="0"/>
        <v>1761001</v>
      </c>
      <c r="B48" s="28" t="s">
        <v>263</v>
      </c>
      <c r="C48" s="29">
        <v>10</v>
      </c>
      <c r="D48" s="28" t="s">
        <v>761</v>
      </c>
      <c r="E48" s="24">
        <v>43</v>
      </c>
      <c r="F48" s="576"/>
      <c r="G48" s="162" t="s">
        <v>154</v>
      </c>
      <c r="H48" s="163"/>
      <c r="I48" s="42">
        <f>VLOOKUP($A48&amp;I$88,決統データ!$A$3:$DE$365,$E48+19,FALSE)</f>
        <v>764</v>
      </c>
      <c r="J48" s="262">
        <f t="shared" si="2"/>
        <v>764</v>
      </c>
    </row>
    <row r="49" spans="1:10">
      <c r="A49" s="27" t="str">
        <f t="shared" si="0"/>
        <v>1761001</v>
      </c>
      <c r="B49" s="28" t="s">
        <v>263</v>
      </c>
      <c r="C49" s="29">
        <v>10</v>
      </c>
      <c r="D49" s="28" t="s">
        <v>761</v>
      </c>
      <c r="E49" s="24">
        <v>44</v>
      </c>
      <c r="F49" s="576"/>
      <c r="G49" s="591" t="s">
        <v>1160</v>
      </c>
      <c r="H49" s="163" t="s">
        <v>153</v>
      </c>
      <c r="I49" s="42">
        <f>VLOOKUP($A49&amp;I$88,決統データ!$A$3:$DE$365,$E49+19,FALSE)</f>
        <v>764</v>
      </c>
      <c r="J49" s="262">
        <f t="shared" si="2"/>
        <v>764</v>
      </c>
    </row>
    <row r="50" spans="1:10">
      <c r="A50" s="27" t="str">
        <f t="shared" si="0"/>
        <v>1761001</v>
      </c>
      <c r="B50" s="28" t="s">
        <v>263</v>
      </c>
      <c r="C50" s="29">
        <v>10</v>
      </c>
      <c r="D50" s="28" t="s">
        <v>761</v>
      </c>
      <c r="E50" s="24">
        <v>45</v>
      </c>
      <c r="F50" s="576"/>
      <c r="G50" s="591"/>
      <c r="H50" s="163" t="s">
        <v>152</v>
      </c>
      <c r="I50" s="42">
        <f>VLOOKUP($A50&amp;I$88,決統データ!$A$3:$DE$365,$E50+19,FALSE)</f>
        <v>0</v>
      </c>
      <c r="J50" s="262">
        <f t="shared" si="2"/>
        <v>0</v>
      </c>
    </row>
    <row r="51" spans="1:10">
      <c r="A51" s="27" t="str">
        <f t="shared" si="0"/>
        <v>1761001</v>
      </c>
      <c r="B51" s="28" t="s">
        <v>263</v>
      </c>
      <c r="C51" s="29">
        <v>10</v>
      </c>
      <c r="D51" s="28" t="s">
        <v>761</v>
      </c>
      <c r="E51" s="24">
        <v>46</v>
      </c>
      <c r="F51" s="576"/>
      <c r="G51" s="592" t="s">
        <v>1157</v>
      </c>
      <c r="H51" s="163" t="s">
        <v>151</v>
      </c>
      <c r="I51" s="42">
        <f>VLOOKUP($A51&amp;I$88,決統データ!$A$3:$DE$365,$E51+19,FALSE)</f>
        <v>417</v>
      </c>
      <c r="J51" s="262">
        <f t="shared" si="2"/>
        <v>417</v>
      </c>
    </row>
    <row r="52" spans="1:10">
      <c r="A52" s="27" t="str">
        <f t="shared" si="0"/>
        <v>1761001</v>
      </c>
      <c r="B52" s="28" t="s">
        <v>263</v>
      </c>
      <c r="C52" s="29">
        <v>10</v>
      </c>
      <c r="D52" s="28" t="s">
        <v>761</v>
      </c>
      <c r="E52" s="24">
        <v>47</v>
      </c>
      <c r="F52" s="576"/>
      <c r="G52" s="592"/>
      <c r="H52" s="163" t="s">
        <v>150</v>
      </c>
      <c r="I52" s="42">
        <f>VLOOKUP($A52&amp;I$88,決統データ!$A$3:$DE$365,$E52+19,FALSE)</f>
        <v>0</v>
      </c>
      <c r="J52" s="262">
        <f t="shared" si="2"/>
        <v>0</v>
      </c>
    </row>
    <row r="53" spans="1:10">
      <c r="A53" s="27" t="str">
        <f t="shared" si="0"/>
        <v>1761001</v>
      </c>
      <c r="B53" s="28" t="s">
        <v>263</v>
      </c>
      <c r="C53" s="29">
        <v>10</v>
      </c>
      <c r="D53" s="28" t="s">
        <v>761</v>
      </c>
      <c r="E53" s="24">
        <v>48</v>
      </c>
      <c r="F53" s="576"/>
      <c r="G53" s="164" t="s">
        <v>149</v>
      </c>
      <c r="H53" s="163"/>
      <c r="I53" s="42">
        <f>VLOOKUP($A53&amp;I$88,決統データ!$A$3:$DE$365,$E53+19,FALSE)</f>
        <v>296</v>
      </c>
      <c r="J53" s="262">
        <f t="shared" si="2"/>
        <v>296</v>
      </c>
    </row>
    <row r="54" spans="1:10">
      <c r="A54" s="27" t="str">
        <f t="shared" si="0"/>
        <v>1761001</v>
      </c>
      <c r="B54" s="28" t="s">
        <v>263</v>
      </c>
      <c r="C54" s="29">
        <v>10</v>
      </c>
      <c r="D54" s="28" t="s">
        <v>761</v>
      </c>
      <c r="E54" s="24">
        <v>49</v>
      </c>
      <c r="F54" s="576"/>
      <c r="G54" s="162" t="s">
        <v>1153</v>
      </c>
      <c r="H54" s="163"/>
      <c r="I54" s="42">
        <f>VLOOKUP($A54&amp;I$88,決統データ!$A$3:$DE$365,$E54+19,FALSE)</f>
        <v>102812</v>
      </c>
      <c r="J54" s="262">
        <f t="shared" si="2"/>
        <v>102812</v>
      </c>
    </row>
    <row r="55" spans="1:10">
      <c r="A55" s="27" t="str">
        <f t="shared" si="0"/>
        <v>1761001</v>
      </c>
      <c r="B55" s="28" t="s">
        <v>263</v>
      </c>
      <c r="C55" s="29">
        <v>10</v>
      </c>
      <c r="D55" s="28" t="s">
        <v>761</v>
      </c>
      <c r="E55" s="24">
        <v>50</v>
      </c>
      <c r="F55" s="576"/>
      <c r="G55" s="596" t="s">
        <v>626</v>
      </c>
      <c r="H55" s="163" t="s">
        <v>1152</v>
      </c>
      <c r="I55" s="42">
        <f>VLOOKUP($A55&amp;I$88,決統データ!$A$3:$DE$365,$E55+19,FALSE)</f>
        <v>102812</v>
      </c>
      <c r="J55" s="262">
        <f t="shared" si="2"/>
        <v>102812</v>
      </c>
    </row>
    <row r="56" spans="1:10">
      <c r="A56" s="27" t="str">
        <f t="shared" si="0"/>
        <v>1761001</v>
      </c>
      <c r="B56" s="28" t="s">
        <v>263</v>
      </c>
      <c r="C56" s="29">
        <v>10</v>
      </c>
      <c r="D56" s="28" t="s">
        <v>761</v>
      </c>
      <c r="E56" s="24">
        <v>51</v>
      </c>
      <c r="F56" s="576"/>
      <c r="G56" s="596"/>
      <c r="H56" s="163" t="s">
        <v>1151</v>
      </c>
      <c r="I56" s="42">
        <f>VLOOKUP($A56&amp;I$88,決統データ!$A$3:$DE$365,$E56+19,FALSE)</f>
        <v>0</v>
      </c>
      <c r="J56" s="262">
        <f t="shared" si="2"/>
        <v>0</v>
      </c>
    </row>
    <row r="57" spans="1:10">
      <c r="A57" s="27" t="str">
        <f t="shared" si="0"/>
        <v>1761001</v>
      </c>
      <c r="B57" s="28" t="s">
        <v>263</v>
      </c>
      <c r="C57" s="29">
        <v>10</v>
      </c>
      <c r="D57" s="28" t="s">
        <v>761</v>
      </c>
      <c r="E57" s="24">
        <v>52</v>
      </c>
      <c r="F57" s="576"/>
      <c r="G57" s="168" t="s">
        <v>1150</v>
      </c>
      <c r="H57" s="163"/>
      <c r="I57" s="42">
        <f>VLOOKUP($A57&amp;I$88,決統データ!$A$3:$DE$365,$E57+19,FALSE)</f>
        <v>101365</v>
      </c>
      <c r="J57" s="262">
        <f t="shared" si="2"/>
        <v>101365</v>
      </c>
    </row>
    <row r="58" spans="1:10">
      <c r="A58" s="27"/>
      <c r="B58" s="28"/>
      <c r="C58" s="29"/>
      <c r="D58" s="28"/>
      <c r="F58" s="576"/>
      <c r="G58" s="169"/>
      <c r="H58" s="163" t="s">
        <v>1149</v>
      </c>
      <c r="I58" s="153">
        <f>I57/I55*100</f>
        <v>98.592576742014543</v>
      </c>
      <c r="J58" s="258">
        <f>J57/J55*100</f>
        <v>98.592576742014543</v>
      </c>
    </row>
    <row r="59" spans="1:10">
      <c r="A59" s="27" t="str">
        <f t="shared" si="0"/>
        <v>1761001</v>
      </c>
      <c r="B59" s="28" t="s">
        <v>263</v>
      </c>
      <c r="C59" s="29">
        <v>10</v>
      </c>
      <c r="D59" s="28" t="s">
        <v>761</v>
      </c>
      <c r="E59" s="24">
        <v>53</v>
      </c>
      <c r="F59" s="576"/>
      <c r="G59" s="597" t="s">
        <v>1148</v>
      </c>
      <c r="H59" s="163" t="s">
        <v>234</v>
      </c>
      <c r="I59" s="42">
        <f>VLOOKUP($A59&amp;I$88,決統データ!$A$3:$DE$365,$E59+19,FALSE)</f>
        <v>0</v>
      </c>
      <c r="J59" s="262">
        <f>SUM(I59:I59)</f>
        <v>0</v>
      </c>
    </row>
    <row r="60" spans="1:10">
      <c r="A60" s="27" t="str">
        <f t="shared" si="0"/>
        <v>1761001</v>
      </c>
      <c r="B60" s="28" t="s">
        <v>263</v>
      </c>
      <c r="C60" s="29">
        <v>10</v>
      </c>
      <c r="D60" s="28" t="s">
        <v>761</v>
      </c>
      <c r="E60" s="24">
        <v>54</v>
      </c>
      <c r="F60" s="576"/>
      <c r="G60" s="597"/>
      <c r="H60" s="163" t="s">
        <v>147</v>
      </c>
      <c r="I60" s="42">
        <f>VLOOKUP($A60&amp;I$88,決統データ!$A$3:$DE$365,$E60+19,FALSE)</f>
        <v>0</v>
      </c>
      <c r="J60" s="262"/>
    </row>
    <row r="61" spans="1:10">
      <c r="A61" s="27" t="str">
        <f t="shared" si="0"/>
        <v>1761001</v>
      </c>
      <c r="B61" s="28" t="s">
        <v>263</v>
      </c>
      <c r="C61" s="29">
        <v>10</v>
      </c>
      <c r="D61" s="28" t="s">
        <v>761</v>
      </c>
      <c r="E61" s="24">
        <v>55</v>
      </c>
      <c r="F61" s="576"/>
      <c r="G61" s="162" t="s">
        <v>1145</v>
      </c>
      <c r="H61" s="163"/>
      <c r="I61" s="42">
        <f>VLOOKUP($A61&amp;I$88,決統データ!$A$3:$DE$365,$E61+19,FALSE)</f>
        <v>68</v>
      </c>
      <c r="J61" s="262">
        <f t="shared" ref="J61:J71" si="3">SUM(I61:I61)</f>
        <v>68</v>
      </c>
    </row>
    <row r="62" spans="1:10">
      <c r="A62" s="27" t="str">
        <f t="shared" si="0"/>
        <v>1761001</v>
      </c>
      <c r="B62" s="28" t="s">
        <v>263</v>
      </c>
      <c r="C62" s="29">
        <v>10</v>
      </c>
      <c r="D62" s="28" t="s">
        <v>761</v>
      </c>
      <c r="E62" s="24">
        <v>56</v>
      </c>
      <c r="F62" s="573" t="s">
        <v>1144</v>
      </c>
      <c r="G62" s="162" t="s">
        <v>1143</v>
      </c>
      <c r="H62" s="163"/>
      <c r="I62" s="42">
        <f>VLOOKUP($A62&amp;I$88,決統データ!$A$3:$DE$365,$E62+19,FALSE)</f>
        <v>0</v>
      </c>
      <c r="J62" s="262">
        <f t="shared" si="3"/>
        <v>0</v>
      </c>
    </row>
    <row r="63" spans="1:10">
      <c r="A63" s="27" t="str">
        <f t="shared" si="0"/>
        <v>1761001</v>
      </c>
      <c r="B63" s="28" t="s">
        <v>263</v>
      </c>
      <c r="C63" s="29">
        <v>10</v>
      </c>
      <c r="D63" s="28" t="s">
        <v>761</v>
      </c>
      <c r="E63" s="24">
        <v>57</v>
      </c>
      <c r="F63" s="573"/>
      <c r="G63" s="664" t="s">
        <v>1142</v>
      </c>
      <c r="H63" s="163" t="s">
        <v>146</v>
      </c>
      <c r="I63" s="42">
        <f>VLOOKUP($A63&amp;I$88,決統データ!$A$3:$DE$365,$E63+19,FALSE)</f>
        <v>0</v>
      </c>
      <c r="J63" s="262">
        <f t="shared" si="3"/>
        <v>0</v>
      </c>
    </row>
    <row r="64" spans="1:10">
      <c r="A64" s="27" t="str">
        <f t="shared" si="0"/>
        <v>1761001</v>
      </c>
      <c r="B64" s="28" t="s">
        <v>263</v>
      </c>
      <c r="C64" s="29">
        <v>10</v>
      </c>
      <c r="D64" s="28" t="s">
        <v>761</v>
      </c>
      <c r="E64" s="24">
        <v>58</v>
      </c>
      <c r="F64" s="573"/>
      <c r="G64" s="664"/>
      <c r="H64" s="163" t="s">
        <v>145</v>
      </c>
      <c r="I64" s="42">
        <f>VLOOKUP($A64&amp;I$88,決統データ!$A$3:$DE$365,$E64+19,FALSE)</f>
        <v>0</v>
      </c>
      <c r="J64" s="262">
        <f t="shared" si="3"/>
        <v>0</v>
      </c>
    </row>
    <row r="65" spans="1:10">
      <c r="A65" s="27" t="str">
        <f t="shared" si="0"/>
        <v>1761001</v>
      </c>
      <c r="B65" s="28" t="s">
        <v>263</v>
      </c>
      <c r="C65" s="29">
        <v>10</v>
      </c>
      <c r="D65" s="28" t="s">
        <v>761</v>
      </c>
      <c r="E65" s="24">
        <v>59</v>
      </c>
      <c r="F65" s="576" t="s">
        <v>1030</v>
      </c>
      <c r="G65" s="162" t="s">
        <v>1139</v>
      </c>
      <c r="H65" s="163"/>
      <c r="I65" s="42">
        <f>VLOOKUP($A65&amp;I$88,決統データ!$A$3:$DE$365,$E65+19,FALSE)</f>
        <v>0</v>
      </c>
      <c r="J65" s="262">
        <f t="shared" si="3"/>
        <v>0</v>
      </c>
    </row>
    <row r="66" spans="1:10">
      <c r="A66" s="27" t="str">
        <f t="shared" si="0"/>
        <v>1761001</v>
      </c>
      <c r="B66" s="28" t="s">
        <v>263</v>
      </c>
      <c r="C66" s="29">
        <v>10</v>
      </c>
      <c r="D66" s="28" t="s">
        <v>761</v>
      </c>
      <c r="E66" s="24">
        <v>60</v>
      </c>
      <c r="F66" s="576"/>
      <c r="G66" s="596" t="s">
        <v>626</v>
      </c>
      <c r="H66" s="163" t="s">
        <v>1138</v>
      </c>
      <c r="I66" s="42">
        <f>VLOOKUP($A66&amp;I$88,決統データ!$A$3:$DE$365,$E66+19,FALSE)</f>
        <v>0</v>
      </c>
      <c r="J66" s="262">
        <f t="shared" si="3"/>
        <v>0</v>
      </c>
    </row>
    <row r="67" spans="1:10">
      <c r="A67" s="27" t="str">
        <f t="shared" si="0"/>
        <v>1761002</v>
      </c>
      <c r="B67" s="28" t="s">
        <v>263</v>
      </c>
      <c r="C67" s="29">
        <v>10</v>
      </c>
      <c r="D67" s="28" t="s">
        <v>767</v>
      </c>
      <c r="E67" s="24">
        <v>1</v>
      </c>
      <c r="F67" s="576"/>
      <c r="G67" s="596"/>
      <c r="H67" s="163" t="s">
        <v>1137</v>
      </c>
      <c r="I67" s="42">
        <f>VLOOKUP($A67&amp;I$88,決統データ!$A$3:$DE$365,$E67+19,FALSE)</f>
        <v>0</v>
      </c>
      <c r="J67" s="262">
        <f t="shared" si="3"/>
        <v>0</v>
      </c>
    </row>
    <row r="68" spans="1:10">
      <c r="A68" s="27" t="str">
        <f t="shared" si="0"/>
        <v>1761002</v>
      </c>
      <c r="B68" s="28" t="s">
        <v>263</v>
      </c>
      <c r="C68" s="29">
        <v>10</v>
      </c>
      <c r="D68" s="28" t="s">
        <v>767</v>
      </c>
      <c r="E68" s="24">
        <v>2</v>
      </c>
      <c r="F68" s="576"/>
      <c r="G68" s="596"/>
      <c r="H68" s="163" t="s">
        <v>1136</v>
      </c>
      <c r="I68" s="42">
        <f>VLOOKUP($A68&amp;I$88,決統データ!$A$3:$DE$365,$E68+19,FALSE)</f>
        <v>0</v>
      </c>
      <c r="J68" s="262">
        <f t="shared" si="3"/>
        <v>0</v>
      </c>
    </row>
    <row r="69" spans="1:10">
      <c r="A69" s="27" t="str">
        <f>+B69&amp;C69&amp;D69</f>
        <v>1761002</v>
      </c>
      <c r="B69" s="28" t="s">
        <v>263</v>
      </c>
      <c r="C69" s="29">
        <v>10</v>
      </c>
      <c r="D69" s="28" t="s">
        <v>767</v>
      </c>
      <c r="E69" s="24">
        <v>3</v>
      </c>
      <c r="F69" s="576"/>
      <c r="G69" s="596"/>
      <c r="H69" s="163" t="s">
        <v>1135</v>
      </c>
      <c r="I69" s="42">
        <f>VLOOKUP($A69&amp;I$88,決統データ!$A$3:$DE$365,$E69+19,FALSE)</f>
        <v>0</v>
      </c>
      <c r="J69" s="262">
        <f t="shared" si="3"/>
        <v>0</v>
      </c>
    </row>
    <row r="70" spans="1:10">
      <c r="A70" s="27" t="str">
        <f>+B70&amp;C70&amp;D70</f>
        <v>1761002</v>
      </c>
      <c r="B70" s="28" t="s">
        <v>263</v>
      </c>
      <c r="C70" s="29">
        <v>10</v>
      </c>
      <c r="D70" s="28" t="s">
        <v>767</v>
      </c>
      <c r="E70" s="24">
        <v>4</v>
      </c>
      <c r="F70" s="576"/>
      <c r="G70" s="162" t="s">
        <v>1134</v>
      </c>
      <c r="H70" s="163"/>
      <c r="I70" s="42">
        <f>VLOOKUP($A70&amp;I$88,決統データ!$A$3:$DE$365,$E70+19,FALSE)</f>
        <v>0</v>
      </c>
      <c r="J70" s="262">
        <f t="shared" si="3"/>
        <v>0</v>
      </c>
    </row>
    <row r="71" spans="1:10">
      <c r="A71" s="27" t="str">
        <f>+B71&amp;C71&amp;D71</f>
        <v>1761002</v>
      </c>
      <c r="B71" s="28" t="s">
        <v>263</v>
      </c>
      <c r="C71" s="29">
        <v>10</v>
      </c>
      <c r="D71" s="28" t="s">
        <v>767</v>
      </c>
      <c r="E71" s="24">
        <v>5</v>
      </c>
      <c r="F71" s="576"/>
      <c r="G71" s="162" t="s">
        <v>1133</v>
      </c>
      <c r="H71" s="163"/>
      <c r="I71" s="42">
        <f>VLOOKUP($A71&amp;I$88,決統データ!$A$3:$DE$365,$E71+19,FALSE)</f>
        <v>0</v>
      </c>
      <c r="J71" s="262">
        <f t="shared" si="3"/>
        <v>0</v>
      </c>
    </row>
    <row r="72" spans="1:10" ht="14.25" customHeight="1">
      <c r="F72" s="584" t="s">
        <v>1132</v>
      </c>
      <c r="G72" s="476" t="s">
        <v>1131</v>
      </c>
      <c r="H72" s="490"/>
      <c r="I72" s="153">
        <f>IF(I49=0,0,I51/I49*100)</f>
        <v>54.581151832460726</v>
      </c>
      <c r="J72" s="258">
        <f t="shared" ref="J72:J73" si="4">IF(J49=0,0,J51/J49*100)</f>
        <v>54.581151832460726</v>
      </c>
    </row>
    <row r="73" spans="1:10">
      <c r="F73" s="585"/>
      <c r="G73" s="476" t="s">
        <v>1130</v>
      </c>
      <c r="H73" s="490"/>
      <c r="I73" s="218">
        <f>IF(I50=0,0,I52/I50*100)</f>
        <v>0</v>
      </c>
      <c r="J73" s="314">
        <f t="shared" si="4"/>
        <v>0</v>
      </c>
    </row>
    <row r="74" spans="1:10">
      <c r="F74" s="585"/>
      <c r="G74" s="476" t="s">
        <v>1129</v>
      </c>
      <c r="H74" s="490"/>
      <c r="I74" s="153">
        <f>IF(I49=0,0,I53/I49*100)</f>
        <v>38.7434554973822</v>
      </c>
      <c r="J74" s="258">
        <f>IF(J49=0,0,J53/J49*100)</f>
        <v>38.7434554973822</v>
      </c>
    </row>
    <row r="75" spans="1:10">
      <c r="F75" s="585"/>
      <c r="G75" s="587" t="s">
        <v>1128</v>
      </c>
      <c r="H75" s="588"/>
      <c r="I75" s="238">
        <f>IF(I65=0,0,I55/I65)</f>
        <v>0</v>
      </c>
      <c r="J75" s="321">
        <f>IF(J65=0,0,J55/J65)</f>
        <v>0</v>
      </c>
    </row>
    <row r="76" spans="1:10">
      <c r="F76" s="585"/>
      <c r="G76" s="589" t="s">
        <v>1127</v>
      </c>
      <c r="H76" s="590"/>
      <c r="I76" s="155">
        <f>漁2!K5/漁1!I57*1000</f>
        <v>197.39555073250136</v>
      </c>
      <c r="J76" s="309">
        <f>漁2!L5/漁1!J57*1000</f>
        <v>197.39555073250136</v>
      </c>
    </row>
    <row r="77" spans="1:10">
      <c r="F77" s="585"/>
      <c r="G77" s="589" t="s">
        <v>1126</v>
      </c>
      <c r="H77" s="590"/>
      <c r="I77" s="155">
        <f>(漁4!J76)/漁1!I57*1000</f>
        <v>954.38267646623592</v>
      </c>
      <c r="J77" s="309">
        <f>(漁4!K76)/漁1!J57*1000</f>
        <v>954.38267646623592</v>
      </c>
    </row>
    <row r="78" spans="1:10">
      <c r="F78" s="585"/>
      <c r="G78" s="582" t="s">
        <v>233</v>
      </c>
      <c r="H78" s="170" t="s">
        <v>1125</v>
      </c>
      <c r="I78" s="155">
        <f>漁4!J46/漁1!I57*1000</f>
        <v>186.07014255413603</v>
      </c>
      <c r="J78" s="309">
        <f>漁4!K46/漁1!J57*1000</f>
        <v>186.07014255413603</v>
      </c>
    </row>
    <row r="79" spans="1:10">
      <c r="F79" s="585"/>
      <c r="G79" s="583"/>
      <c r="H79" s="170" t="s">
        <v>1124</v>
      </c>
      <c r="I79" s="155">
        <f>(漁4!J69)/漁1!I57*1000</f>
        <v>768.31253391209987</v>
      </c>
      <c r="J79" s="309">
        <f>(漁4!K69)/漁1!J57*1000</f>
        <v>768.31253391209987</v>
      </c>
    </row>
    <row r="80" spans="1:10">
      <c r="F80" s="585"/>
      <c r="G80" s="580" t="s">
        <v>1123</v>
      </c>
      <c r="H80" s="581"/>
      <c r="I80" s="153">
        <f>漁2!K5/(漁4!J76)*100</f>
        <v>20.683060956574771</v>
      </c>
      <c r="J80" s="258">
        <f>漁2!L5/(漁4!K76)*100</f>
        <v>20.683060956574771</v>
      </c>
    </row>
    <row r="81" spans="6:10">
      <c r="F81" s="586"/>
      <c r="G81" s="60" t="s">
        <v>233</v>
      </c>
      <c r="H81" s="60" t="s">
        <v>1121</v>
      </c>
      <c r="I81" s="153">
        <f>I80*漁4!J46/(漁4!J76)</f>
        <v>4.0324496614874432</v>
      </c>
      <c r="J81" s="258">
        <f>J80*漁4!K46/(漁4!K76)</f>
        <v>4.0324496614874432</v>
      </c>
    </row>
    <row r="82" spans="6:10">
      <c r="G82" s="140" t="s">
        <v>1120</v>
      </c>
    </row>
    <row r="83" spans="6:10">
      <c r="G83" s="140" t="s">
        <v>1119</v>
      </c>
    </row>
    <row r="84" spans="6:10">
      <c r="G84" s="100" t="s">
        <v>1118</v>
      </c>
    </row>
    <row r="85" spans="6:10">
      <c r="G85" s="100" t="s">
        <v>1117</v>
      </c>
    </row>
    <row r="86" spans="6:10">
      <c r="G86" s="100" t="s">
        <v>1116</v>
      </c>
    </row>
    <row r="88" spans="6:10" hidden="1">
      <c r="I88" s="247" t="str">
        <f>+I89&amp;"000"</f>
        <v>264636000</v>
      </c>
    </row>
    <row r="89" spans="6:10" hidden="1">
      <c r="I89" s="247" t="s">
        <v>575</v>
      </c>
    </row>
    <row r="90" spans="6:10" hidden="1">
      <c r="I90" s="247" t="s">
        <v>462</v>
      </c>
    </row>
  </sheetData>
  <sheetProtection algorithmName="SHA-512" hashValue="Arq2EmBWz/dZ/ICxxgQ1xCmpbYVXZDMOvHdlmyL8cHUOtzuKTWo5EJN5LJg8TPnJDbLApRfWZVK3GFeOYZCuhw==" saltValue="3rYVE7Scq9roUBLEHBYDHg==" spinCount="100000" sheet="1" objects="1" scenarios="1"/>
  <customSheetViews>
    <customSheetView guid="{247A5D4D-80F1-4466-92F7-7A3BC78E450F}" showPageBreaks="1" printArea="1">
      <selection activeCell="J21" sqref="J21"/>
      <pageMargins left="0.78740157480314965" right="1.1811023622047245" top="0.78740157480314965" bottom="0.78740157480314965" header="0.51181102362204722" footer="0.51181102362204722"/>
      <pageSetup paperSize="9" scale="62" orientation="portrait" blackAndWhite="1" horizontalDpi="300" verticalDpi="300"/>
      <headerFooter alignWithMargins="0"/>
    </customSheetView>
  </customSheetViews>
  <mergeCells count="28">
    <mergeCell ref="F62:F64"/>
    <mergeCell ref="G63:G64"/>
    <mergeCell ref="F65:F71"/>
    <mergeCell ref="G66:G69"/>
    <mergeCell ref="F3:H3"/>
    <mergeCell ref="F8:F23"/>
    <mergeCell ref="G19:G23"/>
    <mergeCell ref="F24:F35"/>
    <mergeCell ref="G25:G29"/>
    <mergeCell ref="G30:G34"/>
    <mergeCell ref="F36:F42"/>
    <mergeCell ref="G37:G39"/>
    <mergeCell ref="G40:G42"/>
    <mergeCell ref="F43:F61"/>
    <mergeCell ref="G44:G47"/>
    <mergeCell ref="G49:G50"/>
    <mergeCell ref="G51:G52"/>
    <mergeCell ref="G55:G56"/>
    <mergeCell ref="G59:G60"/>
    <mergeCell ref="G76:H76"/>
    <mergeCell ref="G77:H77"/>
    <mergeCell ref="F72:F81"/>
    <mergeCell ref="G78:G79"/>
    <mergeCell ref="G74:H74"/>
    <mergeCell ref="G75:H75"/>
    <mergeCell ref="G80:H80"/>
    <mergeCell ref="G72:H72"/>
    <mergeCell ref="G73:H73"/>
  </mergeCells>
  <phoneticPr fontId="3"/>
  <pageMargins left="0.78740157480314965" right="1.1811023622047245" top="0.78740157480314965" bottom="0.78740157480314965" header="0.51181102362204722" footer="0.51181102362204722"/>
  <pageSetup paperSize="9" scale="62"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L111"/>
  <sheetViews>
    <sheetView view="pageBreakPreview" zoomScaleNormal="100" zoomScaleSheetLayoutView="100" workbookViewId="0">
      <pane ySplit="2" topLeftCell="A3" activePane="bottomLeft" state="frozen"/>
      <selection pane="bottomLeft" activeCell="A109" sqref="A109:XFD111"/>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3.5" style="9" customWidth="1"/>
    <col min="7" max="7" width="5.09765625" style="9" customWidth="1"/>
    <col min="8" max="8" width="5" style="9" customWidth="1"/>
    <col min="9" max="9" width="4.09765625" style="9" customWidth="1"/>
    <col min="10" max="10" width="28.5" style="9" customWidth="1"/>
    <col min="11" max="12" width="14.59765625" style="143" customWidth="1"/>
    <col min="13" max="16384" width="9" style="9"/>
  </cols>
  <sheetData>
    <row r="1" spans="1:12">
      <c r="F1" s="9" t="s">
        <v>867</v>
      </c>
      <c r="L1" s="146" t="s">
        <v>253</v>
      </c>
    </row>
    <row r="2" spans="1:12" ht="33.75" customHeight="1">
      <c r="A2" s="26"/>
      <c r="B2" s="67" t="s">
        <v>757</v>
      </c>
      <c r="C2" s="26" t="s">
        <v>758</v>
      </c>
      <c r="D2" s="26" t="s">
        <v>759</v>
      </c>
      <c r="E2" s="30" t="s">
        <v>760</v>
      </c>
      <c r="F2" s="496"/>
      <c r="G2" s="623"/>
      <c r="H2" s="623"/>
      <c r="I2" s="623"/>
      <c r="J2" s="624"/>
      <c r="K2" s="171" t="s">
        <v>462</v>
      </c>
      <c r="L2" s="171" t="s">
        <v>587</v>
      </c>
    </row>
    <row r="3" spans="1:12" s="1" customFormat="1">
      <c r="A3" s="27" t="str">
        <f>+B3&amp;C3&amp;D3</f>
        <v>1762601</v>
      </c>
      <c r="B3" s="28" t="s">
        <v>263</v>
      </c>
      <c r="C3" s="29">
        <v>26</v>
      </c>
      <c r="D3" s="28" t="s">
        <v>761</v>
      </c>
      <c r="E3" s="24">
        <v>1</v>
      </c>
      <c r="F3" s="611" t="s">
        <v>866</v>
      </c>
      <c r="G3" s="636" t="s">
        <v>865</v>
      </c>
      <c r="H3" s="636"/>
      <c r="I3" s="636"/>
      <c r="J3" s="636"/>
      <c r="K3" s="43">
        <f>VLOOKUP($A3&amp;K$109,決統データ!$A$3:$DE$365,$E3+19,FALSE)</f>
        <v>46165</v>
      </c>
      <c r="L3" s="287">
        <f t="shared" ref="L3:L34" si="0">SUM(K3:K3)</f>
        <v>46165</v>
      </c>
    </row>
    <row r="4" spans="1:12" s="1" customFormat="1">
      <c r="A4" s="27" t="str">
        <f t="shared" ref="A4:A67" si="1">+B4&amp;C4&amp;D4</f>
        <v>1762601</v>
      </c>
      <c r="B4" s="28" t="s">
        <v>263</v>
      </c>
      <c r="C4" s="29">
        <v>26</v>
      </c>
      <c r="D4" s="28" t="s">
        <v>761</v>
      </c>
      <c r="E4" s="24">
        <v>2</v>
      </c>
      <c r="F4" s="611"/>
      <c r="G4" s="467" t="s">
        <v>864</v>
      </c>
      <c r="H4" s="467"/>
      <c r="I4" s="467"/>
      <c r="J4" s="467"/>
      <c r="K4" s="43">
        <f>VLOOKUP($A4&amp;K$109,決統データ!$A$3:$DE$365,$E4+19,FALSE)</f>
        <v>20104</v>
      </c>
      <c r="L4" s="287">
        <f t="shared" si="0"/>
        <v>20104</v>
      </c>
    </row>
    <row r="5" spans="1:12" s="1" customFormat="1">
      <c r="A5" s="27" t="str">
        <f t="shared" si="1"/>
        <v>1762601</v>
      </c>
      <c r="B5" s="28" t="s">
        <v>263</v>
      </c>
      <c r="C5" s="29">
        <v>26</v>
      </c>
      <c r="D5" s="28" t="s">
        <v>761</v>
      </c>
      <c r="E5" s="24">
        <v>3</v>
      </c>
      <c r="F5" s="611"/>
      <c r="G5" s="467" t="s">
        <v>863</v>
      </c>
      <c r="H5" s="467"/>
      <c r="I5" s="467"/>
      <c r="J5" s="467"/>
      <c r="K5" s="43">
        <f>VLOOKUP($A5&amp;K$109,決統データ!$A$3:$DE$365,$E5+19,FALSE)</f>
        <v>20009</v>
      </c>
      <c r="L5" s="287">
        <f t="shared" si="0"/>
        <v>20009</v>
      </c>
    </row>
    <row r="6" spans="1:12" s="1" customFormat="1">
      <c r="A6" s="27" t="str">
        <f t="shared" si="1"/>
        <v>1762601</v>
      </c>
      <c r="B6" s="28" t="s">
        <v>263</v>
      </c>
      <c r="C6" s="29">
        <v>26</v>
      </c>
      <c r="D6" s="28" t="s">
        <v>761</v>
      </c>
      <c r="E6" s="24">
        <v>4</v>
      </c>
      <c r="F6" s="611"/>
      <c r="G6" s="467" t="s">
        <v>1226</v>
      </c>
      <c r="H6" s="467"/>
      <c r="I6" s="467"/>
      <c r="J6" s="467"/>
      <c r="K6" s="43">
        <f>VLOOKUP($A6&amp;K$109,決統データ!$A$3:$DE$365,$E6+19,FALSE)</f>
        <v>94</v>
      </c>
      <c r="L6" s="287">
        <f t="shared" si="0"/>
        <v>94</v>
      </c>
    </row>
    <row r="7" spans="1:12" s="1" customFormat="1">
      <c r="A7" s="27" t="str">
        <f t="shared" si="1"/>
        <v>1762601</v>
      </c>
      <c r="B7" s="28" t="s">
        <v>263</v>
      </c>
      <c r="C7" s="29">
        <v>26</v>
      </c>
      <c r="D7" s="28" t="s">
        <v>761</v>
      </c>
      <c r="E7" s="24">
        <v>5</v>
      </c>
      <c r="F7" s="611"/>
      <c r="G7" s="467" t="s">
        <v>1225</v>
      </c>
      <c r="H7" s="467"/>
      <c r="I7" s="467"/>
      <c r="J7" s="467"/>
      <c r="K7" s="43">
        <f>VLOOKUP($A7&amp;K$109,決統データ!$A$3:$DE$365,$E7+19,FALSE)</f>
        <v>0</v>
      </c>
      <c r="L7" s="287">
        <f t="shared" si="0"/>
        <v>0</v>
      </c>
    </row>
    <row r="8" spans="1:12" s="1" customFormat="1">
      <c r="A8" s="27" t="str">
        <f t="shared" si="1"/>
        <v>1762601</v>
      </c>
      <c r="B8" s="28" t="s">
        <v>263</v>
      </c>
      <c r="C8" s="29">
        <v>26</v>
      </c>
      <c r="D8" s="28" t="s">
        <v>761</v>
      </c>
      <c r="E8" s="24">
        <v>6</v>
      </c>
      <c r="F8" s="611"/>
      <c r="G8" s="467" t="s">
        <v>893</v>
      </c>
      <c r="H8" s="467"/>
      <c r="I8" s="467"/>
      <c r="J8" s="467"/>
      <c r="K8" s="43">
        <f>VLOOKUP($A8&amp;K$109,決統データ!$A$3:$DE$365,$E8+19,FALSE)</f>
        <v>1</v>
      </c>
      <c r="L8" s="287">
        <f t="shared" si="0"/>
        <v>1</v>
      </c>
    </row>
    <row r="9" spans="1:12" s="1" customFormat="1">
      <c r="A9" s="27" t="str">
        <f t="shared" si="1"/>
        <v>1762601</v>
      </c>
      <c r="B9" s="28" t="s">
        <v>263</v>
      </c>
      <c r="C9" s="29">
        <v>26</v>
      </c>
      <c r="D9" s="28" t="s">
        <v>761</v>
      </c>
      <c r="E9" s="24">
        <v>7</v>
      </c>
      <c r="F9" s="611"/>
      <c r="G9" s="467" t="s">
        <v>861</v>
      </c>
      <c r="H9" s="467"/>
      <c r="I9" s="467"/>
      <c r="J9" s="467"/>
      <c r="K9" s="43">
        <f>VLOOKUP($A9&amp;K$109,決統データ!$A$3:$DE$365,$E9+19,FALSE)</f>
        <v>26061</v>
      </c>
      <c r="L9" s="287">
        <f t="shared" si="0"/>
        <v>26061</v>
      </c>
    </row>
    <row r="10" spans="1:12" s="1" customFormat="1">
      <c r="A10" s="27" t="str">
        <f t="shared" si="1"/>
        <v>1762601</v>
      </c>
      <c r="B10" s="28" t="s">
        <v>263</v>
      </c>
      <c r="C10" s="29">
        <v>26</v>
      </c>
      <c r="D10" s="28" t="s">
        <v>761</v>
      </c>
      <c r="E10" s="24">
        <v>8</v>
      </c>
      <c r="F10" s="611"/>
      <c r="G10" s="467" t="s">
        <v>860</v>
      </c>
      <c r="H10" s="467"/>
      <c r="I10" s="467"/>
      <c r="J10" s="467"/>
      <c r="K10" s="43">
        <f>VLOOKUP($A10&amp;K$109,決統データ!$A$3:$DE$365,$E10+19,FALSE)</f>
        <v>0</v>
      </c>
      <c r="L10" s="287">
        <f t="shared" si="0"/>
        <v>0</v>
      </c>
    </row>
    <row r="11" spans="1:12" s="1" customFormat="1">
      <c r="A11" s="27" t="str">
        <f t="shared" si="1"/>
        <v>1762601</v>
      </c>
      <c r="B11" s="28" t="s">
        <v>263</v>
      </c>
      <c r="C11" s="29">
        <v>26</v>
      </c>
      <c r="D11" s="28" t="s">
        <v>761</v>
      </c>
      <c r="E11" s="24">
        <v>9</v>
      </c>
      <c r="F11" s="611"/>
      <c r="G11" s="467" t="s">
        <v>252</v>
      </c>
      <c r="H11" s="467"/>
      <c r="I11" s="467"/>
      <c r="J11" s="467"/>
      <c r="K11" s="43">
        <f>VLOOKUP($A11&amp;K$109,決統データ!$A$3:$DE$365,$E11+19,FALSE)</f>
        <v>0</v>
      </c>
      <c r="L11" s="287">
        <f t="shared" si="0"/>
        <v>0</v>
      </c>
    </row>
    <row r="12" spans="1:12" s="1" customFormat="1">
      <c r="A12" s="27" t="str">
        <f t="shared" si="1"/>
        <v>1762601</v>
      </c>
      <c r="B12" s="28" t="s">
        <v>263</v>
      </c>
      <c r="C12" s="29">
        <v>26</v>
      </c>
      <c r="D12" s="28" t="s">
        <v>761</v>
      </c>
      <c r="E12" s="24">
        <v>10</v>
      </c>
      <c r="F12" s="611"/>
      <c r="G12" s="467" t="s">
        <v>894</v>
      </c>
      <c r="H12" s="467"/>
      <c r="I12" s="467"/>
      <c r="J12" s="467"/>
      <c r="K12" s="43">
        <f>VLOOKUP($A12&amp;K$109,決統データ!$A$3:$DE$365,$E12+19,FALSE)</f>
        <v>26055</v>
      </c>
      <c r="L12" s="287">
        <f t="shared" si="0"/>
        <v>26055</v>
      </c>
    </row>
    <row r="13" spans="1:12" s="1" customFormat="1">
      <c r="A13" s="27" t="str">
        <f t="shared" si="1"/>
        <v>1762601</v>
      </c>
      <c r="B13" s="28" t="s">
        <v>263</v>
      </c>
      <c r="C13" s="29">
        <v>26</v>
      </c>
      <c r="D13" s="28" t="s">
        <v>761</v>
      </c>
      <c r="E13" s="24">
        <v>11</v>
      </c>
      <c r="F13" s="611"/>
      <c r="G13" s="467" t="s">
        <v>893</v>
      </c>
      <c r="H13" s="467"/>
      <c r="I13" s="467"/>
      <c r="J13" s="467"/>
      <c r="K13" s="43">
        <f>VLOOKUP($A13&amp;K$109,決統データ!$A$3:$DE$365,$E13+19,FALSE)</f>
        <v>6</v>
      </c>
      <c r="L13" s="287">
        <f t="shared" si="0"/>
        <v>6</v>
      </c>
    </row>
    <row r="14" spans="1:12" s="1" customFormat="1">
      <c r="A14" s="27" t="str">
        <f t="shared" si="1"/>
        <v>1762601</v>
      </c>
      <c r="B14" s="28" t="s">
        <v>263</v>
      </c>
      <c r="C14" s="29">
        <v>26</v>
      </c>
      <c r="D14" s="28" t="s">
        <v>761</v>
      </c>
      <c r="E14" s="24">
        <v>12</v>
      </c>
      <c r="F14" s="611"/>
      <c r="G14" s="467" t="s">
        <v>857</v>
      </c>
      <c r="H14" s="467"/>
      <c r="I14" s="467"/>
      <c r="J14" s="467"/>
      <c r="K14" s="43">
        <f>VLOOKUP($A14&amp;K$109,決統データ!$A$3:$DE$365,$E14+19,FALSE)</f>
        <v>25191</v>
      </c>
      <c r="L14" s="287">
        <f t="shared" si="0"/>
        <v>25191</v>
      </c>
    </row>
    <row r="15" spans="1:12" s="1" customFormat="1">
      <c r="A15" s="27" t="str">
        <f t="shared" si="1"/>
        <v>1762601</v>
      </c>
      <c r="B15" s="28" t="s">
        <v>263</v>
      </c>
      <c r="C15" s="29">
        <v>26</v>
      </c>
      <c r="D15" s="28" t="s">
        <v>761</v>
      </c>
      <c r="E15" s="24">
        <v>13</v>
      </c>
      <c r="F15" s="611"/>
      <c r="G15" s="467" t="s">
        <v>856</v>
      </c>
      <c r="H15" s="467"/>
      <c r="I15" s="467"/>
      <c r="J15" s="467"/>
      <c r="K15" s="43">
        <f>VLOOKUP($A15&amp;K$109,決統データ!$A$3:$DE$365,$E15+19,FALSE)</f>
        <v>18323</v>
      </c>
      <c r="L15" s="287">
        <f t="shared" si="0"/>
        <v>18323</v>
      </c>
    </row>
    <row r="16" spans="1:12" s="1" customFormat="1">
      <c r="A16" s="27" t="str">
        <f t="shared" si="1"/>
        <v>1762601</v>
      </c>
      <c r="B16" s="28" t="s">
        <v>263</v>
      </c>
      <c r="C16" s="29">
        <v>26</v>
      </c>
      <c r="D16" s="28" t="s">
        <v>761</v>
      </c>
      <c r="E16" s="24">
        <v>14</v>
      </c>
      <c r="F16" s="611"/>
      <c r="G16" s="467" t="s">
        <v>855</v>
      </c>
      <c r="H16" s="467"/>
      <c r="I16" s="467"/>
      <c r="J16" s="467"/>
      <c r="K16" s="43">
        <f>VLOOKUP($A16&amp;K$109,決統データ!$A$3:$DE$365,$E16+19,FALSE)</f>
        <v>2374</v>
      </c>
      <c r="L16" s="287">
        <f t="shared" si="0"/>
        <v>2374</v>
      </c>
    </row>
    <row r="17" spans="1:12" s="1" customFormat="1">
      <c r="A17" s="27" t="str">
        <f t="shared" si="1"/>
        <v>1762601</v>
      </c>
      <c r="B17" s="28" t="s">
        <v>263</v>
      </c>
      <c r="C17" s="29">
        <v>26</v>
      </c>
      <c r="D17" s="28" t="s">
        <v>761</v>
      </c>
      <c r="E17" s="24">
        <v>15</v>
      </c>
      <c r="F17" s="611"/>
      <c r="G17" s="467" t="s">
        <v>854</v>
      </c>
      <c r="H17" s="467"/>
      <c r="I17" s="467"/>
      <c r="J17" s="467"/>
      <c r="K17" s="43">
        <f>VLOOKUP($A17&amp;K$109,決統データ!$A$3:$DE$365,$E17+19,FALSE)</f>
        <v>0</v>
      </c>
      <c r="L17" s="287">
        <f t="shared" si="0"/>
        <v>0</v>
      </c>
    </row>
    <row r="18" spans="1:12" s="1" customFormat="1">
      <c r="A18" s="27" t="str">
        <f t="shared" si="1"/>
        <v>1762601</v>
      </c>
      <c r="B18" s="28" t="s">
        <v>263</v>
      </c>
      <c r="C18" s="29">
        <v>26</v>
      </c>
      <c r="D18" s="28" t="s">
        <v>761</v>
      </c>
      <c r="E18" s="24">
        <v>16</v>
      </c>
      <c r="F18" s="611"/>
      <c r="G18" s="467" t="s">
        <v>853</v>
      </c>
      <c r="H18" s="467"/>
      <c r="I18" s="467"/>
      <c r="J18" s="467"/>
      <c r="K18" s="43">
        <f>VLOOKUP($A18&amp;K$109,決統データ!$A$3:$DE$365,$E18+19,FALSE)</f>
        <v>15949</v>
      </c>
      <c r="L18" s="287">
        <f t="shared" si="0"/>
        <v>15949</v>
      </c>
    </row>
    <row r="19" spans="1:12" s="1" customFormat="1">
      <c r="A19" s="27" t="str">
        <f t="shared" si="1"/>
        <v>1762601</v>
      </c>
      <c r="B19" s="28" t="s">
        <v>263</v>
      </c>
      <c r="C19" s="29">
        <v>26</v>
      </c>
      <c r="D19" s="28" t="s">
        <v>761</v>
      </c>
      <c r="E19" s="24">
        <v>17</v>
      </c>
      <c r="F19" s="611"/>
      <c r="G19" s="467" t="s">
        <v>852</v>
      </c>
      <c r="H19" s="467"/>
      <c r="I19" s="467"/>
      <c r="J19" s="467"/>
      <c r="K19" s="43">
        <f>VLOOKUP($A19&amp;K$109,決統データ!$A$3:$DE$365,$E19+19,FALSE)</f>
        <v>6868</v>
      </c>
      <c r="L19" s="287">
        <f t="shared" si="0"/>
        <v>6868</v>
      </c>
    </row>
    <row r="20" spans="1:12" s="1" customFormat="1">
      <c r="A20" s="27" t="str">
        <f t="shared" si="1"/>
        <v>1762601</v>
      </c>
      <c r="B20" s="28" t="s">
        <v>263</v>
      </c>
      <c r="C20" s="29">
        <v>26</v>
      </c>
      <c r="D20" s="28" t="s">
        <v>761</v>
      </c>
      <c r="E20" s="24">
        <v>18</v>
      </c>
      <c r="F20" s="611"/>
      <c r="G20" s="467" t="s">
        <v>851</v>
      </c>
      <c r="H20" s="467"/>
      <c r="I20" s="467"/>
      <c r="J20" s="467"/>
      <c r="K20" s="43">
        <f>VLOOKUP($A20&amp;K$109,決統データ!$A$3:$DE$365,$E20+19,FALSE)</f>
        <v>6330</v>
      </c>
      <c r="L20" s="287">
        <f t="shared" si="0"/>
        <v>6330</v>
      </c>
    </row>
    <row r="21" spans="1:12" s="1" customFormat="1">
      <c r="A21" s="27" t="str">
        <f t="shared" si="1"/>
        <v>1762601</v>
      </c>
      <c r="B21" s="28" t="s">
        <v>263</v>
      </c>
      <c r="C21" s="29">
        <v>26</v>
      </c>
      <c r="D21" s="28" t="s">
        <v>761</v>
      </c>
      <c r="E21" s="24">
        <v>19</v>
      </c>
      <c r="F21" s="611"/>
      <c r="G21" s="467" t="s">
        <v>850</v>
      </c>
      <c r="H21" s="467"/>
      <c r="I21" s="467"/>
      <c r="J21" s="467"/>
      <c r="K21" s="43">
        <f>VLOOKUP($A21&amp;K$109,決統データ!$A$3:$DE$365,$E21+19,FALSE)</f>
        <v>6330</v>
      </c>
      <c r="L21" s="287">
        <f t="shared" si="0"/>
        <v>6330</v>
      </c>
    </row>
    <row r="22" spans="1:12" s="1" customFormat="1">
      <c r="A22" s="27" t="str">
        <f t="shared" si="1"/>
        <v>1762601</v>
      </c>
      <c r="B22" s="28" t="s">
        <v>263</v>
      </c>
      <c r="C22" s="29">
        <v>26</v>
      </c>
      <c r="D22" s="28" t="s">
        <v>761</v>
      </c>
      <c r="E22" s="24">
        <v>20</v>
      </c>
      <c r="F22" s="611"/>
      <c r="G22" s="467" t="s">
        <v>849</v>
      </c>
      <c r="H22" s="467"/>
      <c r="I22" s="467"/>
      <c r="J22" s="467"/>
      <c r="K22" s="43">
        <f>VLOOKUP($A22&amp;K$109,決統データ!$A$3:$DE$365,$E22+19,FALSE)</f>
        <v>0</v>
      </c>
      <c r="L22" s="287">
        <f t="shared" si="0"/>
        <v>0</v>
      </c>
    </row>
    <row r="23" spans="1:12" s="1" customFormat="1">
      <c r="A23" s="27" t="str">
        <f t="shared" si="1"/>
        <v>1762601</v>
      </c>
      <c r="B23" s="28" t="s">
        <v>263</v>
      </c>
      <c r="C23" s="29">
        <v>26</v>
      </c>
      <c r="D23" s="28" t="s">
        <v>761</v>
      </c>
      <c r="E23" s="24">
        <v>21</v>
      </c>
      <c r="F23" s="611"/>
      <c r="G23" s="467" t="s">
        <v>848</v>
      </c>
      <c r="H23" s="467"/>
      <c r="I23" s="467"/>
      <c r="J23" s="467"/>
      <c r="K23" s="43">
        <f>VLOOKUP($A23&amp;K$109,決統データ!$A$3:$DE$365,$E23+19,FALSE)</f>
        <v>538</v>
      </c>
      <c r="L23" s="287">
        <f t="shared" si="0"/>
        <v>538</v>
      </c>
    </row>
    <row r="24" spans="1:12" s="1" customFormat="1">
      <c r="A24" s="27" t="str">
        <f t="shared" si="1"/>
        <v>1762601</v>
      </c>
      <c r="B24" s="28" t="s">
        <v>263</v>
      </c>
      <c r="C24" s="29">
        <v>26</v>
      </c>
      <c r="D24" s="28" t="s">
        <v>761</v>
      </c>
      <c r="E24" s="24">
        <v>22</v>
      </c>
      <c r="F24" s="612"/>
      <c r="G24" s="467" t="s">
        <v>251</v>
      </c>
      <c r="H24" s="467"/>
      <c r="I24" s="467"/>
      <c r="J24" s="467"/>
      <c r="K24" s="43">
        <f>VLOOKUP($A24&amp;K$109,決統データ!$A$3:$DE$365,$E24+19,FALSE)</f>
        <v>20974</v>
      </c>
      <c r="L24" s="287">
        <f t="shared" si="0"/>
        <v>20974</v>
      </c>
    </row>
    <row r="25" spans="1:12" s="1" customFormat="1">
      <c r="A25" s="27" t="str">
        <f t="shared" si="1"/>
        <v>1762601</v>
      </c>
      <c r="B25" s="28" t="s">
        <v>263</v>
      </c>
      <c r="C25" s="29">
        <v>26</v>
      </c>
      <c r="D25" s="28" t="s">
        <v>761</v>
      </c>
      <c r="E25" s="24">
        <v>23</v>
      </c>
      <c r="F25" s="610" t="s">
        <v>846</v>
      </c>
      <c r="G25" s="467" t="s">
        <v>215</v>
      </c>
      <c r="H25" s="467"/>
      <c r="I25" s="467"/>
      <c r="J25" s="467"/>
      <c r="K25" s="43">
        <f>VLOOKUP($A25&amp;K$109,決統データ!$A$3:$DE$365,$E25+19,FALSE)</f>
        <v>68483</v>
      </c>
      <c r="L25" s="287">
        <f t="shared" si="0"/>
        <v>68483</v>
      </c>
    </row>
    <row r="26" spans="1:12" s="1" customFormat="1">
      <c r="A26" s="27" t="str">
        <f t="shared" si="1"/>
        <v>1762601</v>
      </c>
      <c r="B26" s="28" t="s">
        <v>263</v>
      </c>
      <c r="C26" s="29">
        <v>26</v>
      </c>
      <c r="D26" s="28" t="s">
        <v>761</v>
      </c>
      <c r="E26" s="24">
        <v>24</v>
      </c>
      <c r="F26" s="611"/>
      <c r="G26" s="467" t="s">
        <v>844</v>
      </c>
      <c r="H26" s="467"/>
      <c r="I26" s="467"/>
      <c r="J26" s="467"/>
      <c r="K26" s="43">
        <f>VLOOKUP($A26&amp;K$109,決統データ!$A$3:$DE$365,$E26+19,FALSE)</f>
        <v>1900</v>
      </c>
      <c r="L26" s="287">
        <f t="shared" si="0"/>
        <v>1900</v>
      </c>
    </row>
    <row r="27" spans="1:12" s="1" customFormat="1">
      <c r="A27" s="27" t="str">
        <f t="shared" si="1"/>
        <v>1762601</v>
      </c>
      <c r="B27" s="28" t="s">
        <v>263</v>
      </c>
      <c r="C27" s="29">
        <v>26</v>
      </c>
      <c r="D27" s="28" t="s">
        <v>761</v>
      </c>
      <c r="E27" s="24">
        <v>25</v>
      </c>
      <c r="F27" s="611"/>
      <c r="G27" s="467" t="s">
        <v>843</v>
      </c>
      <c r="H27" s="467"/>
      <c r="I27" s="467"/>
      <c r="J27" s="467"/>
      <c r="K27" s="43">
        <f>VLOOKUP($A27&amp;K$109,決統データ!$A$3:$DE$365,$E27+19,FALSE)</f>
        <v>0</v>
      </c>
      <c r="L27" s="287">
        <f t="shared" si="0"/>
        <v>0</v>
      </c>
    </row>
    <row r="28" spans="1:12" s="1" customFormat="1">
      <c r="A28" s="27" t="str">
        <f t="shared" si="1"/>
        <v>1762601</v>
      </c>
      <c r="B28" s="28" t="s">
        <v>263</v>
      </c>
      <c r="C28" s="29">
        <v>26</v>
      </c>
      <c r="D28" s="28" t="s">
        <v>761</v>
      </c>
      <c r="E28" s="24">
        <v>26</v>
      </c>
      <c r="F28" s="611"/>
      <c r="G28" s="467" t="s">
        <v>842</v>
      </c>
      <c r="H28" s="467"/>
      <c r="I28" s="467"/>
      <c r="J28" s="467"/>
      <c r="K28" s="43">
        <f>VLOOKUP($A28&amp;K$109,決統データ!$A$3:$DE$365,$E28+19,FALSE)</f>
        <v>47100</v>
      </c>
      <c r="L28" s="287">
        <f t="shared" si="0"/>
        <v>47100</v>
      </c>
    </row>
    <row r="29" spans="1:12" s="1" customFormat="1">
      <c r="A29" s="27" t="str">
        <f t="shared" si="1"/>
        <v>1762601</v>
      </c>
      <c r="B29" s="28" t="s">
        <v>263</v>
      </c>
      <c r="C29" s="29">
        <v>26</v>
      </c>
      <c r="D29" s="28" t="s">
        <v>761</v>
      </c>
      <c r="E29" s="24">
        <v>27</v>
      </c>
      <c r="F29" s="611"/>
      <c r="G29" s="467" t="s">
        <v>841</v>
      </c>
      <c r="H29" s="467"/>
      <c r="I29" s="467"/>
      <c r="J29" s="467"/>
      <c r="K29" s="43">
        <f>VLOOKUP($A29&amp;K$109,決統データ!$A$3:$DE$365,$E29+19,FALSE)</f>
        <v>0</v>
      </c>
      <c r="L29" s="287">
        <f t="shared" si="0"/>
        <v>0</v>
      </c>
    </row>
    <row r="30" spans="1:12" s="1" customFormat="1">
      <c r="A30" s="27" t="str">
        <f t="shared" si="1"/>
        <v>1762601</v>
      </c>
      <c r="B30" s="28" t="s">
        <v>263</v>
      </c>
      <c r="C30" s="29">
        <v>26</v>
      </c>
      <c r="D30" s="28" t="s">
        <v>761</v>
      </c>
      <c r="E30" s="24">
        <v>28</v>
      </c>
      <c r="F30" s="611"/>
      <c r="G30" s="467" t="s">
        <v>840</v>
      </c>
      <c r="H30" s="467"/>
      <c r="I30" s="467"/>
      <c r="J30" s="467"/>
      <c r="K30" s="43">
        <f>VLOOKUP($A30&amp;K$109,決統データ!$A$3:$DE$365,$E30+19,FALSE)</f>
        <v>0</v>
      </c>
      <c r="L30" s="287">
        <f t="shared" si="0"/>
        <v>0</v>
      </c>
    </row>
    <row r="31" spans="1:12" s="1" customFormat="1">
      <c r="A31" s="27" t="str">
        <f t="shared" si="1"/>
        <v>1762601</v>
      </c>
      <c r="B31" s="28" t="s">
        <v>263</v>
      </c>
      <c r="C31" s="29">
        <v>26</v>
      </c>
      <c r="D31" s="28" t="s">
        <v>761</v>
      </c>
      <c r="E31" s="24">
        <v>29</v>
      </c>
      <c r="F31" s="611"/>
      <c r="G31" s="467" t="s">
        <v>839</v>
      </c>
      <c r="H31" s="467"/>
      <c r="I31" s="467"/>
      <c r="J31" s="467"/>
      <c r="K31" s="43">
        <f>VLOOKUP($A31&amp;K$109,決統データ!$A$3:$DE$365,$E31+19,FALSE)</f>
        <v>0</v>
      </c>
      <c r="L31" s="287">
        <f t="shared" si="0"/>
        <v>0</v>
      </c>
    </row>
    <row r="32" spans="1:12" s="1" customFormat="1">
      <c r="A32" s="27" t="str">
        <f t="shared" si="1"/>
        <v>1762601</v>
      </c>
      <c r="B32" s="28" t="s">
        <v>263</v>
      </c>
      <c r="C32" s="29">
        <v>26</v>
      </c>
      <c r="D32" s="28" t="s">
        <v>761</v>
      </c>
      <c r="E32" s="24">
        <v>30</v>
      </c>
      <c r="F32" s="611"/>
      <c r="G32" s="467" t="s">
        <v>250</v>
      </c>
      <c r="H32" s="467"/>
      <c r="I32" s="467"/>
      <c r="J32" s="467"/>
      <c r="K32" s="43">
        <f>VLOOKUP($A32&amp;K$109,決統データ!$A$3:$DE$365,$E32+19,FALSE)</f>
        <v>1770</v>
      </c>
      <c r="L32" s="287">
        <f t="shared" si="0"/>
        <v>1770</v>
      </c>
    </row>
    <row r="33" spans="1:12" s="1" customFormat="1">
      <c r="A33" s="27" t="str">
        <f t="shared" si="1"/>
        <v>1762601</v>
      </c>
      <c r="B33" s="28" t="s">
        <v>263</v>
      </c>
      <c r="C33" s="29">
        <v>26</v>
      </c>
      <c r="D33" s="28" t="s">
        <v>761</v>
      </c>
      <c r="E33" s="24">
        <v>31</v>
      </c>
      <c r="F33" s="611"/>
      <c r="G33" s="467" t="s">
        <v>837</v>
      </c>
      <c r="H33" s="467"/>
      <c r="I33" s="467"/>
      <c r="J33" s="467"/>
      <c r="K33" s="43">
        <f>VLOOKUP($A33&amp;K$109,決統データ!$A$3:$DE$365,$E33+19,FALSE)</f>
        <v>1950</v>
      </c>
      <c r="L33" s="287">
        <f t="shared" si="0"/>
        <v>1950</v>
      </c>
    </row>
    <row r="34" spans="1:12" s="1" customFormat="1">
      <c r="A34" s="27" t="str">
        <f t="shared" si="1"/>
        <v>1762601</v>
      </c>
      <c r="B34" s="28" t="s">
        <v>263</v>
      </c>
      <c r="C34" s="29">
        <v>26</v>
      </c>
      <c r="D34" s="28" t="s">
        <v>761</v>
      </c>
      <c r="E34" s="24">
        <v>32</v>
      </c>
      <c r="F34" s="611"/>
      <c r="G34" s="467" t="s">
        <v>836</v>
      </c>
      <c r="H34" s="467"/>
      <c r="I34" s="467"/>
      <c r="J34" s="467"/>
      <c r="K34" s="43">
        <f>VLOOKUP($A34&amp;K$109,決統データ!$A$3:$DE$365,$E34+19,FALSE)</f>
        <v>15763</v>
      </c>
      <c r="L34" s="287">
        <f t="shared" si="0"/>
        <v>15763</v>
      </c>
    </row>
    <row r="35" spans="1:12" s="1" customFormat="1">
      <c r="A35" s="27" t="str">
        <f t="shared" si="1"/>
        <v>1762601</v>
      </c>
      <c r="B35" s="28" t="s">
        <v>263</v>
      </c>
      <c r="C35" s="29">
        <v>26</v>
      </c>
      <c r="D35" s="28" t="s">
        <v>761</v>
      </c>
      <c r="E35" s="24">
        <v>33</v>
      </c>
      <c r="F35" s="611"/>
      <c r="G35" s="467" t="s">
        <v>835</v>
      </c>
      <c r="H35" s="467"/>
      <c r="I35" s="467"/>
      <c r="J35" s="467"/>
      <c r="K35" s="43">
        <f>VLOOKUP($A35&amp;K$109,決統データ!$A$3:$DE$365,$E35+19,FALSE)</f>
        <v>76282</v>
      </c>
      <c r="L35" s="287">
        <f t="shared" ref="L35:L66" si="2">SUM(K35:K35)</f>
        <v>76282</v>
      </c>
    </row>
    <row r="36" spans="1:12" s="1" customFormat="1">
      <c r="A36" s="27" t="str">
        <f t="shared" si="1"/>
        <v>1762601</v>
      </c>
      <c r="B36" s="28" t="s">
        <v>263</v>
      </c>
      <c r="C36" s="29">
        <v>26</v>
      </c>
      <c r="D36" s="28" t="s">
        <v>761</v>
      </c>
      <c r="E36" s="24">
        <v>34</v>
      </c>
      <c r="F36" s="611"/>
      <c r="G36" s="628" t="s">
        <v>834</v>
      </c>
      <c r="H36" s="628"/>
      <c r="I36" s="467"/>
      <c r="J36" s="467"/>
      <c r="K36" s="43">
        <f>VLOOKUP($A36&amp;K$109,決統データ!$A$3:$DE$365,$E36+19,FALSE)</f>
        <v>2296</v>
      </c>
      <c r="L36" s="287">
        <f t="shared" si="2"/>
        <v>2296</v>
      </c>
    </row>
    <row r="37" spans="1:12" s="1" customFormat="1">
      <c r="A37" s="27" t="str">
        <f t="shared" si="1"/>
        <v>1762601</v>
      </c>
      <c r="B37" s="28" t="s">
        <v>263</v>
      </c>
      <c r="C37" s="29">
        <v>26</v>
      </c>
      <c r="D37" s="28" t="s">
        <v>761</v>
      </c>
      <c r="E37" s="24">
        <v>35</v>
      </c>
      <c r="F37" s="611"/>
      <c r="G37" s="919" t="s">
        <v>233</v>
      </c>
      <c r="H37" s="895"/>
      <c r="I37" s="498" t="s">
        <v>833</v>
      </c>
      <c r="J37" s="490"/>
      <c r="K37" s="43">
        <f>VLOOKUP($A37&amp;K$109,決統データ!$A$3:$DE$365,$E37+19,FALSE)</f>
        <v>1566</v>
      </c>
      <c r="L37" s="287">
        <f t="shared" si="2"/>
        <v>1566</v>
      </c>
    </row>
    <row r="38" spans="1:12" s="1" customFormat="1">
      <c r="A38" s="27" t="str">
        <f t="shared" si="1"/>
        <v>1762601</v>
      </c>
      <c r="B38" s="28" t="s">
        <v>263</v>
      </c>
      <c r="C38" s="29">
        <v>26</v>
      </c>
      <c r="D38" s="28" t="s">
        <v>761</v>
      </c>
      <c r="E38" s="24">
        <v>36</v>
      </c>
      <c r="F38" s="611"/>
      <c r="G38" s="896"/>
      <c r="H38" s="897"/>
      <c r="I38" s="498" t="s">
        <v>832</v>
      </c>
      <c r="J38" s="490"/>
      <c r="K38" s="43">
        <f>VLOOKUP($A38&amp;K$109,決統データ!$A$3:$DE$365,$E38+19,FALSE)</f>
        <v>0</v>
      </c>
      <c r="L38" s="287">
        <f t="shared" si="2"/>
        <v>0</v>
      </c>
    </row>
    <row r="39" spans="1:12" s="1" customFormat="1">
      <c r="A39" s="27" t="str">
        <f t="shared" si="1"/>
        <v>1762601</v>
      </c>
      <c r="B39" s="28" t="s">
        <v>263</v>
      </c>
      <c r="C39" s="29">
        <v>26</v>
      </c>
      <c r="D39" s="28" t="s">
        <v>761</v>
      </c>
      <c r="E39" s="24">
        <v>37</v>
      </c>
      <c r="F39" s="611"/>
      <c r="G39" s="848" t="s">
        <v>499</v>
      </c>
      <c r="H39" s="636" t="s">
        <v>831</v>
      </c>
      <c r="I39" s="467"/>
      <c r="J39" s="467"/>
      <c r="K39" s="43">
        <f>VLOOKUP($A39&amp;K$109,決統データ!$A$3:$DE$365,$E39+19,FALSE)</f>
        <v>0</v>
      </c>
      <c r="L39" s="287">
        <f t="shared" si="2"/>
        <v>0</v>
      </c>
    </row>
    <row r="40" spans="1:12" s="1" customFormat="1">
      <c r="A40" s="27" t="str">
        <f t="shared" si="1"/>
        <v>1762601</v>
      </c>
      <c r="B40" s="28" t="s">
        <v>263</v>
      </c>
      <c r="C40" s="29">
        <v>26</v>
      </c>
      <c r="D40" s="28" t="s">
        <v>761</v>
      </c>
      <c r="E40" s="24">
        <v>38</v>
      </c>
      <c r="F40" s="611"/>
      <c r="G40" s="877"/>
      <c r="H40" s="467" t="s">
        <v>829</v>
      </c>
      <c r="I40" s="467"/>
      <c r="J40" s="467"/>
      <c r="K40" s="43">
        <f>VLOOKUP($A40&amp;K$109,決統データ!$A$3:$DE$365,$E40+19,FALSE)</f>
        <v>0</v>
      </c>
      <c r="L40" s="287">
        <f t="shared" si="2"/>
        <v>0</v>
      </c>
    </row>
    <row r="41" spans="1:12" s="1" customFormat="1">
      <c r="A41" s="27" t="str">
        <f t="shared" si="1"/>
        <v>1762601</v>
      </c>
      <c r="B41" s="28" t="s">
        <v>263</v>
      </c>
      <c r="C41" s="29">
        <v>26</v>
      </c>
      <c r="D41" s="28" t="s">
        <v>761</v>
      </c>
      <c r="E41" s="24">
        <v>39</v>
      </c>
      <c r="F41" s="611"/>
      <c r="G41" s="877"/>
      <c r="H41" s="467" t="s">
        <v>830</v>
      </c>
      <c r="I41" s="467"/>
      <c r="J41" s="467"/>
      <c r="K41" s="43">
        <f>VLOOKUP($A41&amp;K$109,決統データ!$A$3:$DE$365,$E41+19,FALSE)</f>
        <v>2296</v>
      </c>
      <c r="L41" s="287">
        <f t="shared" si="2"/>
        <v>2296</v>
      </c>
    </row>
    <row r="42" spans="1:12" s="1" customFormat="1">
      <c r="A42" s="27" t="str">
        <f t="shared" si="1"/>
        <v>1762601</v>
      </c>
      <c r="B42" s="28" t="s">
        <v>263</v>
      </c>
      <c r="C42" s="29">
        <v>26</v>
      </c>
      <c r="D42" s="28" t="s">
        <v>761</v>
      </c>
      <c r="E42" s="24">
        <v>40</v>
      </c>
      <c r="F42" s="611"/>
      <c r="G42" s="877"/>
      <c r="H42" s="467" t="s">
        <v>829</v>
      </c>
      <c r="I42" s="467"/>
      <c r="J42" s="467"/>
      <c r="K42" s="43">
        <f>VLOOKUP($A42&amp;K$109,決統データ!$A$3:$DE$365,$E42+19,FALSE)</f>
        <v>1900</v>
      </c>
      <c r="L42" s="287">
        <f t="shared" si="2"/>
        <v>1900</v>
      </c>
    </row>
    <row r="43" spans="1:12" s="1" customFormat="1">
      <c r="A43" s="27" t="str">
        <f t="shared" si="1"/>
        <v>1762601</v>
      </c>
      <c r="B43" s="28" t="s">
        <v>263</v>
      </c>
      <c r="C43" s="29">
        <v>26</v>
      </c>
      <c r="D43" s="28" t="s">
        <v>761</v>
      </c>
      <c r="E43" s="24">
        <v>41</v>
      </c>
      <c r="F43" s="611"/>
      <c r="G43" s="877" t="s">
        <v>828</v>
      </c>
      <c r="H43" s="878" t="s">
        <v>807</v>
      </c>
      <c r="I43" s="625" t="s">
        <v>626</v>
      </c>
      <c r="J43" s="60" t="s">
        <v>372</v>
      </c>
      <c r="K43" s="43">
        <f>VLOOKUP($A43&amp;K$109,決統データ!$A$3:$DE$365,$E43+19,FALSE)</f>
        <v>0</v>
      </c>
      <c r="L43" s="287">
        <f t="shared" si="2"/>
        <v>0</v>
      </c>
    </row>
    <row r="44" spans="1:12" s="1" customFormat="1">
      <c r="A44" s="27" t="str">
        <f t="shared" si="1"/>
        <v>1762601</v>
      </c>
      <c r="B44" s="28" t="s">
        <v>263</v>
      </c>
      <c r="C44" s="29">
        <v>26</v>
      </c>
      <c r="D44" s="28" t="s">
        <v>761</v>
      </c>
      <c r="E44" s="24">
        <v>42</v>
      </c>
      <c r="F44" s="611"/>
      <c r="G44" s="877"/>
      <c r="H44" s="879"/>
      <c r="I44" s="626"/>
      <c r="J44" s="60" t="s">
        <v>353</v>
      </c>
      <c r="K44" s="43">
        <f>VLOOKUP($A44&amp;K$109,決統データ!$A$3:$DE$365,$E44+19,FALSE)</f>
        <v>1900</v>
      </c>
      <c r="L44" s="287">
        <f t="shared" si="2"/>
        <v>1900</v>
      </c>
    </row>
    <row r="45" spans="1:12" s="1" customFormat="1">
      <c r="A45" s="27" t="str">
        <f t="shared" si="1"/>
        <v>1762601</v>
      </c>
      <c r="B45" s="28" t="s">
        <v>263</v>
      </c>
      <c r="C45" s="29">
        <v>26</v>
      </c>
      <c r="D45" s="28" t="s">
        <v>761</v>
      </c>
      <c r="E45" s="24">
        <v>43</v>
      </c>
      <c r="F45" s="611"/>
      <c r="G45" s="877"/>
      <c r="H45" s="636"/>
      <c r="I45" s="627"/>
      <c r="J45" s="60" t="s">
        <v>713</v>
      </c>
      <c r="K45" s="43">
        <f>VLOOKUP($A45&amp;K$109,決統データ!$A$3:$DE$365,$E45+19,FALSE)</f>
        <v>0</v>
      </c>
      <c r="L45" s="287">
        <f t="shared" si="2"/>
        <v>0</v>
      </c>
    </row>
    <row r="46" spans="1:12" s="1" customFormat="1">
      <c r="A46" s="27" t="str">
        <f t="shared" si="1"/>
        <v>1762601</v>
      </c>
      <c r="B46" s="28" t="s">
        <v>263</v>
      </c>
      <c r="C46" s="29">
        <v>26</v>
      </c>
      <c r="D46" s="28" t="s">
        <v>761</v>
      </c>
      <c r="E46" s="24">
        <v>44</v>
      </c>
      <c r="F46" s="611"/>
      <c r="G46" s="877"/>
      <c r="H46" s="467" t="s">
        <v>827</v>
      </c>
      <c r="I46" s="467"/>
      <c r="J46" s="467"/>
      <c r="K46" s="43">
        <f>VLOOKUP($A46&amp;K$109,決統データ!$A$3:$DE$365,$E46+19,FALSE)</f>
        <v>0</v>
      </c>
      <c r="L46" s="287">
        <f t="shared" si="2"/>
        <v>0</v>
      </c>
    </row>
    <row r="47" spans="1:12" s="1" customFormat="1">
      <c r="A47" s="27" t="str">
        <f t="shared" si="1"/>
        <v>1762601</v>
      </c>
      <c r="B47" s="28" t="s">
        <v>263</v>
      </c>
      <c r="C47" s="29">
        <v>26</v>
      </c>
      <c r="D47" s="28" t="s">
        <v>761</v>
      </c>
      <c r="E47" s="24">
        <v>45</v>
      </c>
      <c r="F47" s="611"/>
      <c r="G47" s="877"/>
      <c r="H47" s="467" t="s">
        <v>249</v>
      </c>
      <c r="I47" s="467"/>
      <c r="J47" s="467"/>
      <c r="K47" s="43">
        <f>VLOOKUP($A47&amp;K$109,決統データ!$A$3:$DE$365,$E47+19,FALSE)</f>
        <v>0</v>
      </c>
      <c r="L47" s="287">
        <f t="shared" si="2"/>
        <v>0</v>
      </c>
    </row>
    <row r="48" spans="1:12" s="1" customFormat="1">
      <c r="A48" s="27" t="str">
        <f t="shared" si="1"/>
        <v>1762601</v>
      </c>
      <c r="B48" s="28" t="s">
        <v>263</v>
      </c>
      <c r="C48" s="29">
        <v>26</v>
      </c>
      <c r="D48" s="28" t="s">
        <v>761</v>
      </c>
      <c r="E48" s="24">
        <v>46</v>
      </c>
      <c r="F48" s="611"/>
      <c r="G48" s="877"/>
      <c r="H48" s="467" t="s">
        <v>825</v>
      </c>
      <c r="I48" s="467"/>
      <c r="J48" s="467"/>
      <c r="K48" s="43">
        <f>VLOOKUP($A48&amp;K$109,決統データ!$A$3:$DE$365,$E48+19,FALSE)</f>
        <v>0</v>
      </c>
      <c r="L48" s="287">
        <f t="shared" si="2"/>
        <v>0</v>
      </c>
    </row>
    <row r="49" spans="1:12" s="1" customFormat="1">
      <c r="A49" s="27" t="str">
        <f t="shared" si="1"/>
        <v>1762601</v>
      </c>
      <c r="B49" s="28" t="s">
        <v>263</v>
      </c>
      <c r="C49" s="29">
        <v>26</v>
      </c>
      <c r="D49" s="28" t="s">
        <v>761</v>
      </c>
      <c r="E49" s="24">
        <v>47</v>
      </c>
      <c r="F49" s="611"/>
      <c r="G49" s="877"/>
      <c r="H49" s="467" t="s">
        <v>824</v>
      </c>
      <c r="I49" s="467"/>
      <c r="J49" s="467"/>
      <c r="K49" s="43">
        <f>VLOOKUP($A49&amp;K$109,決統データ!$A$3:$DE$365,$E49+19,FALSE)</f>
        <v>0</v>
      </c>
      <c r="L49" s="287">
        <f t="shared" si="2"/>
        <v>0</v>
      </c>
    </row>
    <row r="50" spans="1:12" s="1" customFormat="1">
      <c r="A50" s="27" t="str">
        <f t="shared" si="1"/>
        <v>1762601</v>
      </c>
      <c r="B50" s="28" t="s">
        <v>263</v>
      </c>
      <c r="C50" s="29">
        <v>26</v>
      </c>
      <c r="D50" s="28" t="s">
        <v>761</v>
      </c>
      <c r="E50" s="24">
        <v>48</v>
      </c>
      <c r="F50" s="611"/>
      <c r="G50" s="877"/>
      <c r="H50" s="467" t="s">
        <v>713</v>
      </c>
      <c r="I50" s="467"/>
      <c r="J50" s="467"/>
      <c r="K50" s="43">
        <f>VLOOKUP($A50&amp;K$109,決統データ!$A$3:$DE$365,$E50+19,FALSE)</f>
        <v>396</v>
      </c>
      <c r="L50" s="287">
        <f t="shared" si="2"/>
        <v>396</v>
      </c>
    </row>
    <row r="51" spans="1:12" s="1" customFormat="1">
      <c r="A51" s="27" t="str">
        <f t="shared" si="1"/>
        <v>1762601</v>
      </c>
      <c r="B51" s="28" t="s">
        <v>263</v>
      </c>
      <c r="C51" s="29">
        <v>26</v>
      </c>
      <c r="D51" s="28" t="s">
        <v>761</v>
      </c>
      <c r="E51" s="24">
        <v>49</v>
      </c>
      <c r="F51" s="611"/>
      <c r="G51" s="467" t="s">
        <v>823</v>
      </c>
      <c r="H51" s="467"/>
      <c r="I51" s="467"/>
      <c r="J51" s="467"/>
      <c r="K51" s="43">
        <f>VLOOKUP($A51&amp;K$109,決統データ!$A$3:$DE$365,$E51+19,FALSE)</f>
        <v>73986</v>
      </c>
      <c r="L51" s="287">
        <f t="shared" si="2"/>
        <v>73986</v>
      </c>
    </row>
    <row r="52" spans="1:12" s="1" customFormat="1">
      <c r="A52" s="27" t="str">
        <f t="shared" si="1"/>
        <v>1762601</v>
      </c>
      <c r="B52" s="28" t="s">
        <v>263</v>
      </c>
      <c r="C52" s="29">
        <v>26</v>
      </c>
      <c r="D52" s="28" t="s">
        <v>761</v>
      </c>
      <c r="E52" s="24">
        <v>50</v>
      </c>
      <c r="F52" s="611"/>
      <c r="G52" s="619" t="s">
        <v>248</v>
      </c>
      <c r="H52" s="467" t="s">
        <v>821</v>
      </c>
      <c r="I52" s="467"/>
      <c r="J52" s="467"/>
      <c r="K52" s="43">
        <f>VLOOKUP($A52&amp;K$109,決統データ!$A$3:$DE$365,$E52+19,FALSE)</f>
        <v>0</v>
      </c>
      <c r="L52" s="287">
        <f t="shared" si="2"/>
        <v>0</v>
      </c>
    </row>
    <row r="53" spans="1:12" s="1" customFormat="1">
      <c r="A53" s="27" t="str">
        <f t="shared" si="1"/>
        <v>1762601</v>
      </c>
      <c r="B53" s="28" t="s">
        <v>263</v>
      </c>
      <c r="C53" s="29">
        <v>26</v>
      </c>
      <c r="D53" s="28" t="s">
        <v>761</v>
      </c>
      <c r="E53" s="24">
        <v>51</v>
      </c>
      <c r="F53" s="611"/>
      <c r="G53" s="620"/>
      <c r="H53" s="467" t="s">
        <v>373</v>
      </c>
      <c r="I53" s="467"/>
      <c r="J53" s="467"/>
      <c r="K53" s="43">
        <f>VLOOKUP($A53&amp;K$109,決統データ!$A$3:$DE$365,$E53+19,FALSE)</f>
        <v>0</v>
      </c>
      <c r="L53" s="287">
        <f t="shared" si="2"/>
        <v>0</v>
      </c>
    </row>
    <row r="54" spans="1:12" s="1" customFormat="1">
      <c r="A54" s="27" t="str">
        <f t="shared" si="1"/>
        <v>1762601</v>
      </c>
      <c r="B54" s="28" t="s">
        <v>263</v>
      </c>
      <c r="C54" s="29">
        <v>26</v>
      </c>
      <c r="D54" s="28" t="s">
        <v>761</v>
      </c>
      <c r="E54" s="24">
        <v>52</v>
      </c>
      <c r="F54" s="611"/>
      <c r="G54" s="621"/>
      <c r="H54" s="467" t="s">
        <v>820</v>
      </c>
      <c r="I54" s="467"/>
      <c r="J54" s="467"/>
      <c r="K54" s="43">
        <f>VLOOKUP($A54&amp;K$109,決統データ!$A$3:$DE$365,$E54+19,FALSE)</f>
        <v>0</v>
      </c>
      <c r="L54" s="287">
        <f t="shared" si="2"/>
        <v>0</v>
      </c>
    </row>
    <row r="55" spans="1:12" s="1" customFormat="1">
      <c r="A55" s="27" t="str">
        <f t="shared" si="1"/>
        <v>1762601</v>
      </c>
      <c r="B55" s="28" t="s">
        <v>263</v>
      </c>
      <c r="C55" s="29">
        <v>26</v>
      </c>
      <c r="D55" s="28" t="s">
        <v>761</v>
      </c>
      <c r="E55" s="24">
        <v>53</v>
      </c>
      <c r="F55" s="611"/>
      <c r="G55" s="467" t="s">
        <v>819</v>
      </c>
      <c r="H55" s="467"/>
      <c r="I55" s="467"/>
      <c r="J55" s="467"/>
      <c r="K55" s="43">
        <f>VLOOKUP($A55&amp;K$109,決統データ!$A$3:$DE$365,$E55+19,FALSE)</f>
        <v>0</v>
      </c>
      <c r="L55" s="287">
        <f t="shared" si="2"/>
        <v>0</v>
      </c>
    </row>
    <row r="56" spans="1:12" s="1" customFormat="1">
      <c r="A56" s="27" t="str">
        <f t="shared" si="1"/>
        <v>1762601</v>
      </c>
      <c r="B56" s="28" t="s">
        <v>263</v>
      </c>
      <c r="C56" s="29">
        <v>26</v>
      </c>
      <c r="D56" s="28" t="s">
        <v>761</v>
      </c>
      <c r="E56" s="24">
        <v>54</v>
      </c>
      <c r="F56" s="611"/>
      <c r="G56" s="467" t="s">
        <v>818</v>
      </c>
      <c r="H56" s="467"/>
      <c r="I56" s="467"/>
      <c r="J56" s="467"/>
      <c r="K56" s="43">
        <f>VLOOKUP($A56&amp;K$109,決統データ!$A$3:$DE$365,$E56+19,FALSE)</f>
        <v>0</v>
      </c>
      <c r="L56" s="287">
        <f t="shared" si="2"/>
        <v>0</v>
      </c>
    </row>
    <row r="57" spans="1:12" s="1" customFormat="1">
      <c r="A57" s="27" t="str">
        <f t="shared" si="1"/>
        <v>1762601</v>
      </c>
      <c r="B57" s="28" t="s">
        <v>263</v>
      </c>
      <c r="C57" s="29">
        <v>26</v>
      </c>
      <c r="D57" s="28" t="s">
        <v>761</v>
      </c>
      <c r="E57" s="24">
        <v>55</v>
      </c>
      <c r="F57" s="611"/>
      <c r="G57" s="467" t="s">
        <v>817</v>
      </c>
      <c r="H57" s="467"/>
      <c r="I57" s="467"/>
      <c r="J57" s="467"/>
      <c r="K57" s="43">
        <f>VLOOKUP($A57&amp;K$109,決統データ!$A$3:$DE$365,$E57+19,FALSE)</f>
        <v>0</v>
      </c>
      <c r="L57" s="287">
        <f t="shared" si="2"/>
        <v>0</v>
      </c>
    </row>
    <row r="58" spans="1:12" s="1" customFormat="1">
      <c r="A58" s="27" t="str">
        <f t="shared" si="1"/>
        <v>1762601</v>
      </c>
      <c r="B58" s="28" t="s">
        <v>263</v>
      </c>
      <c r="C58" s="29">
        <v>26</v>
      </c>
      <c r="D58" s="28" t="s">
        <v>761</v>
      </c>
      <c r="E58" s="24">
        <v>56</v>
      </c>
      <c r="F58" s="612"/>
      <c r="G58" s="467" t="s">
        <v>247</v>
      </c>
      <c r="H58" s="467"/>
      <c r="I58" s="467"/>
      <c r="J58" s="467"/>
      <c r="K58" s="43">
        <f>VLOOKUP($A58&amp;K$109,決統データ!$A$3:$DE$365,$E58+19,FALSE)</f>
        <v>-7799</v>
      </c>
      <c r="L58" s="287">
        <f t="shared" si="2"/>
        <v>-7799</v>
      </c>
    </row>
    <row r="59" spans="1:12" s="1" customFormat="1">
      <c r="A59" s="27" t="str">
        <f t="shared" si="1"/>
        <v>1762601</v>
      </c>
      <c r="B59" s="28" t="s">
        <v>263</v>
      </c>
      <c r="C59" s="29">
        <v>26</v>
      </c>
      <c r="D59" s="28" t="s">
        <v>761</v>
      </c>
      <c r="E59" s="24">
        <v>57</v>
      </c>
      <c r="F59" s="467" t="s">
        <v>815</v>
      </c>
      <c r="G59" s="467"/>
      <c r="H59" s="467"/>
      <c r="I59" s="467"/>
      <c r="J59" s="467"/>
      <c r="K59" s="43">
        <f>VLOOKUP($A59&amp;K$109,決統データ!$A$3:$DE$365,$E59+19,FALSE)</f>
        <v>13175</v>
      </c>
      <c r="L59" s="287">
        <f t="shared" si="2"/>
        <v>13175</v>
      </c>
    </row>
    <row r="60" spans="1:12" s="1" customFormat="1">
      <c r="A60" s="27" t="str">
        <f t="shared" si="1"/>
        <v>1762601</v>
      </c>
      <c r="B60" s="28" t="s">
        <v>263</v>
      </c>
      <c r="C60" s="29">
        <v>26</v>
      </c>
      <c r="D60" s="28" t="s">
        <v>761</v>
      </c>
      <c r="E60" s="24">
        <v>58</v>
      </c>
      <c r="F60" s="467" t="s">
        <v>814</v>
      </c>
      <c r="G60" s="467"/>
      <c r="H60" s="467"/>
      <c r="I60" s="467"/>
      <c r="J60" s="467"/>
      <c r="K60" s="43">
        <f>VLOOKUP($A60&amp;K$109,決統データ!$A$3:$DE$365,$E60+19,FALSE)</f>
        <v>9766</v>
      </c>
      <c r="L60" s="287">
        <f t="shared" si="2"/>
        <v>9766</v>
      </c>
    </row>
    <row r="61" spans="1:12" s="1" customFormat="1">
      <c r="A61" s="27" t="str">
        <f t="shared" si="1"/>
        <v>1762601</v>
      </c>
      <c r="B61" s="28" t="s">
        <v>263</v>
      </c>
      <c r="C61" s="29">
        <v>26</v>
      </c>
      <c r="D61" s="28" t="s">
        <v>761</v>
      </c>
      <c r="E61" s="24">
        <v>59</v>
      </c>
      <c r="F61" s="628"/>
      <c r="G61" s="65" t="s">
        <v>246</v>
      </c>
      <c r="H61" s="65"/>
      <c r="I61" s="65"/>
      <c r="J61" s="62"/>
      <c r="K61" s="43">
        <f>VLOOKUP($A61&amp;K$109,決統データ!$A$3:$DE$365,$E61+19,FALSE)</f>
        <v>5504</v>
      </c>
      <c r="L61" s="287">
        <f t="shared" si="2"/>
        <v>5504</v>
      </c>
    </row>
    <row r="62" spans="1:12" s="1" customFormat="1">
      <c r="A62" s="27" t="str">
        <f t="shared" si="1"/>
        <v>1762601</v>
      </c>
      <c r="B62" s="28" t="s">
        <v>263</v>
      </c>
      <c r="C62" s="29">
        <v>26</v>
      </c>
      <c r="D62" s="28" t="s">
        <v>761</v>
      </c>
      <c r="E62" s="24">
        <v>60</v>
      </c>
      <c r="F62" s="636"/>
      <c r="G62" s="490" t="s">
        <v>812</v>
      </c>
      <c r="H62" s="467"/>
      <c r="I62" s="467"/>
      <c r="J62" s="467"/>
      <c r="K62" s="43">
        <f>VLOOKUP($A62&amp;K$109,決統データ!$A$3:$DE$365,$E62+19,FALSE)</f>
        <v>0</v>
      </c>
      <c r="L62" s="287">
        <f t="shared" si="2"/>
        <v>0</v>
      </c>
    </row>
    <row r="63" spans="1:12" s="1" customFormat="1">
      <c r="A63" s="27" t="str">
        <f t="shared" si="1"/>
        <v>1762602</v>
      </c>
      <c r="B63" s="28" t="s">
        <v>263</v>
      </c>
      <c r="C63" s="29">
        <v>26</v>
      </c>
      <c r="D63" s="28" t="s">
        <v>767</v>
      </c>
      <c r="E63" s="24">
        <v>1</v>
      </c>
      <c r="F63" s="467" t="s">
        <v>811</v>
      </c>
      <c r="G63" s="467"/>
      <c r="H63" s="467"/>
      <c r="I63" s="467"/>
      <c r="J63" s="467"/>
      <c r="K63" s="43">
        <f>VLOOKUP($A63&amp;K$109,決統データ!$A$3:$DE$365,$E63+19,FALSE)</f>
        <v>0</v>
      </c>
      <c r="L63" s="287">
        <f t="shared" si="2"/>
        <v>0</v>
      </c>
    </row>
    <row r="64" spans="1:12" s="1" customFormat="1">
      <c r="A64" s="27" t="str">
        <f t="shared" si="1"/>
        <v>1762602</v>
      </c>
      <c r="B64" s="28" t="s">
        <v>263</v>
      </c>
      <c r="C64" s="29">
        <v>26</v>
      </c>
      <c r="D64" s="28" t="s">
        <v>767</v>
      </c>
      <c r="E64" s="24">
        <v>2</v>
      </c>
      <c r="F64" s="467" t="s">
        <v>810</v>
      </c>
      <c r="G64" s="467"/>
      <c r="H64" s="467"/>
      <c r="I64" s="467"/>
      <c r="J64" s="467"/>
      <c r="K64" s="43">
        <f>VLOOKUP($A64&amp;K$109,決統データ!$A$3:$DE$365,$E64+19,FALSE)</f>
        <v>8913</v>
      </c>
      <c r="L64" s="287">
        <f t="shared" si="2"/>
        <v>8913</v>
      </c>
    </row>
    <row r="65" spans="1:12" s="1" customFormat="1">
      <c r="A65" s="27" t="str">
        <f t="shared" si="1"/>
        <v>1762602</v>
      </c>
      <c r="B65" s="28" t="s">
        <v>263</v>
      </c>
      <c r="C65" s="29">
        <v>26</v>
      </c>
      <c r="D65" s="28" t="s">
        <v>767</v>
      </c>
      <c r="E65" s="24">
        <v>3</v>
      </c>
      <c r="F65" s="467" t="s">
        <v>809</v>
      </c>
      <c r="G65" s="467"/>
      <c r="H65" s="467"/>
      <c r="I65" s="467"/>
      <c r="J65" s="467"/>
      <c r="K65" s="43">
        <f>VLOOKUP($A65&amp;K$109,決統データ!$A$3:$DE$365,$E65+19,FALSE)</f>
        <v>23000</v>
      </c>
      <c r="L65" s="287">
        <f t="shared" si="2"/>
        <v>23000</v>
      </c>
    </row>
    <row r="66" spans="1:12" s="1" customFormat="1">
      <c r="A66" s="27" t="str">
        <f t="shared" si="1"/>
        <v>1762602</v>
      </c>
      <c r="B66" s="28" t="s">
        <v>263</v>
      </c>
      <c r="C66" s="29">
        <v>26</v>
      </c>
      <c r="D66" s="28" t="s">
        <v>767</v>
      </c>
      <c r="E66" s="24">
        <v>4</v>
      </c>
      <c r="F66" s="610" t="s">
        <v>626</v>
      </c>
      <c r="G66" s="467" t="s">
        <v>808</v>
      </c>
      <c r="H66" s="467"/>
      <c r="I66" s="467"/>
      <c r="J66" s="467"/>
      <c r="K66" s="43">
        <f>VLOOKUP($A66&amp;K$109,決統データ!$A$3:$DE$365,$E66+19,FALSE)</f>
        <v>11500</v>
      </c>
      <c r="L66" s="287">
        <f t="shared" si="2"/>
        <v>11500</v>
      </c>
    </row>
    <row r="67" spans="1:12" s="1" customFormat="1">
      <c r="A67" s="27" t="str">
        <f t="shared" si="1"/>
        <v>1762602</v>
      </c>
      <c r="B67" s="28" t="s">
        <v>263</v>
      </c>
      <c r="C67" s="29">
        <v>26</v>
      </c>
      <c r="D67" s="28" t="s">
        <v>767</v>
      </c>
      <c r="E67" s="24">
        <v>5</v>
      </c>
      <c r="F67" s="611"/>
      <c r="G67" s="467" t="s">
        <v>807</v>
      </c>
      <c r="H67" s="467"/>
      <c r="I67" s="467"/>
      <c r="J67" s="467"/>
      <c r="K67" s="43">
        <f>VLOOKUP($A67&amp;K$109,決統データ!$A$3:$DE$365,$E67+19,FALSE)</f>
        <v>11500</v>
      </c>
      <c r="L67" s="287">
        <f t="shared" ref="L67:L78" si="3">SUM(K67:K67)</f>
        <v>11500</v>
      </c>
    </row>
    <row r="68" spans="1:12" s="1" customFormat="1">
      <c r="A68" s="27" t="str">
        <f t="shared" ref="A68:A98" si="4">+B68&amp;C68&amp;D68</f>
        <v>1762602</v>
      </c>
      <c r="B68" s="28" t="s">
        <v>263</v>
      </c>
      <c r="C68" s="29">
        <v>26</v>
      </c>
      <c r="D68" s="28" t="s">
        <v>767</v>
      </c>
      <c r="E68" s="24">
        <v>6</v>
      </c>
      <c r="F68" s="612"/>
      <c r="G68" s="467" t="s">
        <v>713</v>
      </c>
      <c r="H68" s="467"/>
      <c r="I68" s="467"/>
      <c r="J68" s="467"/>
      <c r="K68" s="43">
        <f>VLOOKUP($A68&amp;K$109,決統データ!$A$3:$DE$365,$E68+19,FALSE)</f>
        <v>0</v>
      </c>
      <c r="L68" s="287">
        <f t="shared" si="3"/>
        <v>0</v>
      </c>
    </row>
    <row r="69" spans="1:12" s="1" customFormat="1">
      <c r="A69" s="27" t="str">
        <f t="shared" si="4"/>
        <v>1762602</v>
      </c>
      <c r="B69" s="28" t="s">
        <v>263</v>
      </c>
      <c r="C69" s="29">
        <v>26</v>
      </c>
      <c r="D69" s="28" t="s">
        <v>767</v>
      </c>
      <c r="E69" s="24">
        <v>7</v>
      </c>
      <c r="F69" s="467" t="s">
        <v>806</v>
      </c>
      <c r="G69" s="467"/>
      <c r="H69" s="467"/>
      <c r="I69" s="467"/>
      <c r="J69" s="467"/>
      <c r="K69" s="43">
        <f>VLOOKUP($A69&amp;K$109,決統データ!$A$3:$DE$365,$E69+19,FALSE)</f>
        <v>0</v>
      </c>
      <c r="L69" s="287">
        <f t="shared" si="3"/>
        <v>0</v>
      </c>
    </row>
    <row r="70" spans="1:12" s="1" customFormat="1">
      <c r="A70" s="27" t="str">
        <f t="shared" si="4"/>
        <v>1762602</v>
      </c>
      <c r="B70" s="28" t="s">
        <v>263</v>
      </c>
      <c r="C70" s="29">
        <v>26</v>
      </c>
      <c r="D70" s="28" t="s">
        <v>767</v>
      </c>
      <c r="E70" s="24">
        <v>8</v>
      </c>
      <c r="F70" s="613" t="s">
        <v>805</v>
      </c>
      <c r="G70" s="614"/>
      <c r="H70" s="614"/>
      <c r="I70" s="615"/>
      <c r="J70" s="60" t="s">
        <v>804</v>
      </c>
      <c r="K70" s="43">
        <f>VLOOKUP($A70&amp;K$109,決統データ!$A$3:$DE$365,$E70+19,FALSE)</f>
        <v>8913</v>
      </c>
      <c r="L70" s="287">
        <f t="shared" si="3"/>
        <v>8913</v>
      </c>
    </row>
    <row r="71" spans="1:12" s="1" customFormat="1">
      <c r="A71" s="27" t="str">
        <f t="shared" si="4"/>
        <v>1762602</v>
      </c>
      <c r="B71" s="28" t="s">
        <v>263</v>
      </c>
      <c r="C71" s="29">
        <v>26</v>
      </c>
      <c r="D71" s="28" t="s">
        <v>767</v>
      </c>
      <c r="E71" s="24">
        <v>9</v>
      </c>
      <c r="F71" s="616"/>
      <c r="G71" s="617"/>
      <c r="H71" s="617"/>
      <c r="I71" s="618"/>
      <c r="J71" s="60" t="s">
        <v>803</v>
      </c>
      <c r="K71" s="43">
        <f>VLOOKUP($A71&amp;K$109,決統データ!$A$3:$DE$365,$E71+19,FALSE)</f>
        <v>0</v>
      </c>
      <c r="L71" s="287">
        <f t="shared" si="3"/>
        <v>0</v>
      </c>
    </row>
    <row r="72" spans="1:12" s="1" customFormat="1">
      <c r="A72" s="27" t="str">
        <f t="shared" si="4"/>
        <v>1762602</v>
      </c>
      <c r="B72" s="28" t="s">
        <v>263</v>
      </c>
      <c r="C72" s="29">
        <v>26</v>
      </c>
      <c r="D72" s="28" t="s">
        <v>767</v>
      </c>
      <c r="E72" s="24">
        <v>21</v>
      </c>
      <c r="F72" s="467" t="s">
        <v>802</v>
      </c>
      <c r="G72" s="467"/>
      <c r="H72" s="467"/>
      <c r="I72" s="467"/>
      <c r="J72" s="467"/>
      <c r="K72" s="43">
        <f>VLOOKUP($A72&amp;K$109,決統データ!$A$3:$DE$365,$E72+19,FALSE)</f>
        <v>0</v>
      </c>
      <c r="L72" s="287">
        <f t="shared" si="3"/>
        <v>0</v>
      </c>
    </row>
    <row r="73" spans="1:12" s="1" customFormat="1">
      <c r="A73" s="27" t="str">
        <f t="shared" si="4"/>
        <v>1762602</v>
      </c>
      <c r="B73" s="28" t="s">
        <v>263</v>
      </c>
      <c r="C73" s="29">
        <v>26</v>
      </c>
      <c r="D73" s="28" t="s">
        <v>767</v>
      </c>
      <c r="E73" s="24">
        <v>22</v>
      </c>
      <c r="F73" s="467" t="s">
        <v>801</v>
      </c>
      <c r="G73" s="467"/>
      <c r="H73" s="467"/>
      <c r="I73" s="467"/>
      <c r="J73" s="467"/>
      <c r="K73" s="43">
        <f>VLOOKUP($A73&amp;K$109,決統データ!$A$3:$DE$365,$E73+19,FALSE)</f>
        <v>0</v>
      </c>
      <c r="L73" s="287">
        <f t="shared" si="3"/>
        <v>0</v>
      </c>
    </row>
    <row r="74" spans="1:12" s="1" customFormat="1">
      <c r="A74" s="27" t="str">
        <f t="shared" si="4"/>
        <v>1762602</v>
      </c>
      <c r="B74" s="28" t="s">
        <v>263</v>
      </c>
      <c r="C74" s="29">
        <v>26</v>
      </c>
      <c r="D74" s="28" t="s">
        <v>767</v>
      </c>
      <c r="E74" s="24">
        <v>49</v>
      </c>
      <c r="F74" s="920" t="s">
        <v>171</v>
      </c>
      <c r="G74" s="921"/>
      <c r="H74" s="636" t="s">
        <v>170</v>
      </c>
      <c r="I74" s="636"/>
      <c r="J74" s="636"/>
      <c r="K74" s="43">
        <f>VLOOKUP($A74&amp;K$109,決統データ!$A$3:$DE$365,$E74+19,FALSE)</f>
        <v>0</v>
      </c>
      <c r="L74" s="287">
        <f t="shared" si="3"/>
        <v>0</v>
      </c>
    </row>
    <row r="75" spans="1:12" s="1" customFormat="1">
      <c r="A75" s="27" t="str">
        <f t="shared" si="4"/>
        <v>1762602</v>
      </c>
      <c r="B75" s="28" t="s">
        <v>263</v>
      </c>
      <c r="C75" s="29">
        <v>26</v>
      </c>
      <c r="D75" s="28" t="s">
        <v>767</v>
      </c>
      <c r="E75" s="24">
        <v>50</v>
      </c>
      <c r="F75" s="875"/>
      <c r="G75" s="876"/>
      <c r="H75" s="467" t="s">
        <v>169</v>
      </c>
      <c r="I75" s="467"/>
      <c r="J75" s="467"/>
      <c r="K75" s="43">
        <f>VLOOKUP($A75&amp;K$109,決統データ!$A$3:$DE$365,$E75+19,FALSE)</f>
        <v>2296</v>
      </c>
      <c r="L75" s="287">
        <f t="shared" si="3"/>
        <v>2296</v>
      </c>
    </row>
    <row r="76" spans="1:12" s="1" customFormat="1">
      <c r="A76" s="27" t="str">
        <f t="shared" si="4"/>
        <v>1762602</v>
      </c>
      <c r="B76" s="28" t="s">
        <v>263</v>
      </c>
      <c r="C76" s="29">
        <v>26</v>
      </c>
      <c r="D76" s="28" t="s">
        <v>767</v>
      </c>
      <c r="E76" s="24">
        <v>45</v>
      </c>
      <c r="F76" s="915" t="s">
        <v>1221</v>
      </c>
      <c r="G76" s="916"/>
      <c r="H76" s="916"/>
      <c r="I76" s="916"/>
      <c r="J76" s="917"/>
      <c r="K76" s="43">
        <f>VLOOKUP($A76&amp;K$109,決統データ!$A$3:$DE$365,$E76+19,FALSE)</f>
        <v>0</v>
      </c>
      <c r="L76" s="287">
        <f t="shared" si="3"/>
        <v>0</v>
      </c>
    </row>
    <row r="77" spans="1:12" s="1" customFormat="1">
      <c r="A77" s="27" t="str">
        <f t="shared" si="4"/>
        <v>1762602</v>
      </c>
      <c r="B77" s="28" t="s">
        <v>263</v>
      </c>
      <c r="C77" s="29">
        <v>26</v>
      </c>
      <c r="D77" s="28" t="s">
        <v>767</v>
      </c>
      <c r="E77" s="24">
        <v>46</v>
      </c>
      <c r="F77" s="647" t="s">
        <v>1220</v>
      </c>
      <c r="G77" s="648"/>
      <c r="H77" s="648"/>
      <c r="I77" s="648"/>
      <c r="J77" s="174" t="s">
        <v>245</v>
      </c>
      <c r="K77" s="43">
        <f>VLOOKUP($A77&amp;K$109,決統データ!$A$3:$DE$365,$E77+19,FALSE)</f>
        <v>73986</v>
      </c>
      <c r="L77" s="287">
        <f t="shared" si="3"/>
        <v>73986</v>
      </c>
    </row>
    <row r="78" spans="1:12" s="1" customFormat="1">
      <c r="A78" s="27" t="str">
        <f t="shared" si="4"/>
        <v>1762602</v>
      </c>
      <c r="B78" s="28" t="s">
        <v>263</v>
      </c>
      <c r="C78" s="29">
        <v>26</v>
      </c>
      <c r="D78" s="28" t="s">
        <v>767</v>
      </c>
      <c r="E78" s="24">
        <v>47</v>
      </c>
      <c r="F78" s="649"/>
      <c r="G78" s="650"/>
      <c r="H78" s="650"/>
      <c r="I78" s="650"/>
      <c r="J78" s="174" t="s">
        <v>244</v>
      </c>
      <c r="K78" s="43">
        <f>VLOOKUP($A78&amp;K$109,決統データ!$A$3:$DE$365,$E78+19,FALSE)</f>
        <v>0</v>
      </c>
      <c r="L78" s="287">
        <f t="shared" si="3"/>
        <v>0</v>
      </c>
    </row>
    <row r="79" spans="1:12" s="1" customFormat="1">
      <c r="A79" s="27"/>
      <c r="B79" s="28"/>
      <c r="C79" s="29"/>
      <c r="D79" s="28"/>
      <c r="E79" s="24"/>
      <c r="F79" s="476" t="s">
        <v>800</v>
      </c>
      <c r="G79" s="498"/>
      <c r="H79" s="498"/>
      <c r="I79" s="498"/>
      <c r="J79" s="490"/>
      <c r="K79" s="82"/>
      <c r="L79" s="287"/>
    </row>
    <row r="80" spans="1:12" s="1" customFormat="1">
      <c r="A80" s="27" t="str">
        <f t="shared" si="4"/>
        <v>1762602</v>
      </c>
      <c r="B80" s="28" t="s">
        <v>263</v>
      </c>
      <c r="C80" s="29">
        <v>26</v>
      </c>
      <c r="D80" s="28" t="s">
        <v>767</v>
      </c>
      <c r="E80" s="24">
        <v>51</v>
      </c>
      <c r="F80" s="476" t="s">
        <v>798</v>
      </c>
      <c r="G80" s="498"/>
      <c r="H80" s="498"/>
      <c r="I80" s="498"/>
      <c r="J80" s="490"/>
      <c r="K80" s="42">
        <f>VLOOKUP($A80&amp;K$109,決統データ!$A$3:$DE$365,$E80+19,FALSE)</f>
        <v>22963</v>
      </c>
      <c r="L80" s="287">
        <f>SUM(K80:K80)</f>
        <v>22963</v>
      </c>
    </row>
    <row r="81" spans="1:12" s="1" customFormat="1">
      <c r="A81" s="27" t="str">
        <f t="shared" si="4"/>
        <v>1762602</v>
      </c>
      <c r="B81" s="28" t="s">
        <v>263</v>
      </c>
      <c r="C81" s="29">
        <v>26</v>
      </c>
      <c r="D81" s="28" t="s">
        <v>767</v>
      </c>
      <c r="E81" s="24">
        <v>52</v>
      </c>
      <c r="F81" s="476" t="s">
        <v>797</v>
      </c>
      <c r="G81" s="498"/>
      <c r="H81" s="498"/>
      <c r="I81" s="498"/>
      <c r="J81" s="490"/>
      <c r="K81" s="42">
        <f>VLOOKUP($A81&amp;K$109,決統データ!$A$3:$DE$365,$E81+19,FALSE)</f>
        <v>3186</v>
      </c>
      <c r="L81" s="287">
        <f>SUM(K81:K81)</f>
        <v>3186</v>
      </c>
    </row>
    <row r="82" spans="1:12" s="1" customFormat="1">
      <c r="A82" s="27"/>
      <c r="B82" s="28"/>
      <c r="C82" s="29"/>
      <c r="D82" s="28"/>
      <c r="E82" s="24"/>
      <c r="F82" s="476" t="s">
        <v>799</v>
      </c>
      <c r="G82" s="498"/>
      <c r="H82" s="498"/>
      <c r="I82" s="498"/>
      <c r="J82" s="490"/>
      <c r="K82" s="82"/>
      <c r="L82" s="287"/>
    </row>
    <row r="83" spans="1:12" s="1" customFormat="1">
      <c r="A83" s="27" t="str">
        <f t="shared" si="4"/>
        <v>1762602</v>
      </c>
      <c r="B83" s="28" t="s">
        <v>263</v>
      </c>
      <c r="C83" s="29">
        <v>26</v>
      </c>
      <c r="D83" s="28" t="s">
        <v>767</v>
      </c>
      <c r="E83" s="24">
        <v>53</v>
      </c>
      <c r="F83" s="60" t="s">
        <v>798</v>
      </c>
      <c r="G83" s="60"/>
      <c r="H83" s="60"/>
      <c r="I83" s="60"/>
      <c r="J83" s="60"/>
      <c r="K83" s="42">
        <f>VLOOKUP($A83&amp;K$109,決統データ!$A$3:$DE$365,$E83+19,FALSE)</f>
        <v>1813</v>
      </c>
      <c r="L83" s="287">
        <f t="shared" ref="L83:L98" si="5">SUM(K83:K83)</f>
        <v>1813</v>
      </c>
    </row>
    <row r="84" spans="1:12" s="1" customFormat="1" ht="14.25" customHeight="1">
      <c r="A84" s="27" t="str">
        <f t="shared" si="4"/>
        <v>1762602</v>
      </c>
      <c r="B84" s="28" t="s">
        <v>263</v>
      </c>
      <c r="C84" s="29">
        <v>26</v>
      </c>
      <c r="D84" s="28" t="s">
        <v>767</v>
      </c>
      <c r="E84" s="24">
        <v>54</v>
      </c>
      <c r="F84" s="60" t="s">
        <v>797</v>
      </c>
      <c r="G84" s="60"/>
      <c r="H84" s="60"/>
      <c r="I84" s="60"/>
      <c r="J84" s="60"/>
      <c r="K84" s="42">
        <f>VLOOKUP($A84&amp;K$109,決統データ!$A$3:$DE$365,$E84+19,FALSE)</f>
        <v>45287</v>
      </c>
      <c r="L84" s="287">
        <f t="shared" si="5"/>
        <v>45287</v>
      </c>
    </row>
    <row r="85" spans="1:12" s="1" customFormat="1" ht="14.25" customHeight="1">
      <c r="A85" s="27" t="str">
        <f t="shared" si="4"/>
        <v>1762602</v>
      </c>
      <c r="B85" s="28" t="s">
        <v>263</v>
      </c>
      <c r="C85" s="29">
        <v>26</v>
      </c>
      <c r="D85" s="28" t="s">
        <v>767</v>
      </c>
      <c r="E85" s="24">
        <v>55</v>
      </c>
      <c r="F85" s="888" t="s">
        <v>796</v>
      </c>
      <c r="G85" s="889"/>
      <c r="H85" s="889"/>
      <c r="I85" s="890"/>
      <c r="J85" s="60" t="s">
        <v>583</v>
      </c>
      <c r="K85" s="42">
        <f>VLOOKUP($A85&amp;K$109,決統データ!$A$3:$DE$365,$E85+19,FALSE)</f>
        <v>1813</v>
      </c>
      <c r="L85" s="287">
        <f t="shared" si="5"/>
        <v>1813</v>
      </c>
    </row>
    <row r="86" spans="1:12" s="1" customFormat="1" ht="14.25" customHeight="1">
      <c r="A86" s="27" t="str">
        <f t="shared" si="4"/>
        <v>1762602</v>
      </c>
      <c r="B86" s="28" t="s">
        <v>263</v>
      </c>
      <c r="C86" s="29">
        <v>26</v>
      </c>
      <c r="D86" s="28" t="s">
        <v>767</v>
      </c>
      <c r="E86" s="24">
        <v>56</v>
      </c>
      <c r="F86" s="891"/>
      <c r="G86" s="892"/>
      <c r="H86" s="892"/>
      <c r="I86" s="893"/>
      <c r="J86" s="60" t="s">
        <v>795</v>
      </c>
      <c r="K86" s="42">
        <f>VLOOKUP($A86&amp;K$109,決統データ!$A$3:$DE$365,$E86+19,FALSE)</f>
        <v>47100</v>
      </c>
      <c r="L86" s="287">
        <f t="shared" si="5"/>
        <v>47100</v>
      </c>
    </row>
    <row r="87" spans="1:12" s="1" customFormat="1" ht="14.25" customHeight="1">
      <c r="A87" s="27" t="str">
        <f t="shared" si="4"/>
        <v>1762602</v>
      </c>
      <c r="B87" s="28" t="s">
        <v>263</v>
      </c>
      <c r="C87" s="29">
        <v>26</v>
      </c>
      <c r="D87" s="28" t="s">
        <v>767</v>
      </c>
      <c r="E87" s="24">
        <v>57</v>
      </c>
      <c r="F87" s="888" t="s">
        <v>582</v>
      </c>
      <c r="G87" s="889"/>
      <c r="H87" s="889"/>
      <c r="I87" s="890"/>
      <c r="J87" s="60" t="s">
        <v>583</v>
      </c>
      <c r="K87" s="42">
        <f>VLOOKUP($A87&amp;K$109,決統データ!$A$3:$DE$365,$E87+19,FALSE)</f>
        <v>119</v>
      </c>
      <c r="L87" s="287">
        <f t="shared" si="5"/>
        <v>119</v>
      </c>
    </row>
    <row r="88" spans="1:12" s="1" customFormat="1" ht="14.25" customHeight="1">
      <c r="A88" s="27" t="str">
        <f t="shared" si="4"/>
        <v>1762602</v>
      </c>
      <c r="B88" s="28" t="s">
        <v>263</v>
      </c>
      <c r="C88" s="29">
        <v>26</v>
      </c>
      <c r="D88" s="28" t="s">
        <v>767</v>
      </c>
      <c r="E88" s="24">
        <v>58</v>
      </c>
      <c r="F88" s="891"/>
      <c r="G88" s="892"/>
      <c r="H88" s="892"/>
      <c r="I88" s="893"/>
      <c r="J88" s="60" t="s">
        <v>795</v>
      </c>
      <c r="K88" s="42">
        <f>VLOOKUP($A88&amp;K$109,決統データ!$A$3:$DE$365,$E88+19,FALSE)</f>
        <v>3305</v>
      </c>
      <c r="L88" s="287">
        <f t="shared" si="5"/>
        <v>3305</v>
      </c>
    </row>
    <row r="89" spans="1:12" s="1" customFormat="1" ht="14.25" customHeight="1">
      <c r="A89" s="27" t="str">
        <f t="shared" si="4"/>
        <v>1762602</v>
      </c>
      <c r="B89" s="28" t="s">
        <v>263</v>
      </c>
      <c r="C89" s="29">
        <v>26</v>
      </c>
      <c r="D89" s="28" t="s">
        <v>767</v>
      </c>
      <c r="E89" s="24">
        <v>59</v>
      </c>
      <c r="F89" s="880" t="s">
        <v>585</v>
      </c>
      <c r="G89" s="882" t="s">
        <v>586</v>
      </c>
      <c r="H89" s="883"/>
      <c r="I89" s="884"/>
      <c r="J89" s="60" t="s">
        <v>583</v>
      </c>
      <c r="K89" s="42">
        <f>VLOOKUP($A89&amp;K$109,決統データ!$A$3:$DE$365,$E89+19,FALSE)</f>
        <v>1932</v>
      </c>
      <c r="L89" s="287">
        <f t="shared" si="5"/>
        <v>1932</v>
      </c>
    </row>
    <row r="90" spans="1:12" s="1" customFormat="1">
      <c r="A90" s="27" t="str">
        <f t="shared" si="4"/>
        <v>1762602</v>
      </c>
      <c r="B90" s="28" t="s">
        <v>263</v>
      </c>
      <c r="C90" s="29">
        <v>26</v>
      </c>
      <c r="D90" s="28" t="s">
        <v>767</v>
      </c>
      <c r="E90" s="24">
        <v>60</v>
      </c>
      <c r="F90" s="881"/>
      <c r="G90" s="885"/>
      <c r="H90" s="886"/>
      <c r="I90" s="887"/>
      <c r="J90" s="60" t="s">
        <v>795</v>
      </c>
      <c r="K90" s="42">
        <f>VLOOKUP($A90&amp;K$109,決統データ!$A$3:$DE$365,$E90+19,FALSE)</f>
        <v>50405</v>
      </c>
      <c r="L90" s="287">
        <f t="shared" si="5"/>
        <v>50405</v>
      </c>
    </row>
    <row r="91" spans="1:12" s="1" customFormat="1">
      <c r="A91" s="27" t="str">
        <f t="shared" si="4"/>
        <v>1762602</v>
      </c>
      <c r="B91" s="28" t="s">
        <v>263</v>
      </c>
      <c r="C91" s="29">
        <v>26</v>
      </c>
      <c r="D91" s="28" t="s">
        <v>767</v>
      </c>
      <c r="E91" s="24">
        <v>63</v>
      </c>
      <c r="F91" s="918" t="s">
        <v>706</v>
      </c>
      <c r="G91" s="645"/>
      <c r="H91" s="175" t="s">
        <v>707</v>
      </c>
      <c r="I91" s="176"/>
      <c r="J91" s="60"/>
      <c r="K91" s="42">
        <f>VLOOKUP($A91&amp;K$109,決統データ!$A$3:$DE$365,$E91+19,FALSE)</f>
        <v>0</v>
      </c>
      <c r="L91" s="288">
        <f t="shared" si="5"/>
        <v>0</v>
      </c>
    </row>
    <row r="92" spans="1:12" s="1" customFormat="1">
      <c r="A92" s="27" t="str">
        <f t="shared" si="4"/>
        <v>1762602</v>
      </c>
      <c r="B92" s="28" t="s">
        <v>263</v>
      </c>
      <c r="C92" s="29">
        <v>26</v>
      </c>
      <c r="D92" s="28" t="s">
        <v>767</v>
      </c>
      <c r="E92" s="24">
        <v>64</v>
      </c>
      <c r="F92" s="645"/>
      <c r="G92" s="645"/>
      <c r="H92" s="175" t="s">
        <v>708</v>
      </c>
      <c r="I92" s="175"/>
      <c r="J92" s="175"/>
      <c r="K92" s="42">
        <f>VLOOKUP($A92&amp;K$109,決統データ!$A$3:$DE$365,$E92+19,FALSE)</f>
        <v>0</v>
      </c>
      <c r="L92" s="288">
        <f t="shared" si="5"/>
        <v>0</v>
      </c>
    </row>
    <row r="93" spans="1:12" s="1" customFormat="1">
      <c r="A93" s="27" t="str">
        <f t="shared" si="4"/>
        <v>1762602</v>
      </c>
      <c r="B93" s="28" t="s">
        <v>263</v>
      </c>
      <c r="C93" s="29">
        <v>26</v>
      </c>
      <c r="D93" s="28" t="s">
        <v>767</v>
      </c>
      <c r="E93" s="24">
        <v>65</v>
      </c>
      <c r="F93" s="645"/>
      <c r="G93" s="645"/>
      <c r="H93" s="653" t="s">
        <v>243</v>
      </c>
      <c r="I93" s="175" t="s">
        <v>710</v>
      </c>
      <c r="J93" s="175"/>
      <c r="K93" s="42">
        <f>VLOOKUP($A93&amp;K$109,決統データ!$A$3:$DE$365,$E93+19,FALSE)</f>
        <v>0</v>
      </c>
      <c r="L93" s="288">
        <f t="shared" si="5"/>
        <v>0</v>
      </c>
    </row>
    <row r="94" spans="1:12">
      <c r="A94" s="27" t="str">
        <f t="shared" si="4"/>
        <v>1762602</v>
      </c>
      <c r="B94" s="28" t="s">
        <v>263</v>
      </c>
      <c r="C94" s="29">
        <v>26</v>
      </c>
      <c r="D94" s="28" t="s">
        <v>767</v>
      </c>
      <c r="E94" s="24">
        <v>66</v>
      </c>
      <c r="F94" s="645"/>
      <c r="G94" s="645"/>
      <c r="H94" s="653"/>
      <c r="I94" s="175" t="s">
        <v>711</v>
      </c>
      <c r="J94" s="175"/>
      <c r="K94" s="42">
        <f>VLOOKUP($A94&amp;K$109,決統データ!$A$3:$DE$365,$E94+19,FALSE)</f>
        <v>0</v>
      </c>
      <c r="L94" s="288">
        <f t="shared" si="5"/>
        <v>0</v>
      </c>
    </row>
    <row r="95" spans="1:12">
      <c r="A95" s="27" t="str">
        <f t="shared" si="4"/>
        <v>1762602</v>
      </c>
      <c r="B95" s="28" t="s">
        <v>263</v>
      </c>
      <c r="C95" s="29">
        <v>26</v>
      </c>
      <c r="D95" s="28" t="s">
        <v>767</v>
      </c>
      <c r="E95" s="24">
        <v>67</v>
      </c>
      <c r="F95" s="645"/>
      <c r="G95" s="645"/>
      <c r="H95" s="653"/>
      <c r="I95" s="175" t="s">
        <v>712</v>
      </c>
      <c r="J95" s="175"/>
      <c r="K95" s="42">
        <f>VLOOKUP($A95&amp;K$109,決統データ!$A$3:$DE$365,$E95+19,FALSE)</f>
        <v>0</v>
      </c>
      <c r="L95" s="288">
        <f t="shared" si="5"/>
        <v>0</v>
      </c>
    </row>
    <row r="96" spans="1:12">
      <c r="A96" s="27" t="str">
        <f t="shared" si="4"/>
        <v>1762602</v>
      </c>
      <c r="B96" s="28" t="s">
        <v>263</v>
      </c>
      <c r="C96" s="29">
        <v>26</v>
      </c>
      <c r="D96" s="28" t="s">
        <v>767</v>
      </c>
      <c r="E96" s="38">
        <v>68</v>
      </c>
      <c r="F96" s="645"/>
      <c r="G96" s="645"/>
      <c r="H96" s="653"/>
      <c r="I96" s="175" t="s">
        <v>713</v>
      </c>
      <c r="J96" s="175"/>
      <c r="K96" s="42">
        <f>VLOOKUP($A96&amp;K$109,決統データ!$A$3:$DE$365,$E96+19,FALSE)</f>
        <v>0</v>
      </c>
      <c r="L96" s="288">
        <f t="shared" si="5"/>
        <v>0</v>
      </c>
    </row>
    <row r="97" spans="1:12" ht="14.25" customHeight="1">
      <c r="A97" s="27" t="str">
        <f t="shared" si="4"/>
        <v>1762602</v>
      </c>
      <c r="B97" s="28" t="s">
        <v>263</v>
      </c>
      <c r="C97" s="29">
        <v>26</v>
      </c>
      <c r="D97" s="28" t="s">
        <v>767</v>
      </c>
      <c r="E97" s="38">
        <v>69</v>
      </c>
      <c r="F97" s="608" t="s">
        <v>1374</v>
      </c>
      <c r="G97" s="608"/>
      <c r="H97" s="608"/>
      <c r="I97" s="608"/>
      <c r="J97" s="608"/>
      <c r="K97" s="42">
        <f>VLOOKUP($A97&amp;K$109,決統データ!$A$3:$DE$365,$E97+19,FALSE)</f>
        <v>18191</v>
      </c>
      <c r="L97" s="288">
        <f t="shared" si="5"/>
        <v>18191</v>
      </c>
    </row>
    <row r="98" spans="1:12">
      <c r="A98" s="27" t="str">
        <f t="shared" si="4"/>
        <v>1762602</v>
      </c>
      <c r="B98" s="28" t="s">
        <v>263</v>
      </c>
      <c r="C98" s="29">
        <v>26</v>
      </c>
      <c r="D98" s="28" t="s">
        <v>767</v>
      </c>
      <c r="E98" s="38">
        <v>70</v>
      </c>
      <c r="F98" s="609" t="s">
        <v>1375</v>
      </c>
      <c r="G98" s="609"/>
      <c r="H98" s="609"/>
      <c r="I98" s="609"/>
      <c r="J98" s="609"/>
      <c r="K98" s="42">
        <f>VLOOKUP($A98&amp;K$109,決統データ!$A$3:$DE$365,$E98+19,FALSE)</f>
        <v>20011</v>
      </c>
      <c r="L98" s="288">
        <f t="shared" si="5"/>
        <v>20011</v>
      </c>
    </row>
    <row r="99" spans="1:12">
      <c r="E99" s="24"/>
      <c r="F99" s="507" t="s">
        <v>500</v>
      </c>
      <c r="G99" s="60" t="s">
        <v>503</v>
      </c>
      <c r="H99" s="60"/>
      <c r="I99" s="64"/>
      <c r="J99" s="62"/>
      <c r="K99" s="230">
        <f>K3/K14*100</f>
        <v>183.25989440673257</v>
      </c>
      <c r="L99" s="261">
        <f>L3/L14*100</f>
        <v>183.25989440673257</v>
      </c>
    </row>
    <row r="100" spans="1:12">
      <c r="E100" s="24"/>
      <c r="F100" s="507"/>
      <c r="G100" s="60" t="s">
        <v>501</v>
      </c>
      <c r="H100" s="60"/>
      <c r="I100" s="64"/>
      <c r="J100" s="62"/>
      <c r="K100" s="230">
        <f>K3/(K14+K51)*100</f>
        <v>46.548090787178481</v>
      </c>
      <c r="L100" s="261">
        <f>L3/(L14+L51)*100</f>
        <v>46.548090787178481</v>
      </c>
    </row>
    <row r="101" spans="1:12">
      <c r="E101" s="24"/>
      <c r="F101" s="507"/>
      <c r="G101" s="60" t="s">
        <v>504</v>
      </c>
      <c r="H101" s="60"/>
      <c r="I101" s="64"/>
      <c r="J101" s="62"/>
      <c r="K101" s="230">
        <f>(K4-K7)/(K15-K17)*100</f>
        <v>109.72002401353491</v>
      </c>
      <c r="L101" s="261">
        <f>(L4-L7)/(L15-L17)*100</f>
        <v>109.72002401353491</v>
      </c>
    </row>
    <row r="102" spans="1:12">
      <c r="E102" s="24"/>
      <c r="F102" s="507"/>
      <c r="G102" s="60" t="s">
        <v>502</v>
      </c>
      <c r="H102" s="64"/>
      <c r="I102" s="65"/>
      <c r="J102" s="62"/>
      <c r="K102" s="230">
        <f>K71/(K4-K7)*100</f>
        <v>0</v>
      </c>
      <c r="L102" s="261">
        <f>L71/(L4-L7)*100</f>
        <v>0</v>
      </c>
    </row>
    <row r="103" spans="1:12">
      <c r="E103" s="24"/>
      <c r="F103" s="507"/>
      <c r="G103" s="60" t="s">
        <v>512</v>
      </c>
      <c r="H103" s="64"/>
      <c r="I103" s="65"/>
      <c r="J103" s="62"/>
      <c r="K103" s="230">
        <f>(K12+K27+K28)/(K3+K25)*100</f>
        <v>63.808352522503661</v>
      </c>
      <c r="L103" s="261">
        <f>(L12+L27+L28)/(L3+L25)*100</f>
        <v>63.808352522503661</v>
      </c>
    </row>
    <row r="109" spans="1:12" hidden="1">
      <c r="K109" s="247" t="str">
        <f>+K110&amp;"000"</f>
        <v>264636000</v>
      </c>
    </row>
    <row r="110" spans="1:12" hidden="1">
      <c r="K110" s="247" t="s">
        <v>575</v>
      </c>
    </row>
    <row r="111" spans="1:12" hidden="1">
      <c r="K111" s="247" t="s">
        <v>462</v>
      </c>
    </row>
  </sheetData>
  <sheetProtection algorithmName="SHA-512" hashValue="zOBk169xUafplzgHTX4ywHtSZ5yRv4fzLR2bSpxRXTxKTmksK3de897jRj1nBUTIpH1E/IWQXFu8rH3LW2Dldg==" saltValue="RFTZruKH1rl8Suihns5pEQ==" spinCount="100000" sheet="1" objects="1" scenarios="1"/>
  <customSheetViews>
    <customSheetView guid="{247A5D4D-80F1-4466-92F7-7A3BC78E450F}" showPageBreaks="1" fitToPage="1" printArea="1" topLeftCell="A64">
      <selection activeCell="K79" sqref="K79"/>
      <pageMargins left="0.78740157480314965" right="1.5748031496062993" top="0.78740157480314965" bottom="0.59055118110236227" header="0.51181102362204722" footer="0.51181102362204722"/>
      <pageSetup paperSize="9" scale="50" fitToWidth="0" orientation="portrait" blackAndWhite="1" horizontalDpi="300" verticalDpi="300"/>
      <headerFooter alignWithMargins="0"/>
    </customSheetView>
  </customSheetViews>
  <mergeCells count="95">
    <mergeCell ref="F74:G75"/>
    <mergeCell ref="H74:J74"/>
    <mergeCell ref="H75:J75"/>
    <mergeCell ref="F69:J69"/>
    <mergeCell ref="F70:I71"/>
    <mergeCell ref="F72:J72"/>
    <mergeCell ref="F73:J73"/>
    <mergeCell ref="F64:J64"/>
    <mergeCell ref="F65:J65"/>
    <mergeCell ref="F66:F68"/>
    <mergeCell ref="G66:J66"/>
    <mergeCell ref="G67:J67"/>
    <mergeCell ref="G68:J68"/>
    <mergeCell ref="F25:F58"/>
    <mergeCell ref="G25:J25"/>
    <mergeCell ref="G26:J26"/>
    <mergeCell ref="G27:J27"/>
    <mergeCell ref="G28:J28"/>
    <mergeCell ref="G57:J57"/>
    <mergeCell ref="G58:J58"/>
    <mergeCell ref="G51:J51"/>
    <mergeCell ref="G52:G54"/>
    <mergeCell ref="H52:J52"/>
    <mergeCell ref="H53:J53"/>
    <mergeCell ref="H54:J54"/>
    <mergeCell ref="G55:J55"/>
    <mergeCell ref="G56:J56"/>
    <mergeCell ref="H47:J47"/>
    <mergeCell ref="H48:J48"/>
    <mergeCell ref="F60:J60"/>
    <mergeCell ref="G62:J62"/>
    <mergeCell ref="F61:F62"/>
    <mergeCell ref="F63:J63"/>
    <mergeCell ref="F59:J59"/>
    <mergeCell ref="H49:J49"/>
    <mergeCell ref="H50:J50"/>
    <mergeCell ref="G39:G42"/>
    <mergeCell ref="H39:J39"/>
    <mergeCell ref="H40:J40"/>
    <mergeCell ref="H41:J41"/>
    <mergeCell ref="H42:J42"/>
    <mergeCell ref="G43:G50"/>
    <mergeCell ref="H43:H45"/>
    <mergeCell ref="I43:I45"/>
    <mergeCell ref="H46:J46"/>
    <mergeCell ref="G24:J24"/>
    <mergeCell ref="G35:J35"/>
    <mergeCell ref="G36:J36"/>
    <mergeCell ref="G37:H38"/>
    <mergeCell ref="I37:J37"/>
    <mergeCell ref="I38:J38"/>
    <mergeCell ref="G33:J33"/>
    <mergeCell ref="G34:J34"/>
    <mergeCell ref="G29:J29"/>
    <mergeCell ref="G30:J30"/>
    <mergeCell ref="G31:J31"/>
    <mergeCell ref="G32:J32"/>
    <mergeCell ref="G21:J21"/>
    <mergeCell ref="G22:J22"/>
    <mergeCell ref="G23:J23"/>
    <mergeCell ref="G16:J16"/>
    <mergeCell ref="G17:J17"/>
    <mergeCell ref="G18:J18"/>
    <mergeCell ref="G19:J19"/>
    <mergeCell ref="F2:J2"/>
    <mergeCell ref="F3:F24"/>
    <mergeCell ref="G3:J3"/>
    <mergeCell ref="G4:J4"/>
    <mergeCell ref="G5:J5"/>
    <mergeCell ref="G6:J6"/>
    <mergeCell ref="G7:J7"/>
    <mergeCell ref="G12:J12"/>
    <mergeCell ref="G13:J13"/>
    <mergeCell ref="G14:J14"/>
    <mergeCell ref="G15:J15"/>
    <mergeCell ref="G8:J8"/>
    <mergeCell ref="G9:J9"/>
    <mergeCell ref="G10:J10"/>
    <mergeCell ref="G11:J11"/>
    <mergeCell ref="G20:J20"/>
    <mergeCell ref="F99:F103"/>
    <mergeCell ref="F91:G96"/>
    <mergeCell ref="H93:H96"/>
    <mergeCell ref="F79:J79"/>
    <mergeCell ref="F85:I86"/>
    <mergeCell ref="F89:F90"/>
    <mergeCell ref="F87:I88"/>
    <mergeCell ref="G89:I90"/>
    <mergeCell ref="F97:J97"/>
    <mergeCell ref="F98:J98"/>
    <mergeCell ref="F76:J76"/>
    <mergeCell ref="F80:J80"/>
    <mergeCell ref="F81:J81"/>
    <mergeCell ref="F82:J82"/>
    <mergeCell ref="F77:I78"/>
  </mergeCells>
  <phoneticPr fontId="3"/>
  <pageMargins left="0.78740157480314965" right="1.5748031496062993" top="0.78740157480314965" bottom="0.59055118110236227" header="0.51181102362204722" footer="0.51181102362204722"/>
  <pageSetup paperSize="9" scale="52" fitToWidth="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J58"/>
  <sheetViews>
    <sheetView view="pageBreakPreview" zoomScaleNormal="90" zoomScaleSheetLayoutView="100" workbookViewId="0">
      <pane ySplit="2" topLeftCell="A3" activePane="bottomLeft" state="frozen"/>
      <selection pane="bottomLeft" activeCell="A56" sqref="A56:XFD58"/>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4.19921875" style="1" customWidth="1"/>
    <col min="7" max="7" width="3.69921875" style="1" customWidth="1"/>
    <col min="8" max="8" width="26.59765625" style="1" customWidth="1"/>
    <col min="9" max="10" width="14.59765625" style="1" customWidth="1"/>
    <col min="11" max="16384" width="9" style="1"/>
  </cols>
  <sheetData>
    <row r="1" spans="1:10">
      <c r="F1" s="1" t="s">
        <v>1113</v>
      </c>
      <c r="J1" s="147"/>
    </row>
    <row r="2" spans="1:10" ht="29.25" customHeight="1">
      <c r="A2" s="26"/>
      <c r="B2" s="67" t="s">
        <v>757</v>
      </c>
      <c r="C2" s="26" t="s">
        <v>758</v>
      </c>
      <c r="D2" s="26" t="s">
        <v>759</v>
      </c>
      <c r="E2" s="30" t="s">
        <v>760</v>
      </c>
      <c r="F2" s="807"/>
      <c r="G2" s="807"/>
      <c r="H2" s="807"/>
      <c r="I2" s="152" t="s">
        <v>462</v>
      </c>
      <c r="J2" s="11" t="s">
        <v>587</v>
      </c>
    </row>
    <row r="3" spans="1:10" ht="22.05" customHeight="1">
      <c r="A3" s="27" t="str">
        <f>+B3&amp;C3&amp;D3</f>
        <v>1762101</v>
      </c>
      <c r="B3" s="28" t="s">
        <v>263</v>
      </c>
      <c r="C3" s="29">
        <v>21</v>
      </c>
      <c r="D3" s="28" t="s">
        <v>761</v>
      </c>
      <c r="E3" s="24">
        <v>1</v>
      </c>
      <c r="F3" s="507" t="s">
        <v>1112</v>
      </c>
      <c r="G3" s="612" t="s">
        <v>833</v>
      </c>
      <c r="H3" s="84" t="s">
        <v>1105</v>
      </c>
      <c r="I3" s="43">
        <f>VLOOKUP($A3&amp;I$56,決統データ!$A$3:$DE$365,$E3+19,FALSE)</f>
        <v>1726</v>
      </c>
      <c r="J3" s="259">
        <f t="shared" ref="J3:J26" si="0">SUM(I3:I3)</f>
        <v>1726</v>
      </c>
    </row>
    <row r="4" spans="1:10" ht="22.05" customHeight="1">
      <c r="A4" s="27" t="str">
        <f t="shared" ref="A4:A26" si="1">+B4&amp;C4&amp;D4</f>
        <v>1762101</v>
      </c>
      <c r="B4" s="28" t="s">
        <v>263</v>
      </c>
      <c r="C4" s="29">
        <v>21</v>
      </c>
      <c r="D4" s="28" t="s">
        <v>761</v>
      </c>
      <c r="E4" s="24">
        <v>2</v>
      </c>
      <c r="F4" s="507"/>
      <c r="G4" s="658"/>
      <c r="H4" s="60" t="s">
        <v>1104</v>
      </c>
      <c r="I4" s="43">
        <f>VLOOKUP($A4&amp;I$56,決統データ!$A$3:$DE$365,$E4+19,FALSE)</f>
        <v>62</v>
      </c>
      <c r="J4" s="259">
        <f t="shared" si="0"/>
        <v>62</v>
      </c>
    </row>
    <row r="5" spans="1:10" ht="22.05" customHeight="1">
      <c r="A5" s="27" t="str">
        <f t="shared" si="1"/>
        <v>1762101</v>
      </c>
      <c r="B5" s="28" t="s">
        <v>263</v>
      </c>
      <c r="C5" s="29">
        <v>21</v>
      </c>
      <c r="D5" s="28" t="s">
        <v>761</v>
      </c>
      <c r="E5" s="24">
        <v>3</v>
      </c>
      <c r="F5" s="507"/>
      <c r="G5" s="658"/>
      <c r="H5" s="60" t="s">
        <v>1475</v>
      </c>
      <c r="I5" s="43">
        <f>VLOOKUP($A5&amp;I$56,決統データ!$A$3:$DE$365,$E5+19,FALSE)</f>
        <v>0</v>
      </c>
      <c r="J5" s="259">
        <f t="shared" si="0"/>
        <v>0</v>
      </c>
    </row>
    <row r="6" spans="1:10" ht="22.05" customHeight="1">
      <c r="A6" s="27" t="str">
        <f t="shared" si="1"/>
        <v>1762101</v>
      </c>
      <c r="B6" s="28" t="s">
        <v>263</v>
      </c>
      <c r="C6" s="29">
        <v>21</v>
      </c>
      <c r="D6" s="28" t="s">
        <v>761</v>
      </c>
      <c r="E6" s="24">
        <v>4</v>
      </c>
      <c r="F6" s="507"/>
      <c r="G6" s="658"/>
      <c r="H6" s="60" t="s">
        <v>1102</v>
      </c>
      <c r="I6" s="43">
        <f>VLOOKUP($A6&amp;I$56,決統データ!$A$3:$DE$365,$E6+19,FALSE)</f>
        <v>207</v>
      </c>
      <c r="J6" s="259">
        <f t="shared" si="0"/>
        <v>207</v>
      </c>
    </row>
    <row r="7" spans="1:10" ht="22.05" customHeight="1">
      <c r="A7" s="27" t="str">
        <f t="shared" si="1"/>
        <v>1762101</v>
      </c>
      <c r="B7" s="28" t="s">
        <v>263</v>
      </c>
      <c r="C7" s="29">
        <v>21</v>
      </c>
      <c r="D7" s="28" t="s">
        <v>761</v>
      </c>
      <c r="E7" s="24">
        <v>5</v>
      </c>
      <c r="F7" s="507"/>
      <c r="G7" s="658"/>
      <c r="H7" s="60" t="s">
        <v>1101</v>
      </c>
      <c r="I7" s="43">
        <f>VLOOKUP($A7&amp;I$56,決統データ!$A$3:$DE$365,$E7+19,FALSE)</f>
        <v>379</v>
      </c>
      <c r="J7" s="259">
        <f t="shared" si="0"/>
        <v>379</v>
      </c>
    </row>
    <row r="8" spans="1:10" ht="22.05" customHeight="1">
      <c r="A8" s="27" t="str">
        <f t="shared" si="1"/>
        <v>1762101</v>
      </c>
      <c r="B8" s="28" t="s">
        <v>263</v>
      </c>
      <c r="C8" s="29">
        <v>21</v>
      </c>
      <c r="D8" s="28" t="s">
        <v>761</v>
      </c>
      <c r="E8" s="24">
        <v>6</v>
      </c>
      <c r="F8" s="507"/>
      <c r="G8" s="658"/>
      <c r="H8" s="60" t="s">
        <v>770</v>
      </c>
      <c r="I8" s="43">
        <f>VLOOKUP($A8&amp;I$56,決統データ!$A$3:$DE$365,$E8+19,FALSE)</f>
        <v>2374</v>
      </c>
      <c r="J8" s="259">
        <f t="shared" si="0"/>
        <v>2374</v>
      </c>
    </row>
    <row r="9" spans="1:10" ht="22.05" customHeight="1">
      <c r="A9" s="27" t="str">
        <f t="shared" si="1"/>
        <v>1762101</v>
      </c>
      <c r="B9" s="28" t="s">
        <v>263</v>
      </c>
      <c r="C9" s="29">
        <v>21</v>
      </c>
      <c r="D9" s="28" t="s">
        <v>761</v>
      </c>
      <c r="E9" s="24">
        <v>7</v>
      </c>
      <c r="F9" s="507"/>
      <c r="G9" s="467" t="s">
        <v>1100</v>
      </c>
      <c r="H9" s="467"/>
      <c r="I9" s="43">
        <f>VLOOKUP($A9&amp;I$56,決統データ!$A$3:$DE$365,$E9+19,FALSE)</f>
        <v>6330</v>
      </c>
      <c r="J9" s="259">
        <f t="shared" si="0"/>
        <v>6330</v>
      </c>
    </row>
    <row r="10" spans="1:10" ht="22.05" customHeight="1">
      <c r="A10" s="27" t="str">
        <f t="shared" si="1"/>
        <v>1762101</v>
      </c>
      <c r="B10" s="28" t="s">
        <v>263</v>
      </c>
      <c r="C10" s="29">
        <v>21</v>
      </c>
      <c r="D10" s="28" t="s">
        <v>761</v>
      </c>
      <c r="E10" s="24">
        <v>8</v>
      </c>
      <c r="F10" s="507"/>
      <c r="G10" s="658" t="s">
        <v>626</v>
      </c>
      <c r="H10" s="60" t="s">
        <v>1365</v>
      </c>
      <c r="I10" s="43">
        <f>VLOOKUP($A10&amp;I$56,決統データ!$A$3:$DE$365,$E10+19,FALSE)</f>
        <v>6330</v>
      </c>
      <c r="J10" s="259">
        <f t="shared" si="0"/>
        <v>6330</v>
      </c>
    </row>
    <row r="11" spans="1:10" ht="22.05" customHeight="1">
      <c r="A11" s="27" t="str">
        <f t="shared" si="1"/>
        <v>1762101</v>
      </c>
      <c r="B11" s="28" t="s">
        <v>263</v>
      </c>
      <c r="C11" s="29">
        <v>21</v>
      </c>
      <c r="D11" s="28" t="s">
        <v>761</v>
      </c>
      <c r="E11" s="24">
        <v>9</v>
      </c>
      <c r="F11" s="507"/>
      <c r="G11" s="658"/>
      <c r="H11" s="60" t="s">
        <v>1361</v>
      </c>
      <c r="I11" s="43">
        <f>VLOOKUP($A11&amp;I$56,決統データ!$A$3:$DE$365,$E11+19,FALSE)</f>
        <v>0</v>
      </c>
      <c r="J11" s="259">
        <f t="shared" si="0"/>
        <v>0</v>
      </c>
    </row>
    <row r="12" spans="1:10" ht="22.05" customHeight="1">
      <c r="A12" s="27" t="str">
        <f t="shared" si="1"/>
        <v>1762101</v>
      </c>
      <c r="B12" s="28" t="s">
        <v>263</v>
      </c>
      <c r="C12" s="29">
        <v>21</v>
      </c>
      <c r="D12" s="28" t="s">
        <v>761</v>
      </c>
      <c r="E12" s="24">
        <v>10</v>
      </c>
      <c r="F12" s="507"/>
      <c r="G12" s="658"/>
      <c r="H12" s="60" t="s">
        <v>1097</v>
      </c>
      <c r="I12" s="43">
        <f>VLOOKUP($A12&amp;I$56,決統データ!$A$3:$DE$365,$E12+19,FALSE)</f>
        <v>0</v>
      </c>
      <c r="J12" s="259">
        <f t="shared" si="0"/>
        <v>0</v>
      </c>
    </row>
    <row r="13" spans="1:10" ht="22.05" customHeight="1">
      <c r="A13" s="27" t="str">
        <f t="shared" si="1"/>
        <v>1762101</v>
      </c>
      <c r="B13" s="28" t="s">
        <v>263</v>
      </c>
      <c r="C13" s="29">
        <v>21</v>
      </c>
      <c r="D13" s="28" t="s">
        <v>761</v>
      </c>
      <c r="E13" s="24">
        <v>12</v>
      </c>
      <c r="F13" s="507"/>
      <c r="G13" s="467" t="s">
        <v>1232</v>
      </c>
      <c r="H13" s="467"/>
      <c r="I13" s="43">
        <f>VLOOKUP($A13&amp;I$56,決統データ!$A$3:$DE$365,$E13+19,FALSE)</f>
        <v>5951</v>
      </c>
      <c r="J13" s="259">
        <f t="shared" si="0"/>
        <v>5951</v>
      </c>
    </row>
    <row r="14" spans="1:10" ht="22.05" customHeight="1">
      <c r="A14" s="27" t="str">
        <f t="shared" si="1"/>
        <v>1762101</v>
      </c>
      <c r="B14" s="28" t="s">
        <v>263</v>
      </c>
      <c r="C14" s="29">
        <v>21</v>
      </c>
      <c r="D14" s="28" t="s">
        <v>761</v>
      </c>
      <c r="E14" s="24">
        <v>13</v>
      </c>
      <c r="F14" s="507"/>
      <c r="G14" s="467" t="s">
        <v>1096</v>
      </c>
      <c r="H14" s="467"/>
      <c r="I14" s="43">
        <f>VLOOKUP($A14&amp;I$56,決統データ!$A$3:$DE$365,$E14+19,FALSE)</f>
        <v>75</v>
      </c>
      <c r="J14" s="259">
        <f t="shared" si="0"/>
        <v>75</v>
      </c>
    </row>
    <row r="15" spans="1:10" ht="22.05" customHeight="1">
      <c r="A15" s="27" t="str">
        <f t="shared" si="1"/>
        <v>1762101</v>
      </c>
      <c r="B15" s="28" t="s">
        <v>263</v>
      </c>
      <c r="C15" s="29">
        <v>21</v>
      </c>
      <c r="D15" s="28" t="s">
        <v>761</v>
      </c>
      <c r="E15" s="24">
        <v>14</v>
      </c>
      <c r="F15" s="507"/>
      <c r="G15" s="467" t="s">
        <v>1095</v>
      </c>
      <c r="H15" s="467"/>
      <c r="I15" s="43">
        <f>VLOOKUP($A15&amp;I$56,決統データ!$A$3:$DE$365,$E15+19,FALSE)</f>
        <v>519</v>
      </c>
      <c r="J15" s="259">
        <f t="shared" si="0"/>
        <v>519</v>
      </c>
    </row>
    <row r="16" spans="1:10" ht="22.05" customHeight="1">
      <c r="A16" s="27" t="str">
        <f t="shared" si="1"/>
        <v>1762101</v>
      </c>
      <c r="B16" s="28" t="s">
        <v>263</v>
      </c>
      <c r="C16" s="29">
        <v>21</v>
      </c>
      <c r="D16" s="28" t="s">
        <v>761</v>
      </c>
      <c r="E16" s="24">
        <v>15</v>
      </c>
      <c r="F16" s="507"/>
      <c r="G16" s="467" t="s">
        <v>1094</v>
      </c>
      <c r="H16" s="467"/>
      <c r="I16" s="43">
        <f>VLOOKUP($A16&amp;I$56,決統データ!$A$3:$DE$365,$E16+19,FALSE)</f>
        <v>655</v>
      </c>
      <c r="J16" s="259">
        <f t="shared" si="0"/>
        <v>655</v>
      </c>
    </row>
    <row r="17" spans="1:10" ht="22.05" customHeight="1">
      <c r="A17" s="27" t="str">
        <f t="shared" si="1"/>
        <v>1762101</v>
      </c>
      <c r="B17" s="28" t="s">
        <v>263</v>
      </c>
      <c r="C17" s="29">
        <v>21</v>
      </c>
      <c r="D17" s="28" t="s">
        <v>761</v>
      </c>
      <c r="E17" s="24">
        <v>16</v>
      </c>
      <c r="F17" s="507"/>
      <c r="G17" s="467" t="s">
        <v>1091</v>
      </c>
      <c r="H17" s="467"/>
      <c r="I17" s="43">
        <f>VLOOKUP($A17&amp;I$56,決統データ!$A$3:$DE$365,$E17+19,FALSE)</f>
        <v>0</v>
      </c>
      <c r="J17" s="259">
        <f t="shared" si="0"/>
        <v>0</v>
      </c>
    </row>
    <row r="18" spans="1:10" ht="22.05" customHeight="1">
      <c r="A18" s="27" t="str">
        <f t="shared" si="1"/>
        <v>1762101</v>
      </c>
      <c r="B18" s="28" t="s">
        <v>263</v>
      </c>
      <c r="C18" s="29">
        <v>21</v>
      </c>
      <c r="D18" s="28" t="s">
        <v>761</v>
      </c>
      <c r="E18" s="24">
        <v>17</v>
      </c>
      <c r="F18" s="507"/>
      <c r="G18" s="467" t="s">
        <v>1231</v>
      </c>
      <c r="H18" s="467"/>
      <c r="I18" s="43">
        <f>VLOOKUP($A18&amp;I$56,決統データ!$A$3:$DE$365,$E18+19,FALSE)</f>
        <v>0</v>
      </c>
      <c r="J18" s="259">
        <f t="shared" si="0"/>
        <v>0</v>
      </c>
    </row>
    <row r="19" spans="1:10" ht="22.05" customHeight="1">
      <c r="A19" s="27" t="str">
        <f t="shared" si="1"/>
        <v>1762101</v>
      </c>
      <c r="B19" s="28" t="s">
        <v>263</v>
      </c>
      <c r="C19" s="29">
        <v>21</v>
      </c>
      <c r="D19" s="28" t="s">
        <v>761</v>
      </c>
      <c r="E19" s="24">
        <v>18</v>
      </c>
      <c r="F19" s="507"/>
      <c r="G19" s="467" t="s">
        <v>1230</v>
      </c>
      <c r="H19" s="467"/>
      <c r="I19" s="43">
        <f>VLOOKUP($A19&amp;I$56,決統データ!$A$3:$DE$365,$E19+19,FALSE)</f>
        <v>0</v>
      </c>
      <c r="J19" s="259">
        <f t="shared" si="0"/>
        <v>0</v>
      </c>
    </row>
    <row r="20" spans="1:10" ht="22.05" customHeight="1">
      <c r="A20" s="27" t="str">
        <f t="shared" si="1"/>
        <v>1762101</v>
      </c>
      <c r="B20" s="28" t="s">
        <v>263</v>
      </c>
      <c r="C20" s="29">
        <v>21</v>
      </c>
      <c r="D20" s="28" t="s">
        <v>761</v>
      </c>
      <c r="E20" s="24">
        <v>19</v>
      </c>
      <c r="F20" s="507"/>
      <c r="G20" s="467" t="s">
        <v>1092</v>
      </c>
      <c r="H20" s="467"/>
      <c r="I20" s="43">
        <f>VLOOKUP($A20&amp;I$56,決統データ!$A$3:$DE$365,$E20+19,FALSE)</f>
        <v>8516</v>
      </c>
      <c r="J20" s="259">
        <f t="shared" si="0"/>
        <v>8516</v>
      </c>
    </row>
    <row r="21" spans="1:10" ht="21.75" customHeight="1">
      <c r="A21" s="27" t="str">
        <f t="shared" si="1"/>
        <v>1762101</v>
      </c>
      <c r="B21" s="28" t="s">
        <v>263</v>
      </c>
      <c r="C21" s="29">
        <v>21</v>
      </c>
      <c r="D21" s="28" t="s">
        <v>761</v>
      </c>
      <c r="E21" s="24">
        <v>27</v>
      </c>
      <c r="F21" s="507"/>
      <c r="G21" s="476" t="s">
        <v>1229</v>
      </c>
      <c r="H21" s="490"/>
      <c r="I21" s="43">
        <f>VLOOKUP($A21&amp;I$56,決統データ!$A$3:$DE$365,$E21+19,FALSE)</f>
        <v>0</v>
      </c>
      <c r="J21" s="259">
        <f t="shared" si="0"/>
        <v>0</v>
      </c>
    </row>
    <row r="22" spans="1:10" ht="22.05" customHeight="1">
      <c r="A22" s="27" t="str">
        <f t="shared" si="1"/>
        <v>1762101</v>
      </c>
      <c r="B22" s="28" t="s">
        <v>263</v>
      </c>
      <c r="C22" s="29">
        <v>21</v>
      </c>
      <c r="D22" s="28" t="s">
        <v>761</v>
      </c>
      <c r="E22" s="24">
        <v>28</v>
      </c>
      <c r="F22" s="507"/>
      <c r="G22" s="467" t="s">
        <v>713</v>
      </c>
      <c r="H22" s="467"/>
      <c r="I22" s="43">
        <f>VLOOKUP($A22&amp;I$56,決統データ!$A$3:$DE$365,$E22+19,FALSE)</f>
        <v>771</v>
      </c>
      <c r="J22" s="259">
        <f t="shared" si="0"/>
        <v>771</v>
      </c>
    </row>
    <row r="23" spans="1:10" ht="22.05" customHeight="1">
      <c r="A23" s="27" t="str">
        <f t="shared" si="1"/>
        <v>1762101</v>
      </c>
      <c r="B23" s="28" t="s">
        <v>263</v>
      </c>
      <c r="C23" s="29">
        <v>21</v>
      </c>
      <c r="D23" s="28" t="s">
        <v>761</v>
      </c>
      <c r="E23" s="24">
        <v>29</v>
      </c>
      <c r="F23" s="507"/>
      <c r="G23" s="467" t="s">
        <v>1228</v>
      </c>
      <c r="H23" s="467"/>
      <c r="I23" s="43">
        <f>VLOOKUP($A23&amp;I$56,決統データ!$A$3:$DE$365,$E23+19,FALSE)</f>
        <v>25191</v>
      </c>
      <c r="J23" s="259">
        <f t="shared" si="0"/>
        <v>25191</v>
      </c>
    </row>
    <row r="24" spans="1:10" ht="22.05" customHeight="1">
      <c r="A24" s="27" t="str">
        <f t="shared" si="1"/>
        <v>1762101</v>
      </c>
      <c r="B24" s="28" t="s">
        <v>263</v>
      </c>
      <c r="C24" s="29">
        <v>21</v>
      </c>
      <c r="D24" s="28" t="s">
        <v>761</v>
      </c>
      <c r="E24" s="24">
        <v>30</v>
      </c>
      <c r="F24" s="507"/>
      <c r="G24" s="467" t="s">
        <v>1227</v>
      </c>
      <c r="H24" s="467"/>
      <c r="I24" s="43">
        <f>VLOOKUP($A24&amp;I$56,決統データ!$A$3:$DE$365,$E24+19,FALSE)</f>
        <v>0</v>
      </c>
      <c r="J24" s="259">
        <f t="shared" si="0"/>
        <v>0</v>
      </c>
    </row>
    <row r="25" spans="1:10" ht="22.05" customHeight="1">
      <c r="A25" s="27" t="str">
        <f t="shared" si="1"/>
        <v>1762101</v>
      </c>
      <c r="B25" s="28" t="s">
        <v>263</v>
      </c>
      <c r="C25" s="29">
        <v>21</v>
      </c>
      <c r="D25" s="28" t="s">
        <v>761</v>
      </c>
      <c r="E25" s="24">
        <v>31</v>
      </c>
      <c r="F25" s="507"/>
      <c r="G25" s="467" t="s">
        <v>1087</v>
      </c>
      <c r="H25" s="467"/>
      <c r="I25" s="43">
        <f>VLOOKUP($A25&amp;I$56,決統データ!$A$3:$DE$365,$E25+19,FALSE)</f>
        <v>0</v>
      </c>
      <c r="J25" s="259">
        <f t="shared" si="0"/>
        <v>0</v>
      </c>
    </row>
    <row r="26" spans="1:10" ht="22.05" customHeight="1">
      <c r="A26" s="27" t="str">
        <f t="shared" si="1"/>
        <v>1762101</v>
      </c>
      <c r="B26" s="28" t="s">
        <v>263</v>
      </c>
      <c r="C26" s="29">
        <v>21</v>
      </c>
      <c r="D26" s="28" t="s">
        <v>761</v>
      </c>
      <c r="E26" s="24">
        <v>32</v>
      </c>
      <c r="F26" s="507"/>
      <c r="G26" s="467" t="s">
        <v>1086</v>
      </c>
      <c r="H26" s="467"/>
      <c r="I26" s="43">
        <f>VLOOKUP($A26&amp;I$56,決統データ!$A$3:$DE$365,$E26+19,FALSE)</f>
        <v>25191</v>
      </c>
      <c r="J26" s="259">
        <f t="shared" si="0"/>
        <v>25191</v>
      </c>
    </row>
    <row r="27" spans="1:10" ht="22.05" customHeight="1">
      <c r="F27" s="658" t="s">
        <v>1233</v>
      </c>
      <c r="G27" s="612" t="s">
        <v>833</v>
      </c>
      <c r="H27" s="84" t="s">
        <v>1105</v>
      </c>
      <c r="I27" s="153">
        <f>I3/$I$26*100</f>
        <v>6.8516533682664447</v>
      </c>
      <c r="J27" s="258">
        <f t="shared" ref="J27:J50" si="2">J3/$J$26*100</f>
        <v>6.8516533682664447</v>
      </c>
    </row>
    <row r="28" spans="1:10" ht="22.05" customHeight="1">
      <c r="F28" s="658"/>
      <c r="G28" s="658"/>
      <c r="H28" s="60" t="s">
        <v>1104</v>
      </c>
      <c r="I28" s="153">
        <f t="shared" ref="I28:I50" si="3">I4/$I$26*100</f>
        <v>0.24611964590528362</v>
      </c>
      <c r="J28" s="258">
        <f t="shared" si="2"/>
        <v>0.24611964590528362</v>
      </c>
    </row>
    <row r="29" spans="1:10" ht="22.05" customHeight="1">
      <c r="F29" s="658"/>
      <c r="G29" s="658"/>
      <c r="H29" s="60" t="s">
        <v>1475</v>
      </c>
      <c r="I29" s="153">
        <f t="shared" si="3"/>
        <v>0</v>
      </c>
      <c r="J29" s="258">
        <f t="shared" si="2"/>
        <v>0</v>
      </c>
    </row>
    <row r="30" spans="1:10" ht="22.05" customHeight="1">
      <c r="F30" s="658"/>
      <c r="G30" s="658"/>
      <c r="H30" s="60" t="s">
        <v>1102</v>
      </c>
      <c r="I30" s="153">
        <f t="shared" si="3"/>
        <v>0.82172204358699541</v>
      </c>
      <c r="J30" s="258">
        <f t="shared" si="2"/>
        <v>0.82172204358699541</v>
      </c>
    </row>
    <row r="31" spans="1:10" ht="22.05" customHeight="1">
      <c r="F31" s="658"/>
      <c r="G31" s="658"/>
      <c r="H31" s="60" t="s">
        <v>1101</v>
      </c>
      <c r="I31" s="153">
        <f t="shared" si="3"/>
        <v>1.5045055773887499</v>
      </c>
      <c r="J31" s="258">
        <f t="shared" si="2"/>
        <v>1.5045055773887499</v>
      </c>
    </row>
    <row r="32" spans="1:10" ht="22.05" customHeight="1">
      <c r="F32" s="658"/>
      <c r="G32" s="658"/>
      <c r="H32" s="60" t="s">
        <v>770</v>
      </c>
      <c r="I32" s="153">
        <f t="shared" si="3"/>
        <v>9.4240006351474737</v>
      </c>
      <c r="J32" s="258">
        <f t="shared" si="2"/>
        <v>9.4240006351474737</v>
      </c>
    </row>
    <row r="33" spans="6:10" ht="22.05" customHeight="1">
      <c r="F33" s="658"/>
      <c r="G33" s="467" t="s">
        <v>1100</v>
      </c>
      <c r="H33" s="467"/>
      <c r="I33" s="153">
        <f t="shared" si="3"/>
        <v>25.128021912587826</v>
      </c>
      <c r="J33" s="258">
        <f t="shared" si="2"/>
        <v>25.128021912587826</v>
      </c>
    </row>
    <row r="34" spans="6:10" ht="22.05" customHeight="1">
      <c r="F34" s="658"/>
      <c r="G34" s="658" t="s">
        <v>626</v>
      </c>
      <c r="H34" s="406" t="s">
        <v>1362</v>
      </c>
      <c r="I34" s="153">
        <f t="shared" si="3"/>
        <v>25.128021912587826</v>
      </c>
      <c r="J34" s="258">
        <f t="shared" si="2"/>
        <v>25.128021912587826</v>
      </c>
    </row>
    <row r="35" spans="6:10" ht="22.05" customHeight="1">
      <c r="F35" s="658"/>
      <c r="G35" s="658"/>
      <c r="H35" s="406" t="s">
        <v>1361</v>
      </c>
      <c r="I35" s="153">
        <f t="shared" si="3"/>
        <v>0</v>
      </c>
      <c r="J35" s="258">
        <f t="shared" si="2"/>
        <v>0</v>
      </c>
    </row>
    <row r="36" spans="6:10" ht="22.05" customHeight="1">
      <c r="F36" s="658"/>
      <c r="G36" s="658"/>
      <c r="H36" s="60" t="s">
        <v>1097</v>
      </c>
      <c r="I36" s="153">
        <f t="shared" si="3"/>
        <v>0</v>
      </c>
      <c r="J36" s="258">
        <f t="shared" si="2"/>
        <v>0</v>
      </c>
    </row>
    <row r="37" spans="6:10" ht="22.05" customHeight="1">
      <c r="F37" s="658"/>
      <c r="G37" s="467" t="s">
        <v>1232</v>
      </c>
      <c r="H37" s="467"/>
      <c r="I37" s="153">
        <f t="shared" si="3"/>
        <v>23.623516335199078</v>
      </c>
      <c r="J37" s="258">
        <f t="shared" si="2"/>
        <v>23.623516335199078</v>
      </c>
    </row>
    <row r="38" spans="6:10" ht="22.05" customHeight="1">
      <c r="F38" s="658"/>
      <c r="G38" s="467" t="s">
        <v>1096</v>
      </c>
      <c r="H38" s="467"/>
      <c r="I38" s="153">
        <f t="shared" si="3"/>
        <v>0.29772537811123018</v>
      </c>
      <c r="J38" s="258">
        <f t="shared" si="2"/>
        <v>0.29772537811123018</v>
      </c>
    </row>
    <row r="39" spans="6:10" ht="22.05" customHeight="1">
      <c r="F39" s="658"/>
      <c r="G39" s="467" t="s">
        <v>1095</v>
      </c>
      <c r="H39" s="467"/>
      <c r="I39" s="153">
        <f t="shared" si="3"/>
        <v>2.0602596165297129</v>
      </c>
      <c r="J39" s="258">
        <f t="shared" si="2"/>
        <v>2.0602596165297129</v>
      </c>
    </row>
    <row r="40" spans="6:10" ht="22.05" customHeight="1">
      <c r="F40" s="658"/>
      <c r="G40" s="467" t="s">
        <v>1094</v>
      </c>
      <c r="H40" s="467"/>
      <c r="I40" s="153">
        <f t="shared" si="3"/>
        <v>2.600134968838077</v>
      </c>
      <c r="J40" s="258">
        <f t="shared" si="2"/>
        <v>2.600134968838077</v>
      </c>
    </row>
    <row r="41" spans="6:10" ht="22.05" customHeight="1">
      <c r="F41" s="658"/>
      <c r="G41" s="467" t="s">
        <v>1091</v>
      </c>
      <c r="H41" s="467"/>
      <c r="I41" s="153">
        <f t="shared" si="3"/>
        <v>0</v>
      </c>
      <c r="J41" s="258">
        <f t="shared" si="2"/>
        <v>0</v>
      </c>
    </row>
    <row r="42" spans="6:10" ht="22.05" customHeight="1">
      <c r="F42" s="658"/>
      <c r="G42" s="467" t="s">
        <v>1231</v>
      </c>
      <c r="H42" s="467"/>
      <c r="I42" s="153">
        <f t="shared" si="3"/>
        <v>0</v>
      </c>
      <c r="J42" s="258">
        <f t="shared" si="2"/>
        <v>0</v>
      </c>
    </row>
    <row r="43" spans="6:10" ht="22.05" customHeight="1">
      <c r="F43" s="658"/>
      <c r="G43" s="467" t="s">
        <v>1230</v>
      </c>
      <c r="H43" s="467"/>
      <c r="I43" s="153">
        <f t="shared" si="3"/>
        <v>0</v>
      </c>
      <c r="J43" s="258">
        <f t="shared" si="2"/>
        <v>0</v>
      </c>
    </row>
    <row r="44" spans="6:10" ht="22.05" customHeight="1">
      <c r="F44" s="658"/>
      <c r="G44" s="467" t="s">
        <v>1092</v>
      </c>
      <c r="H44" s="467"/>
      <c r="I44" s="153">
        <f t="shared" si="3"/>
        <v>33.805724266603157</v>
      </c>
      <c r="J44" s="258">
        <f t="shared" si="2"/>
        <v>33.805724266603157</v>
      </c>
    </row>
    <row r="45" spans="6:10" ht="22.05" customHeight="1">
      <c r="F45" s="658"/>
      <c r="G45" s="656" t="s">
        <v>1229</v>
      </c>
      <c r="H45" s="657"/>
      <c r="I45" s="153">
        <f t="shared" si="3"/>
        <v>0</v>
      </c>
      <c r="J45" s="258">
        <f t="shared" si="2"/>
        <v>0</v>
      </c>
    </row>
    <row r="46" spans="6:10" ht="22.05" customHeight="1">
      <c r="F46" s="658"/>
      <c r="G46" s="467" t="s">
        <v>713</v>
      </c>
      <c r="H46" s="467"/>
      <c r="I46" s="153">
        <f t="shared" si="3"/>
        <v>3.0606168869834462</v>
      </c>
      <c r="J46" s="258">
        <f t="shared" si="2"/>
        <v>3.0606168869834462</v>
      </c>
    </row>
    <row r="47" spans="6:10" ht="22.05" customHeight="1">
      <c r="F47" s="658"/>
      <c r="G47" s="467" t="s">
        <v>1228</v>
      </c>
      <c r="H47" s="467"/>
      <c r="I47" s="153">
        <f t="shared" si="3"/>
        <v>100</v>
      </c>
      <c r="J47" s="258">
        <f t="shared" si="2"/>
        <v>100</v>
      </c>
    </row>
    <row r="48" spans="6:10" ht="22.05" customHeight="1">
      <c r="F48" s="658"/>
      <c r="G48" s="467" t="s">
        <v>1227</v>
      </c>
      <c r="H48" s="467"/>
      <c r="I48" s="153">
        <f t="shared" si="3"/>
        <v>0</v>
      </c>
      <c r="J48" s="258">
        <f t="shared" si="2"/>
        <v>0</v>
      </c>
    </row>
    <row r="49" spans="6:10" ht="22.05" customHeight="1">
      <c r="F49" s="658"/>
      <c r="G49" s="467" t="s">
        <v>1087</v>
      </c>
      <c r="H49" s="467"/>
      <c r="I49" s="153">
        <f t="shared" si="3"/>
        <v>0</v>
      </c>
      <c r="J49" s="258">
        <f t="shared" si="2"/>
        <v>0</v>
      </c>
    </row>
    <row r="50" spans="6:10" ht="22.05" customHeight="1">
      <c r="F50" s="658"/>
      <c r="G50" s="467" t="s">
        <v>1086</v>
      </c>
      <c r="H50" s="467"/>
      <c r="I50" s="153">
        <f t="shared" si="3"/>
        <v>100</v>
      </c>
      <c r="J50" s="258">
        <f t="shared" si="2"/>
        <v>100</v>
      </c>
    </row>
    <row r="56" spans="6:10" hidden="1">
      <c r="I56" s="247" t="str">
        <f>+I57&amp;"000"</f>
        <v>264636000</v>
      </c>
    </row>
    <row r="57" spans="6:10" hidden="1">
      <c r="I57" s="247" t="s">
        <v>575</v>
      </c>
    </row>
    <row r="58" spans="6:10" hidden="1">
      <c r="I58" s="247" t="s">
        <v>462</v>
      </c>
    </row>
  </sheetData>
  <sheetProtection algorithmName="SHA-512" hashValue="UjCgALKOPtpTWhCNrlyR/uDu3fyaSdqvJ2+dm8E42RGfDsWEX66lM+TBYwlb9dvFpG5VvszjTPvl+hI8zqyVEw==" saltValue="2SGtPA8Toock2Z34geldUg==" spinCount="100000" sheet="1" objects="1" scenarios="1"/>
  <customSheetViews>
    <customSheetView guid="{247A5D4D-80F1-4466-92F7-7A3BC78E450F}" showPageBreaks="1" printArea="1">
      <selection activeCell="C43" sqref="C43"/>
      <pageMargins left="0.78740157480314965"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37">
    <mergeCell ref="G24:H24"/>
    <mergeCell ref="G25:H25"/>
    <mergeCell ref="G26:H26"/>
    <mergeCell ref="G39:H39"/>
    <mergeCell ref="G42:H42"/>
    <mergeCell ref="F27:F50"/>
    <mergeCell ref="G27:G32"/>
    <mergeCell ref="G33:H33"/>
    <mergeCell ref="G34:G36"/>
    <mergeCell ref="G37:H37"/>
    <mergeCell ref="G38:H38"/>
    <mergeCell ref="G40:H40"/>
    <mergeCell ref="G41:H41"/>
    <mergeCell ref="G44:H44"/>
    <mergeCell ref="G50:H50"/>
    <mergeCell ref="G46:H46"/>
    <mergeCell ref="G47:H47"/>
    <mergeCell ref="G48:H48"/>
    <mergeCell ref="G49:H49"/>
    <mergeCell ref="G45:H45"/>
    <mergeCell ref="G43:H43"/>
    <mergeCell ref="F2:H2"/>
    <mergeCell ref="F3:F26"/>
    <mergeCell ref="G3:G8"/>
    <mergeCell ref="G9:H9"/>
    <mergeCell ref="G10:G12"/>
    <mergeCell ref="G13:H13"/>
    <mergeCell ref="G14:H14"/>
    <mergeCell ref="G15:H15"/>
    <mergeCell ref="G18:H18"/>
    <mergeCell ref="G19:H19"/>
    <mergeCell ref="G20:H20"/>
    <mergeCell ref="G21:H21"/>
    <mergeCell ref="G22:H22"/>
    <mergeCell ref="G23:H23"/>
    <mergeCell ref="G16:H16"/>
    <mergeCell ref="G17:H17"/>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A1:K85"/>
  <sheetViews>
    <sheetView view="pageBreakPreview" zoomScaleNormal="100" zoomScaleSheetLayoutView="100" workbookViewId="0">
      <pane ySplit="2" topLeftCell="A3" activePane="bottomLeft" state="frozen"/>
      <selection pane="bottomLeft" activeCell="A83" sqref="A83:XFD85"/>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3.69921875" style="1" customWidth="1"/>
    <col min="7" max="7" width="3.796875" style="1" customWidth="1"/>
    <col min="8" max="8" width="3.5" style="1" customWidth="1"/>
    <col min="9" max="9" width="25.69921875" style="1" customWidth="1"/>
    <col min="10" max="11" width="14.59765625" style="139" customWidth="1"/>
    <col min="12" max="16384" width="9" style="1"/>
  </cols>
  <sheetData>
    <row r="1" spans="1:11">
      <c r="F1" s="1" t="s">
        <v>1255</v>
      </c>
      <c r="K1" s="215" t="s">
        <v>513</v>
      </c>
    </row>
    <row r="2" spans="1:11" ht="34.5" customHeight="1">
      <c r="A2" s="26"/>
      <c r="B2" s="67" t="s">
        <v>757</v>
      </c>
      <c r="C2" s="26" t="s">
        <v>758</v>
      </c>
      <c r="D2" s="26" t="s">
        <v>759</v>
      </c>
      <c r="E2" s="30" t="s">
        <v>760</v>
      </c>
      <c r="F2" s="661"/>
      <c r="G2" s="662"/>
      <c r="H2" s="662"/>
      <c r="I2" s="663"/>
      <c r="J2" s="152" t="s">
        <v>462</v>
      </c>
      <c r="K2" s="11" t="s">
        <v>587</v>
      </c>
    </row>
    <row r="3" spans="1:11" ht="18" customHeight="1">
      <c r="A3" s="27" t="str">
        <f>+B3&amp;C3&amp;D3</f>
        <v>1763201</v>
      </c>
      <c r="B3" s="28" t="s">
        <v>263</v>
      </c>
      <c r="C3" s="29">
        <v>32</v>
      </c>
      <c r="D3" s="28" t="s">
        <v>761</v>
      </c>
      <c r="E3" s="24">
        <v>1</v>
      </c>
      <c r="F3" s="576" t="s">
        <v>1253</v>
      </c>
      <c r="G3" s="576" t="s">
        <v>1252</v>
      </c>
      <c r="H3" s="163" t="s">
        <v>833</v>
      </c>
      <c r="I3" s="179"/>
      <c r="J3" s="43">
        <f>VLOOKUP($A3&amp;J$83,決統データ!$A$3:$DE$365,$E3+19,FALSE)</f>
        <v>0</v>
      </c>
      <c r="K3" s="259">
        <f t="shared" ref="K3:K34" si="0">SUM(J3:J3)</f>
        <v>0</v>
      </c>
    </row>
    <row r="4" spans="1:11" ht="18" customHeight="1">
      <c r="A4" s="27" t="str">
        <f t="shared" ref="A4:A76" si="1">+B4&amp;C4&amp;D4</f>
        <v>1763201</v>
      </c>
      <c r="B4" s="28" t="s">
        <v>263</v>
      </c>
      <c r="C4" s="29">
        <v>32</v>
      </c>
      <c r="D4" s="28" t="s">
        <v>761</v>
      </c>
      <c r="E4" s="24">
        <v>2</v>
      </c>
      <c r="F4" s="576"/>
      <c r="G4" s="576"/>
      <c r="H4" s="163" t="s">
        <v>1094</v>
      </c>
      <c r="I4" s="179"/>
      <c r="J4" s="43">
        <f>VLOOKUP($A4&amp;J$83,決統データ!$A$3:$DE$365,$E4+19,FALSE)</f>
        <v>0</v>
      </c>
      <c r="K4" s="259">
        <f t="shared" si="0"/>
        <v>0</v>
      </c>
    </row>
    <row r="5" spans="1:11" ht="18" customHeight="1">
      <c r="A5" s="27" t="str">
        <f t="shared" si="1"/>
        <v>1763201</v>
      </c>
      <c r="B5" s="28" t="s">
        <v>263</v>
      </c>
      <c r="C5" s="29">
        <v>32</v>
      </c>
      <c r="D5" s="28" t="s">
        <v>761</v>
      </c>
      <c r="E5" s="24">
        <v>3</v>
      </c>
      <c r="F5" s="576"/>
      <c r="G5" s="576"/>
      <c r="H5" s="163" t="s">
        <v>1091</v>
      </c>
      <c r="I5" s="179"/>
      <c r="J5" s="43">
        <f>VLOOKUP($A5&amp;J$83,決統データ!$A$3:$DE$365,$E5+19,FALSE)</f>
        <v>0</v>
      </c>
      <c r="K5" s="259">
        <f t="shared" si="0"/>
        <v>0</v>
      </c>
    </row>
    <row r="6" spans="1:11" ht="18" customHeight="1">
      <c r="A6" s="27" t="str">
        <f t="shared" si="1"/>
        <v>1763201</v>
      </c>
      <c r="B6" s="28" t="s">
        <v>263</v>
      </c>
      <c r="C6" s="29">
        <v>32</v>
      </c>
      <c r="D6" s="28" t="s">
        <v>761</v>
      </c>
      <c r="E6" s="24">
        <v>4</v>
      </c>
      <c r="F6" s="576"/>
      <c r="G6" s="576"/>
      <c r="H6" s="163" t="s">
        <v>1251</v>
      </c>
      <c r="I6" s="179"/>
      <c r="J6" s="43">
        <f>VLOOKUP($A6&amp;J$83,決統データ!$A$3:$DE$365,$E6+19,FALSE)</f>
        <v>0</v>
      </c>
      <c r="K6" s="259">
        <f t="shared" si="0"/>
        <v>0</v>
      </c>
    </row>
    <row r="7" spans="1:11" ht="18" customHeight="1">
      <c r="A7" s="27" t="str">
        <f t="shared" si="1"/>
        <v>1763201</v>
      </c>
      <c r="B7" s="28" t="s">
        <v>263</v>
      </c>
      <c r="C7" s="29">
        <v>32</v>
      </c>
      <c r="D7" s="28" t="s">
        <v>761</v>
      </c>
      <c r="E7" s="24">
        <v>5</v>
      </c>
      <c r="F7" s="576"/>
      <c r="G7" s="576"/>
      <c r="H7" s="163" t="s">
        <v>1092</v>
      </c>
      <c r="I7" s="179"/>
      <c r="J7" s="43">
        <f>VLOOKUP($A7&amp;J$83,決統データ!$A$3:$DE$365,$E7+19,FALSE)</f>
        <v>0</v>
      </c>
      <c r="K7" s="259">
        <f t="shared" si="0"/>
        <v>0</v>
      </c>
    </row>
    <row r="8" spans="1:11" ht="18" customHeight="1">
      <c r="A8" s="27" t="str">
        <f t="shared" si="1"/>
        <v>1763201</v>
      </c>
      <c r="B8" s="28" t="s">
        <v>263</v>
      </c>
      <c r="C8" s="29">
        <v>32</v>
      </c>
      <c r="D8" s="28" t="s">
        <v>761</v>
      </c>
      <c r="E8" s="24">
        <v>6</v>
      </c>
      <c r="F8" s="576"/>
      <c r="G8" s="576"/>
      <c r="H8" s="163" t="s">
        <v>713</v>
      </c>
      <c r="I8" s="179"/>
      <c r="J8" s="43">
        <f>VLOOKUP($A8&amp;J$83,決統データ!$A$3:$DE$365,$E8+19,FALSE)</f>
        <v>0</v>
      </c>
      <c r="K8" s="259">
        <f t="shared" si="0"/>
        <v>0</v>
      </c>
    </row>
    <row r="9" spans="1:11" ht="18" customHeight="1">
      <c r="A9" s="27" t="str">
        <f t="shared" si="1"/>
        <v>1763201</v>
      </c>
      <c r="B9" s="28" t="s">
        <v>263</v>
      </c>
      <c r="C9" s="29">
        <v>32</v>
      </c>
      <c r="D9" s="28" t="s">
        <v>761</v>
      </c>
      <c r="E9" s="24">
        <v>7</v>
      </c>
      <c r="F9" s="576"/>
      <c r="G9" s="576"/>
      <c r="H9" s="163" t="s">
        <v>770</v>
      </c>
      <c r="I9" s="179"/>
      <c r="J9" s="43">
        <f>VLOOKUP($A9&amp;J$83,決統データ!$A$3:$DE$365,$E9+19,FALSE)</f>
        <v>0</v>
      </c>
      <c r="K9" s="259">
        <f t="shared" si="0"/>
        <v>0</v>
      </c>
    </row>
    <row r="10" spans="1:11" ht="18" customHeight="1">
      <c r="A10" s="27" t="str">
        <f t="shared" si="1"/>
        <v>1763201</v>
      </c>
      <c r="B10" s="28" t="s">
        <v>263</v>
      </c>
      <c r="C10" s="29">
        <v>32</v>
      </c>
      <c r="D10" s="28" t="s">
        <v>761</v>
      </c>
      <c r="E10" s="24">
        <v>8</v>
      </c>
      <c r="F10" s="576"/>
      <c r="G10" s="576"/>
      <c r="H10" s="576" t="s">
        <v>626</v>
      </c>
      <c r="I10" s="162" t="s">
        <v>1237</v>
      </c>
      <c r="J10" s="43">
        <f>VLOOKUP($A10&amp;J$83,決統データ!$A$3:$DE$365,$E10+19,FALSE)</f>
        <v>0</v>
      </c>
      <c r="K10" s="259">
        <f t="shared" si="0"/>
        <v>0</v>
      </c>
    </row>
    <row r="11" spans="1:11" ht="18" customHeight="1">
      <c r="A11" s="27" t="str">
        <f t="shared" si="1"/>
        <v>1763201</v>
      </c>
      <c r="B11" s="28" t="s">
        <v>263</v>
      </c>
      <c r="C11" s="29">
        <v>32</v>
      </c>
      <c r="D11" s="28" t="s">
        <v>761</v>
      </c>
      <c r="E11" s="24">
        <v>9</v>
      </c>
      <c r="F11" s="576"/>
      <c r="G11" s="576"/>
      <c r="H11" s="576"/>
      <c r="I11" s="162" t="s">
        <v>1236</v>
      </c>
      <c r="J11" s="43">
        <f>VLOOKUP($A11&amp;J$83,決統データ!$A$3:$DE$365,$E11+19,FALSE)</f>
        <v>0</v>
      </c>
      <c r="K11" s="259">
        <f t="shared" si="0"/>
        <v>0</v>
      </c>
    </row>
    <row r="12" spans="1:11" ht="18" customHeight="1">
      <c r="A12" s="27" t="str">
        <f t="shared" si="1"/>
        <v>1763201</v>
      </c>
      <c r="B12" s="28" t="s">
        <v>263</v>
      </c>
      <c r="C12" s="29">
        <v>32</v>
      </c>
      <c r="D12" s="28" t="s">
        <v>761</v>
      </c>
      <c r="E12" s="24">
        <v>10</v>
      </c>
      <c r="F12" s="576"/>
      <c r="G12" s="576"/>
      <c r="H12" s="576"/>
      <c r="I12" s="162" t="s">
        <v>713</v>
      </c>
      <c r="J12" s="43">
        <f>VLOOKUP($A12&amp;J$83,決統データ!$A$3:$DE$365,$E12+19,FALSE)</f>
        <v>0</v>
      </c>
      <c r="K12" s="259">
        <f t="shared" si="0"/>
        <v>0</v>
      </c>
    </row>
    <row r="13" spans="1:11" ht="18" customHeight="1">
      <c r="A13" s="27" t="str">
        <f t="shared" si="1"/>
        <v>1763201</v>
      </c>
      <c r="B13" s="28" t="s">
        <v>263</v>
      </c>
      <c r="C13" s="29">
        <v>32</v>
      </c>
      <c r="D13" s="28" t="s">
        <v>761</v>
      </c>
      <c r="E13" s="24">
        <v>11</v>
      </c>
      <c r="F13" s="576"/>
      <c r="G13" s="576" t="s">
        <v>1223</v>
      </c>
      <c r="H13" s="162" t="s">
        <v>833</v>
      </c>
      <c r="I13" s="162"/>
      <c r="J13" s="43">
        <f>VLOOKUP($A13&amp;J$83,決統データ!$A$3:$DE$365,$E13+19,FALSE)</f>
        <v>0</v>
      </c>
      <c r="K13" s="259">
        <f t="shared" si="0"/>
        <v>0</v>
      </c>
    </row>
    <row r="14" spans="1:11" ht="18" customHeight="1">
      <c r="A14" s="27" t="str">
        <f t="shared" si="1"/>
        <v>1763201</v>
      </c>
      <c r="B14" s="28" t="s">
        <v>263</v>
      </c>
      <c r="C14" s="29">
        <v>32</v>
      </c>
      <c r="D14" s="28" t="s">
        <v>761</v>
      </c>
      <c r="E14" s="24">
        <v>12</v>
      </c>
      <c r="F14" s="576"/>
      <c r="G14" s="576"/>
      <c r="H14" s="162" t="s">
        <v>1250</v>
      </c>
      <c r="I14" s="162"/>
      <c r="J14" s="43">
        <f>VLOOKUP($A14&amp;J$83,決統データ!$A$3:$DE$365,$E14+19,FALSE)</f>
        <v>0</v>
      </c>
      <c r="K14" s="259">
        <f t="shared" si="0"/>
        <v>0</v>
      </c>
    </row>
    <row r="15" spans="1:11" ht="18" customHeight="1">
      <c r="A15" s="27" t="str">
        <f t="shared" si="1"/>
        <v>1763201</v>
      </c>
      <c r="B15" s="28" t="s">
        <v>263</v>
      </c>
      <c r="C15" s="29">
        <v>32</v>
      </c>
      <c r="D15" s="28" t="s">
        <v>761</v>
      </c>
      <c r="E15" s="24">
        <v>13</v>
      </c>
      <c r="F15" s="576"/>
      <c r="G15" s="576"/>
      <c r="H15" s="163"/>
      <c r="I15" s="179" t="s">
        <v>1249</v>
      </c>
      <c r="J15" s="43">
        <f>VLOOKUP($A15&amp;J$83,決統データ!$A$3:$DE$365,$E15+19,FALSE)</f>
        <v>0</v>
      </c>
      <c r="K15" s="259">
        <f t="shared" si="0"/>
        <v>0</v>
      </c>
    </row>
    <row r="16" spans="1:11" ht="18" customHeight="1">
      <c r="A16" s="27" t="str">
        <f t="shared" si="1"/>
        <v>1763201</v>
      </c>
      <c r="B16" s="28" t="s">
        <v>263</v>
      </c>
      <c r="C16" s="29">
        <v>32</v>
      </c>
      <c r="D16" s="28" t="s">
        <v>761</v>
      </c>
      <c r="E16" s="24">
        <v>14</v>
      </c>
      <c r="F16" s="576"/>
      <c r="G16" s="576"/>
      <c r="H16" s="162" t="s">
        <v>1094</v>
      </c>
      <c r="I16" s="162"/>
      <c r="J16" s="43">
        <f>VLOOKUP($A16&amp;J$83,決統データ!$A$3:$DE$365,$E16+19,FALSE)</f>
        <v>0</v>
      </c>
      <c r="K16" s="259">
        <f t="shared" si="0"/>
        <v>0</v>
      </c>
    </row>
    <row r="17" spans="1:11" ht="18" customHeight="1">
      <c r="A17" s="27" t="str">
        <f t="shared" si="1"/>
        <v>1763201</v>
      </c>
      <c r="B17" s="28" t="s">
        <v>263</v>
      </c>
      <c r="C17" s="29">
        <v>32</v>
      </c>
      <c r="D17" s="28" t="s">
        <v>761</v>
      </c>
      <c r="E17" s="24">
        <v>15</v>
      </c>
      <c r="F17" s="576"/>
      <c r="G17" s="576"/>
      <c r="H17" s="162" t="s">
        <v>1091</v>
      </c>
      <c r="I17" s="162"/>
      <c r="J17" s="43">
        <f>VLOOKUP($A17&amp;J$83,決統データ!$A$3:$DE$365,$E17+19,FALSE)</f>
        <v>0</v>
      </c>
      <c r="K17" s="259">
        <f t="shared" si="0"/>
        <v>0</v>
      </c>
    </row>
    <row r="18" spans="1:11" ht="18" customHeight="1">
      <c r="A18" s="27" t="str">
        <f t="shared" si="1"/>
        <v>1763201</v>
      </c>
      <c r="B18" s="28" t="s">
        <v>263</v>
      </c>
      <c r="C18" s="29">
        <v>32</v>
      </c>
      <c r="D18" s="28" t="s">
        <v>761</v>
      </c>
      <c r="E18" s="24">
        <v>16</v>
      </c>
      <c r="F18" s="576"/>
      <c r="G18" s="576"/>
      <c r="H18" s="162" t="s">
        <v>1231</v>
      </c>
      <c r="I18" s="162"/>
      <c r="J18" s="43">
        <f>VLOOKUP($A18&amp;J$83,決統データ!$A$3:$DE$365,$E18+19,FALSE)</f>
        <v>0</v>
      </c>
      <c r="K18" s="259">
        <f t="shared" si="0"/>
        <v>0</v>
      </c>
    </row>
    <row r="19" spans="1:11" ht="18" customHeight="1">
      <c r="A19" s="27" t="str">
        <f t="shared" si="1"/>
        <v>1763201</v>
      </c>
      <c r="B19" s="28" t="s">
        <v>263</v>
      </c>
      <c r="C19" s="29">
        <v>32</v>
      </c>
      <c r="D19" s="28" t="s">
        <v>761</v>
      </c>
      <c r="E19" s="24">
        <v>17</v>
      </c>
      <c r="F19" s="576"/>
      <c r="G19" s="576"/>
      <c r="H19" s="162" t="s">
        <v>1092</v>
      </c>
      <c r="I19" s="162"/>
      <c r="J19" s="43">
        <f>VLOOKUP($A19&amp;J$83,決統データ!$A$3:$DE$365,$E19+19,FALSE)</f>
        <v>0</v>
      </c>
      <c r="K19" s="259">
        <f t="shared" si="0"/>
        <v>0</v>
      </c>
    </row>
    <row r="20" spans="1:11" ht="18" customHeight="1">
      <c r="A20" s="27" t="str">
        <f t="shared" si="1"/>
        <v>1763201</v>
      </c>
      <c r="B20" s="28" t="s">
        <v>263</v>
      </c>
      <c r="C20" s="29">
        <v>32</v>
      </c>
      <c r="D20" s="28" t="s">
        <v>761</v>
      </c>
      <c r="E20" s="24">
        <v>18</v>
      </c>
      <c r="F20" s="576"/>
      <c r="G20" s="576"/>
      <c r="H20" s="162" t="s">
        <v>713</v>
      </c>
      <c r="I20" s="162"/>
      <c r="J20" s="43">
        <f>VLOOKUP($A20&amp;J$83,決統データ!$A$3:$DE$365,$E20+19,FALSE)</f>
        <v>0</v>
      </c>
      <c r="K20" s="259">
        <f t="shared" si="0"/>
        <v>0</v>
      </c>
    </row>
    <row r="21" spans="1:11" ht="18" customHeight="1">
      <c r="A21" s="27" t="str">
        <f t="shared" si="1"/>
        <v>1763201</v>
      </c>
      <c r="B21" s="28" t="s">
        <v>263</v>
      </c>
      <c r="C21" s="29">
        <v>32</v>
      </c>
      <c r="D21" s="28" t="s">
        <v>761</v>
      </c>
      <c r="E21" s="24">
        <v>19</v>
      </c>
      <c r="F21" s="576"/>
      <c r="G21" s="576"/>
      <c r="H21" s="163" t="s">
        <v>770</v>
      </c>
      <c r="I21" s="179"/>
      <c r="J21" s="43">
        <f>VLOOKUP($A21&amp;J$83,決統データ!$A$3:$DE$365,$E21+19,FALSE)</f>
        <v>0</v>
      </c>
      <c r="K21" s="259">
        <f t="shared" si="0"/>
        <v>0</v>
      </c>
    </row>
    <row r="22" spans="1:11" ht="18" customHeight="1">
      <c r="A22" s="27" t="str">
        <f t="shared" si="1"/>
        <v>1763201</v>
      </c>
      <c r="B22" s="28" t="s">
        <v>263</v>
      </c>
      <c r="C22" s="29">
        <v>32</v>
      </c>
      <c r="D22" s="28" t="s">
        <v>761</v>
      </c>
      <c r="E22" s="24">
        <v>20</v>
      </c>
      <c r="F22" s="576"/>
      <c r="G22" s="576"/>
      <c r="H22" s="576" t="s">
        <v>626</v>
      </c>
      <c r="I22" s="162" t="s">
        <v>1237</v>
      </c>
      <c r="J22" s="43">
        <f>VLOOKUP($A22&amp;J$83,決統データ!$A$3:$DE$365,$E22+19,FALSE)</f>
        <v>0</v>
      </c>
      <c r="K22" s="259">
        <f t="shared" si="0"/>
        <v>0</v>
      </c>
    </row>
    <row r="23" spans="1:11" ht="18" customHeight="1">
      <c r="A23" s="27" t="str">
        <f t="shared" si="1"/>
        <v>1763201</v>
      </c>
      <c r="B23" s="28" t="s">
        <v>263</v>
      </c>
      <c r="C23" s="29">
        <v>32</v>
      </c>
      <c r="D23" s="28" t="s">
        <v>761</v>
      </c>
      <c r="E23" s="24">
        <v>21</v>
      </c>
      <c r="F23" s="576"/>
      <c r="G23" s="576"/>
      <c r="H23" s="576"/>
      <c r="I23" s="162" t="s">
        <v>1236</v>
      </c>
      <c r="J23" s="43">
        <f>VLOOKUP($A23&amp;J$83,決統データ!$A$3:$DE$365,$E23+19,FALSE)</f>
        <v>0</v>
      </c>
      <c r="K23" s="259">
        <f t="shared" si="0"/>
        <v>0</v>
      </c>
    </row>
    <row r="24" spans="1:11" ht="18" customHeight="1">
      <c r="A24" s="27" t="str">
        <f t="shared" si="1"/>
        <v>1763201</v>
      </c>
      <c r="B24" s="28" t="s">
        <v>263</v>
      </c>
      <c r="C24" s="29">
        <v>32</v>
      </c>
      <c r="D24" s="28" t="s">
        <v>761</v>
      </c>
      <c r="E24" s="24">
        <v>22</v>
      </c>
      <c r="F24" s="576"/>
      <c r="G24" s="576"/>
      <c r="H24" s="576"/>
      <c r="I24" s="162" t="s">
        <v>713</v>
      </c>
      <c r="J24" s="43">
        <f>VLOOKUP($A24&amp;J$83,決統データ!$A$3:$DE$365,$E24+19,FALSE)</f>
        <v>0</v>
      </c>
      <c r="K24" s="259">
        <f t="shared" si="0"/>
        <v>0</v>
      </c>
    </row>
    <row r="25" spans="1:11" ht="18" customHeight="1">
      <c r="A25" s="27" t="str">
        <f t="shared" si="1"/>
        <v>1763201</v>
      </c>
      <c r="B25" s="28" t="s">
        <v>263</v>
      </c>
      <c r="C25" s="29">
        <v>32</v>
      </c>
      <c r="D25" s="28" t="s">
        <v>761</v>
      </c>
      <c r="E25" s="24">
        <v>23</v>
      </c>
      <c r="F25" s="576"/>
      <c r="G25" s="576" t="s">
        <v>1222</v>
      </c>
      <c r="H25" s="162" t="s">
        <v>833</v>
      </c>
      <c r="I25" s="162"/>
      <c r="J25" s="43">
        <f>VLOOKUP($A25&amp;J$83,決統データ!$A$3:$DE$365,$E25+19,FALSE)</f>
        <v>0</v>
      </c>
      <c r="K25" s="259">
        <f t="shared" si="0"/>
        <v>0</v>
      </c>
    </row>
    <row r="26" spans="1:11" ht="18" customHeight="1">
      <c r="A26" s="27" t="str">
        <f t="shared" si="1"/>
        <v>1763201</v>
      </c>
      <c r="B26" s="28" t="s">
        <v>263</v>
      </c>
      <c r="C26" s="29">
        <v>32</v>
      </c>
      <c r="D26" s="28" t="s">
        <v>761</v>
      </c>
      <c r="E26" s="24">
        <v>24</v>
      </c>
      <c r="F26" s="576"/>
      <c r="G26" s="576"/>
      <c r="H26" s="162" t="s">
        <v>1250</v>
      </c>
      <c r="I26" s="162"/>
      <c r="J26" s="43">
        <f>VLOOKUP($A26&amp;J$83,決統データ!$A$3:$DE$365,$E26+19,FALSE)</f>
        <v>5951</v>
      </c>
      <c r="K26" s="259">
        <f t="shared" si="0"/>
        <v>5951</v>
      </c>
    </row>
    <row r="27" spans="1:11" ht="18" customHeight="1">
      <c r="A27" s="27" t="str">
        <f t="shared" si="1"/>
        <v>1763201</v>
      </c>
      <c r="B27" s="28" t="s">
        <v>263</v>
      </c>
      <c r="C27" s="29">
        <v>32</v>
      </c>
      <c r="D27" s="28" t="s">
        <v>761</v>
      </c>
      <c r="E27" s="24">
        <v>25</v>
      </c>
      <c r="F27" s="576"/>
      <c r="G27" s="576"/>
      <c r="H27" s="163"/>
      <c r="I27" s="179" t="s">
        <v>1249</v>
      </c>
      <c r="J27" s="43">
        <f>VLOOKUP($A27&amp;J$83,決統データ!$A$3:$DE$365,$E27+19,FALSE)</f>
        <v>5951</v>
      </c>
      <c r="K27" s="259">
        <f t="shared" si="0"/>
        <v>5951</v>
      </c>
    </row>
    <row r="28" spans="1:11" ht="18" customHeight="1">
      <c r="A28" s="27" t="str">
        <f t="shared" si="1"/>
        <v>1763201</v>
      </c>
      <c r="B28" s="28" t="s">
        <v>263</v>
      </c>
      <c r="C28" s="29">
        <v>32</v>
      </c>
      <c r="D28" s="28" t="s">
        <v>761</v>
      </c>
      <c r="E28" s="24">
        <v>26</v>
      </c>
      <c r="F28" s="576"/>
      <c r="G28" s="576"/>
      <c r="H28" s="162" t="s">
        <v>1094</v>
      </c>
      <c r="I28" s="162"/>
      <c r="J28" s="43">
        <f>VLOOKUP($A28&amp;J$83,決統データ!$A$3:$DE$365,$E28+19,FALSE)</f>
        <v>655</v>
      </c>
      <c r="K28" s="259">
        <f t="shared" si="0"/>
        <v>655</v>
      </c>
    </row>
    <row r="29" spans="1:11" ht="18" customHeight="1">
      <c r="A29" s="27" t="str">
        <f t="shared" si="1"/>
        <v>1763201</v>
      </c>
      <c r="B29" s="28" t="s">
        <v>263</v>
      </c>
      <c r="C29" s="29">
        <v>32</v>
      </c>
      <c r="D29" s="28" t="s">
        <v>761</v>
      </c>
      <c r="E29" s="24">
        <v>27</v>
      </c>
      <c r="F29" s="576"/>
      <c r="G29" s="576"/>
      <c r="H29" s="162" t="s">
        <v>1091</v>
      </c>
      <c r="I29" s="162"/>
      <c r="J29" s="43">
        <f>VLOOKUP($A29&amp;J$83,決統データ!$A$3:$DE$365,$E29+19,FALSE)</f>
        <v>0</v>
      </c>
      <c r="K29" s="259">
        <f t="shared" si="0"/>
        <v>0</v>
      </c>
    </row>
    <row r="30" spans="1:11" ht="18" customHeight="1">
      <c r="A30" s="27" t="str">
        <f t="shared" si="1"/>
        <v>1763201</v>
      </c>
      <c r="B30" s="28" t="s">
        <v>263</v>
      </c>
      <c r="C30" s="29">
        <v>32</v>
      </c>
      <c r="D30" s="28" t="s">
        <v>761</v>
      </c>
      <c r="E30" s="24">
        <v>28</v>
      </c>
      <c r="F30" s="576"/>
      <c r="G30" s="576"/>
      <c r="H30" s="162" t="s">
        <v>1231</v>
      </c>
      <c r="I30" s="162"/>
      <c r="J30" s="43">
        <f>VLOOKUP($A30&amp;J$83,決統データ!$A$3:$DE$365,$E30+19,FALSE)</f>
        <v>0</v>
      </c>
      <c r="K30" s="259">
        <f t="shared" si="0"/>
        <v>0</v>
      </c>
    </row>
    <row r="31" spans="1:11" ht="18" customHeight="1">
      <c r="A31" s="27" t="str">
        <f t="shared" si="1"/>
        <v>1763201</v>
      </c>
      <c r="B31" s="28" t="s">
        <v>263</v>
      </c>
      <c r="C31" s="29">
        <v>32</v>
      </c>
      <c r="D31" s="28" t="s">
        <v>761</v>
      </c>
      <c r="E31" s="24">
        <v>29</v>
      </c>
      <c r="F31" s="576"/>
      <c r="G31" s="576"/>
      <c r="H31" s="162" t="s">
        <v>1092</v>
      </c>
      <c r="I31" s="162"/>
      <c r="J31" s="43">
        <f>VLOOKUP($A31&amp;J$83,決統データ!$A$3:$DE$365,$E31+19,FALSE)</f>
        <v>8516</v>
      </c>
      <c r="K31" s="259">
        <f t="shared" si="0"/>
        <v>8516</v>
      </c>
    </row>
    <row r="32" spans="1:11" ht="18" customHeight="1">
      <c r="A32" s="27" t="str">
        <f t="shared" si="1"/>
        <v>1763201</v>
      </c>
      <c r="B32" s="28" t="s">
        <v>263</v>
      </c>
      <c r="C32" s="29">
        <v>32</v>
      </c>
      <c r="D32" s="28" t="s">
        <v>761</v>
      </c>
      <c r="E32" s="24">
        <v>30</v>
      </c>
      <c r="F32" s="576"/>
      <c r="G32" s="576"/>
      <c r="H32" s="162" t="s">
        <v>713</v>
      </c>
      <c r="I32" s="162"/>
      <c r="J32" s="43">
        <f>VLOOKUP($A32&amp;J$83,決統データ!$A$3:$DE$365,$E32+19,FALSE)</f>
        <v>75</v>
      </c>
      <c r="K32" s="259">
        <f t="shared" si="0"/>
        <v>75</v>
      </c>
    </row>
    <row r="33" spans="1:11" ht="18" customHeight="1">
      <c r="A33" s="27" t="str">
        <f t="shared" si="1"/>
        <v>1763201</v>
      </c>
      <c r="B33" s="28" t="s">
        <v>263</v>
      </c>
      <c r="C33" s="29">
        <v>32</v>
      </c>
      <c r="D33" s="28" t="s">
        <v>761</v>
      </c>
      <c r="E33" s="24">
        <v>31</v>
      </c>
      <c r="F33" s="576"/>
      <c r="G33" s="576"/>
      <c r="H33" s="163" t="s">
        <v>770</v>
      </c>
      <c r="I33" s="179"/>
      <c r="J33" s="43">
        <f>VLOOKUP($A33&amp;J$83,決統データ!$A$3:$DE$365,$E33+19,FALSE)</f>
        <v>15197</v>
      </c>
      <c r="K33" s="259">
        <f t="shared" si="0"/>
        <v>15197</v>
      </c>
    </row>
    <row r="34" spans="1:11" ht="18" customHeight="1">
      <c r="A34" s="27" t="str">
        <f t="shared" si="1"/>
        <v>1763201</v>
      </c>
      <c r="B34" s="28" t="s">
        <v>263</v>
      </c>
      <c r="C34" s="29">
        <v>32</v>
      </c>
      <c r="D34" s="28" t="s">
        <v>761</v>
      </c>
      <c r="E34" s="24">
        <v>32</v>
      </c>
      <c r="F34" s="576"/>
      <c r="G34" s="576"/>
      <c r="H34" s="576" t="s">
        <v>626</v>
      </c>
      <c r="I34" s="162" t="s">
        <v>1237</v>
      </c>
      <c r="J34" s="43">
        <f>VLOOKUP($A34&amp;J$83,決統データ!$A$3:$DE$365,$E34+19,FALSE)</f>
        <v>15197</v>
      </c>
      <c r="K34" s="259">
        <f t="shared" si="0"/>
        <v>15197</v>
      </c>
    </row>
    <row r="35" spans="1:11" ht="18" customHeight="1">
      <c r="A35" s="27" t="str">
        <f t="shared" si="1"/>
        <v>1763201</v>
      </c>
      <c r="B35" s="28" t="s">
        <v>263</v>
      </c>
      <c r="C35" s="29">
        <v>32</v>
      </c>
      <c r="D35" s="28" t="s">
        <v>761</v>
      </c>
      <c r="E35" s="24">
        <v>33</v>
      </c>
      <c r="F35" s="576"/>
      <c r="G35" s="576"/>
      <c r="H35" s="576"/>
      <c r="I35" s="162" t="s">
        <v>1236</v>
      </c>
      <c r="J35" s="43">
        <f>VLOOKUP($A35&amp;J$83,決統データ!$A$3:$DE$365,$E35+19,FALSE)</f>
        <v>0</v>
      </c>
      <c r="K35" s="259">
        <f t="shared" ref="K35:K66" si="2">SUM(J35:J35)</f>
        <v>0</v>
      </c>
    </row>
    <row r="36" spans="1:11" ht="18" customHeight="1">
      <c r="A36" s="27" t="str">
        <f t="shared" si="1"/>
        <v>1763201</v>
      </c>
      <c r="B36" s="28" t="s">
        <v>263</v>
      </c>
      <c r="C36" s="29">
        <v>32</v>
      </c>
      <c r="D36" s="28" t="s">
        <v>761</v>
      </c>
      <c r="E36" s="24">
        <v>34</v>
      </c>
      <c r="F36" s="576"/>
      <c r="G36" s="576"/>
      <c r="H36" s="576"/>
      <c r="I36" s="162" t="s">
        <v>713</v>
      </c>
      <c r="J36" s="43">
        <f>VLOOKUP($A36&amp;J$83,決統データ!$A$3:$DE$365,$E36+19,FALSE)</f>
        <v>0</v>
      </c>
      <c r="K36" s="259">
        <f t="shared" si="2"/>
        <v>0</v>
      </c>
    </row>
    <row r="37" spans="1:11" ht="18" customHeight="1">
      <c r="A37" s="27" t="str">
        <f t="shared" si="1"/>
        <v>1763201</v>
      </c>
      <c r="B37" s="28" t="s">
        <v>263</v>
      </c>
      <c r="C37" s="29">
        <v>32</v>
      </c>
      <c r="D37" s="28" t="s">
        <v>761</v>
      </c>
      <c r="E37" s="24">
        <v>35</v>
      </c>
      <c r="F37" s="576"/>
      <c r="G37" s="576" t="s">
        <v>713</v>
      </c>
      <c r="H37" s="162" t="s">
        <v>833</v>
      </c>
      <c r="I37" s="162"/>
      <c r="J37" s="43">
        <f>VLOOKUP($A37&amp;J$83,決統データ!$A$3:$DE$365,$E37+19,FALSE)</f>
        <v>2374</v>
      </c>
      <c r="K37" s="259">
        <f t="shared" si="2"/>
        <v>2374</v>
      </c>
    </row>
    <row r="38" spans="1:11" ht="18" customHeight="1">
      <c r="A38" s="27" t="str">
        <f t="shared" si="1"/>
        <v>1763201</v>
      </c>
      <c r="B38" s="28" t="s">
        <v>263</v>
      </c>
      <c r="C38" s="29">
        <v>32</v>
      </c>
      <c r="D38" s="28" t="s">
        <v>761</v>
      </c>
      <c r="E38" s="24">
        <v>36</v>
      </c>
      <c r="F38" s="576"/>
      <c r="G38" s="576"/>
      <c r="H38" s="597" t="s">
        <v>1229</v>
      </c>
      <c r="I38" s="597"/>
      <c r="J38" s="43">
        <f>VLOOKUP($A38&amp;J$83,決統データ!$A$3:$DE$365,$E38+19,FALSE)</f>
        <v>0</v>
      </c>
      <c r="K38" s="259">
        <f t="shared" si="2"/>
        <v>0</v>
      </c>
    </row>
    <row r="39" spans="1:11" ht="18" customHeight="1">
      <c r="A39" s="27" t="str">
        <f t="shared" si="1"/>
        <v>1763201</v>
      </c>
      <c r="B39" s="28" t="s">
        <v>263</v>
      </c>
      <c r="C39" s="29">
        <v>32</v>
      </c>
      <c r="D39" s="28" t="s">
        <v>761</v>
      </c>
      <c r="E39" s="24">
        <v>37</v>
      </c>
      <c r="F39" s="576"/>
      <c r="G39" s="576"/>
      <c r="H39" s="162" t="s">
        <v>1092</v>
      </c>
      <c r="I39" s="162"/>
      <c r="J39" s="43">
        <f>VLOOKUP($A39&amp;J$83,決統データ!$A$3:$DE$365,$E39+19,FALSE)</f>
        <v>0</v>
      </c>
      <c r="K39" s="259">
        <f t="shared" si="2"/>
        <v>0</v>
      </c>
    </row>
    <row r="40" spans="1:11" ht="18" customHeight="1">
      <c r="A40" s="27" t="str">
        <f t="shared" si="1"/>
        <v>1763201</v>
      </c>
      <c r="B40" s="28" t="s">
        <v>263</v>
      </c>
      <c r="C40" s="29">
        <v>32</v>
      </c>
      <c r="D40" s="28" t="s">
        <v>761</v>
      </c>
      <c r="E40" s="24">
        <v>38</v>
      </c>
      <c r="F40" s="576"/>
      <c r="G40" s="576"/>
      <c r="H40" s="162" t="s">
        <v>713</v>
      </c>
      <c r="I40" s="162"/>
      <c r="J40" s="43">
        <f>VLOOKUP($A40&amp;J$83,決統データ!$A$3:$DE$365,$E40+19,FALSE)</f>
        <v>1290</v>
      </c>
      <c r="K40" s="259">
        <f t="shared" si="2"/>
        <v>1290</v>
      </c>
    </row>
    <row r="41" spans="1:11" ht="18" customHeight="1">
      <c r="A41" s="27" t="str">
        <f t="shared" si="1"/>
        <v>1763201</v>
      </c>
      <c r="B41" s="28" t="s">
        <v>263</v>
      </c>
      <c r="C41" s="29">
        <v>32</v>
      </c>
      <c r="D41" s="28" t="s">
        <v>761</v>
      </c>
      <c r="E41" s="24">
        <v>39</v>
      </c>
      <c r="F41" s="576"/>
      <c r="G41" s="576"/>
      <c r="H41" s="163" t="s">
        <v>770</v>
      </c>
      <c r="I41" s="179"/>
      <c r="J41" s="43">
        <f>VLOOKUP($A41&amp;J$83,決統データ!$A$3:$DE$365,$E41+19,FALSE)</f>
        <v>3664</v>
      </c>
      <c r="K41" s="259">
        <f t="shared" si="2"/>
        <v>3664</v>
      </c>
    </row>
    <row r="42" spans="1:11" ht="18" customHeight="1">
      <c r="A42" s="27" t="str">
        <f t="shared" si="1"/>
        <v>1763201</v>
      </c>
      <c r="B42" s="28" t="s">
        <v>263</v>
      </c>
      <c r="C42" s="29">
        <v>32</v>
      </c>
      <c r="D42" s="28" t="s">
        <v>761</v>
      </c>
      <c r="E42" s="24">
        <v>40</v>
      </c>
      <c r="F42" s="576"/>
      <c r="G42" s="576"/>
      <c r="H42" s="576" t="s">
        <v>626</v>
      </c>
      <c r="I42" s="162" t="s">
        <v>1237</v>
      </c>
      <c r="J42" s="43">
        <f>VLOOKUP($A42&amp;J$83,決統データ!$A$3:$DE$365,$E42+19,FALSE)</f>
        <v>3664</v>
      </c>
      <c r="K42" s="259">
        <f t="shared" si="2"/>
        <v>3664</v>
      </c>
    </row>
    <row r="43" spans="1:11" ht="18" customHeight="1">
      <c r="A43" s="27" t="str">
        <f t="shared" si="1"/>
        <v>1763201</v>
      </c>
      <c r="B43" s="28" t="s">
        <v>263</v>
      </c>
      <c r="C43" s="29">
        <v>32</v>
      </c>
      <c r="D43" s="28" t="s">
        <v>761</v>
      </c>
      <c r="E43" s="24">
        <v>41</v>
      </c>
      <c r="F43" s="576"/>
      <c r="G43" s="576"/>
      <c r="H43" s="576"/>
      <c r="I43" s="162" t="s">
        <v>1236</v>
      </c>
      <c r="J43" s="43">
        <f>VLOOKUP($A43&amp;J$83,決統データ!$A$3:$DE$365,$E43+19,FALSE)</f>
        <v>0</v>
      </c>
      <c r="K43" s="259">
        <f t="shared" si="2"/>
        <v>0</v>
      </c>
    </row>
    <row r="44" spans="1:11" ht="18" customHeight="1">
      <c r="A44" s="27" t="str">
        <f t="shared" si="1"/>
        <v>1763201</v>
      </c>
      <c r="B44" s="28" t="s">
        <v>263</v>
      </c>
      <c r="C44" s="29">
        <v>32</v>
      </c>
      <c r="D44" s="28" t="s">
        <v>761</v>
      </c>
      <c r="E44" s="24">
        <v>42</v>
      </c>
      <c r="F44" s="576"/>
      <c r="G44" s="576"/>
      <c r="H44" s="576"/>
      <c r="I44" s="162" t="s">
        <v>713</v>
      </c>
      <c r="J44" s="43">
        <f>VLOOKUP($A44&amp;J$83,決統データ!$A$3:$DE$365,$E44+19,FALSE)</f>
        <v>0</v>
      </c>
      <c r="K44" s="259">
        <f t="shared" si="2"/>
        <v>0</v>
      </c>
    </row>
    <row r="45" spans="1:11" ht="18" customHeight="1">
      <c r="A45" s="27" t="str">
        <f t="shared" si="1"/>
        <v>1763201</v>
      </c>
      <c r="B45" s="28" t="s">
        <v>263</v>
      </c>
      <c r="C45" s="29">
        <v>32</v>
      </c>
      <c r="D45" s="28" t="s">
        <v>761</v>
      </c>
      <c r="E45" s="24">
        <v>43</v>
      </c>
      <c r="F45" s="576"/>
      <c r="G45" s="162" t="s">
        <v>487</v>
      </c>
      <c r="H45" s="163"/>
      <c r="I45" s="179"/>
      <c r="J45" s="43">
        <f>VLOOKUP($A45&amp;J$83,決統データ!$A$3:$DE$365,$E45+19,FALSE)</f>
        <v>18861</v>
      </c>
      <c r="K45" s="259">
        <f t="shared" si="2"/>
        <v>18861</v>
      </c>
    </row>
    <row r="46" spans="1:11" ht="18" customHeight="1">
      <c r="A46" s="27" t="str">
        <f t="shared" si="1"/>
        <v>1763201</v>
      </c>
      <c r="B46" s="28" t="s">
        <v>263</v>
      </c>
      <c r="C46" s="29">
        <v>32</v>
      </c>
      <c r="D46" s="28" t="s">
        <v>761</v>
      </c>
      <c r="E46" s="24">
        <v>44</v>
      </c>
      <c r="F46" s="576"/>
      <c r="G46" s="576" t="s">
        <v>626</v>
      </c>
      <c r="H46" s="162" t="s">
        <v>1237</v>
      </c>
      <c r="I46" s="162"/>
      <c r="J46" s="43">
        <f>VLOOKUP($A46&amp;J$83,決統データ!$A$3:$DE$365,$E46+19,FALSE)</f>
        <v>18861</v>
      </c>
      <c r="K46" s="259">
        <f t="shared" si="2"/>
        <v>18861</v>
      </c>
    </row>
    <row r="47" spans="1:11" ht="18" customHeight="1">
      <c r="A47" s="27" t="str">
        <f t="shared" si="1"/>
        <v>1763201</v>
      </c>
      <c r="B47" s="28" t="s">
        <v>263</v>
      </c>
      <c r="C47" s="29">
        <v>32</v>
      </c>
      <c r="D47" s="28" t="s">
        <v>761</v>
      </c>
      <c r="E47" s="24">
        <v>45</v>
      </c>
      <c r="F47" s="576"/>
      <c r="G47" s="576"/>
      <c r="H47" s="162" t="s">
        <v>1236</v>
      </c>
      <c r="I47" s="162"/>
      <c r="J47" s="43">
        <f>VLOOKUP($A47&amp;J$83,決統データ!$A$3:$DE$365,$E47+19,FALSE)</f>
        <v>0</v>
      </c>
      <c r="K47" s="259">
        <f t="shared" si="2"/>
        <v>0</v>
      </c>
    </row>
    <row r="48" spans="1:11" ht="18" customHeight="1">
      <c r="A48" s="27" t="str">
        <f t="shared" si="1"/>
        <v>1763201</v>
      </c>
      <c r="B48" s="28" t="s">
        <v>263</v>
      </c>
      <c r="C48" s="29">
        <v>32</v>
      </c>
      <c r="D48" s="28" t="s">
        <v>761</v>
      </c>
      <c r="E48" s="24">
        <v>46</v>
      </c>
      <c r="F48" s="576"/>
      <c r="G48" s="576"/>
      <c r="H48" s="162" t="s">
        <v>1247</v>
      </c>
      <c r="I48" s="162"/>
      <c r="J48" s="43">
        <f>VLOOKUP($A48&amp;J$83,決統データ!$A$3:$DE$365,$E48+19,FALSE)</f>
        <v>0</v>
      </c>
      <c r="K48" s="259">
        <f t="shared" si="2"/>
        <v>0</v>
      </c>
    </row>
    <row r="49" spans="1:11" ht="18" customHeight="1">
      <c r="A49" s="27" t="str">
        <f t="shared" si="1"/>
        <v>1763201</v>
      </c>
      <c r="B49" s="28" t="s">
        <v>263</v>
      </c>
      <c r="C49" s="29">
        <v>32</v>
      </c>
      <c r="D49" s="28" t="s">
        <v>761</v>
      </c>
      <c r="E49" s="24">
        <v>47</v>
      </c>
      <c r="F49" s="576"/>
      <c r="G49" s="576"/>
      <c r="H49" s="162" t="s">
        <v>1246</v>
      </c>
      <c r="I49" s="162"/>
      <c r="J49" s="43">
        <f>VLOOKUP($A49&amp;J$83,決統データ!$A$3:$DE$365,$E49+19,FALSE)</f>
        <v>0</v>
      </c>
      <c r="K49" s="259">
        <f t="shared" si="2"/>
        <v>0</v>
      </c>
    </row>
    <row r="50" spans="1:11" ht="18" customHeight="1">
      <c r="A50" s="27" t="str">
        <f t="shared" si="1"/>
        <v>1763201</v>
      </c>
      <c r="B50" s="28" t="s">
        <v>263</v>
      </c>
      <c r="C50" s="29">
        <v>32</v>
      </c>
      <c r="D50" s="28" t="s">
        <v>761</v>
      </c>
      <c r="E50" s="24">
        <v>48</v>
      </c>
      <c r="F50" s="576"/>
      <c r="G50" s="576"/>
      <c r="H50" s="162" t="s">
        <v>1245</v>
      </c>
      <c r="I50" s="162"/>
      <c r="J50" s="43">
        <f>VLOOKUP($A50&amp;J$83,決統データ!$A$3:$DE$365,$E50+19,FALSE)</f>
        <v>0</v>
      </c>
      <c r="K50" s="259">
        <f t="shared" si="2"/>
        <v>0</v>
      </c>
    </row>
    <row r="51" spans="1:11" ht="18" customHeight="1">
      <c r="A51" s="27" t="str">
        <f t="shared" si="1"/>
        <v>1763201</v>
      </c>
      <c r="B51" s="28" t="s">
        <v>263</v>
      </c>
      <c r="C51" s="29">
        <v>32</v>
      </c>
      <c r="D51" s="28" t="s">
        <v>761</v>
      </c>
      <c r="E51" s="24">
        <v>49</v>
      </c>
      <c r="F51" s="576"/>
      <c r="G51" s="576"/>
      <c r="H51" s="162" t="s">
        <v>1240</v>
      </c>
      <c r="I51" s="162"/>
      <c r="J51" s="43">
        <f>VLOOKUP($A51&amp;J$83,決統データ!$A$3:$DE$365,$E51+19,FALSE)</f>
        <v>0</v>
      </c>
      <c r="K51" s="259">
        <f t="shared" si="2"/>
        <v>0</v>
      </c>
    </row>
    <row r="52" spans="1:11" ht="18" customHeight="1">
      <c r="A52" s="27" t="str">
        <f t="shared" si="1"/>
        <v>1763201</v>
      </c>
      <c r="B52" s="28" t="s">
        <v>263</v>
      </c>
      <c r="C52" s="29">
        <v>32</v>
      </c>
      <c r="D52" s="28" t="s">
        <v>761</v>
      </c>
      <c r="E52" s="24">
        <v>50</v>
      </c>
      <c r="F52" s="576"/>
      <c r="G52" s="576"/>
      <c r="H52" s="162" t="s">
        <v>713</v>
      </c>
      <c r="I52" s="162"/>
      <c r="J52" s="43">
        <f>VLOOKUP($A52&amp;J$83,決統データ!$A$3:$DE$365,$E52+19,FALSE)</f>
        <v>0</v>
      </c>
      <c r="K52" s="259">
        <f t="shared" si="2"/>
        <v>0</v>
      </c>
    </row>
    <row r="53" spans="1:11" ht="18" customHeight="1">
      <c r="A53" s="27" t="str">
        <f t="shared" si="1"/>
        <v>1763201</v>
      </c>
      <c r="B53" s="28" t="s">
        <v>263</v>
      </c>
      <c r="C53" s="29">
        <v>32</v>
      </c>
      <c r="D53" s="28" t="s">
        <v>761</v>
      </c>
      <c r="E53" s="24">
        <v>51</v>
      </c>
      <c r="F53" s="576" t="s">
        <v>1244</v>
      </c>
      <c r="G53" s="162" t="s">
        <v>358</v>
      </c>
      <c r="H53" s="162"/>
      <c r="I53" s="162"/>
      <c r="J53" s="43">
        <f>VLOOKUP($A53&amp;J$83,決統データ!$A$3:$DE$365,$E53+19,FALSE)</f>
        <v>6330</v>
      </c>
      <c r="K53" s="259">
        <f t="shared" si="2"/>
        <v>6330</v>
      </c>
    </row>
    <row r="54" spans="1:11" ht="18" customHeight="1">
      <c r="A54" s="27" t="str">
        <f t="shared" si="1"/>
        <v>1763201</v>
      </c>
      <c r="B54" s="28" t="s">
        <v>263</v>
      </c>
      <c r="C54" s="29">
        <v>32</v>
      </c>
      <c r="D54" s="28" t="s">
        <v>761</v>
      </c>
      <c r="E54" s="24">
        <v>52</v>
      </c>
      <c r="F54" s="576"/>
      <c r="G54" s="576" t="s">
        <v>626</v>
      </c>
      <c r="H54" s="162" t="s">
        <v>1237</v>
      </c>
      <c r="I54" s="162"/>
      <c r="J54" s="43">
        <f>VLOOKUP($A54&amp;J$83,決統データ!$A$3:$DE$365,$E54+19,FALSE)</f>
        <v>6185</v>
      </c>
      <c r="K54" s="259">
        <f t="shared" si="2"/>
        <v>6185</v>
      </c>
    </row>
    <row r="55" spans="1:11" ht="18" customHeight="1">
      <c r="A55" s="27" t="str">
        <f t="shared" si="1"/>
        <v>1763201</v>
      </c>
      <c r="B55" s="28" t="s">
        <v>263</v>
      </c>
      <c r="C55" s="29">
        <v>32</v>
      </c>
      <c r="D55" s="28" t="s">
        <v>761</v>
      </c>
      <c r="E55" s="24">
        <v>53</v>
      </c>
      <c r="F55" s="576"/>
      <c r="G55" s="576"/>
      <c r="H55" s="162" t="s">
        <v>1236</v>
      </c>
      <c r="I55" s="162"/>
      <c r="J55" s="43">
        <f>VLOOKUP($A55&amp;J$83,決統データ!$A$3:$DE$365,$E55+19,FALSE)</f>
        <v>94</v>
      </c>
      <c r="K55" s="259">
        <f t="shared" si="2"/>
        <v>94</v>
      </c>
    </row>
    <row r="56" spans="1:11" ht="18" customHeight="1">
      <c r="A56" s="27" t="str">
        <f t="shared" si="1"/>
        <v>1763201</v>
      </c>
      <c r="B56" s="28" t="s">
        <v>263</v>
      </c>
      <c r="C56" s="29">
        <v>32</v>
      </c>
      <c r="D56" s="28" t="s">
        <v>761</v>
      </c>
      <c r="E56" s="24">
        <v>54</v>
      </c>
      <c r="F56" s="576"/>
      <c r="G56" s="576"/>
      <c r="H56" s="162" t="s">
        <v>1240</v>
      </c>
      <c r="I56" s="162"/>
      <c r="J56" s="43">
        <f>VLOOKUP($A56&amp;J$83,決統データ!$A$3:$DE$365,$E56+19,FALSE)</f>
        <v>0</v>
      </c>
      <c r="K56" s="259">
        <f t="shared" si="2"/>
        <v>0</v>
      </c>
    </row>
    <row r="57" spans="1:11" ht="18" customHeight="1">
      <c r="A57" s="27" t="str">
        <f t="shared" si="1"/>
        <v>1763201</v>
      </c>
      <c r="B57" s="28" t="s">
        <v>263</v>
      </c>
      <c r="C57" s="29">
        <v>32</v>
      </c>
      <c r="D57" s="28" t="s">
        <v>761</v>
      </c>
      <c r="E57" s="24">
        <v>55</v>
      </c>
      <c r="F57" s="576"/>
      <c r="G57" s="576"/>
      <c r="H57" s="162" t="s">
        <v>1239</v>
      </c>
      <c r="I57" s="162"/>
      <c r="J57" s="43">
        <f>VLOOKUP($A57&amp;J$83,決統データ!$A$3:$DE$365,$E57+19,FALSE)</f>
        <v>0</v>
      </c>
      <c r="K57" s="259">
        <f t="shared" si="2"/>
        <v>0</v>
      </c>
    </row>
    <row r="58" spans="1:11" ht="18" customHeight="1">
      <c r="A58" s="27" t="str">
        <f t="shared" si="1"/>
        <v>1763201</v>
      </c>
      <c r="B58" s="28" t="s">
        <v>263</v>
      </c>
      <c r="C58" s="29">
        <v>32</v>
      </c>
      <c r="D58" s="28" t="s">
        <v>761</v>
      </c>
      <c r="E58" s="24">
        <v>56</v>
      </c>
      <c r="F58" s="576"/>
      <c r="G58" s="576"/>
      <c r="H58" s="162" t="s">
        <v>1235</v>
      </c>
      <c r="I58" s="162"/>
      <c r="J58" s="43">
        <f>VLOOKUP($A58&amp;J$83,決統データ!$A$3:$DE$365,$E58+19,FALSE)</f>
        <v>0</v>
      </c>
      <c r="K58" s="259">
        <f t="shared" si="2"/>
        <v>0</v>
      </c>
    </row>
    <row r="59" spans="1:11" ht="18" customHeight="1">
      <c r="A59" s="27" t="str">
        <f t="shared" si="1"/>
        <v>1763201</v>
      </c>
      <c r="B59" s="28" t="s">
        <v>263</v>
      </c>
      <c r="C59" s="29">
        <v>32</v>
      </c>
      <c r="D59" s="28" t="s">
        <v>761</v>
      </c>
      <c r="E59" s="24">
        <v>57</v>
      </c>
      <c r="F59" s="576"/>
      <c r="G59" s="576"/>
      <c r="H59" s="162" t="s">
        <v>713</v>
      </c>
      <c r="I59" s="162"/>
      <c r="J59" s="43">
        <f>VLOOKUP($A59&amp;J$83,決統データ!$A$3:$DE$365,$E59+19,FALSE)</f>
        <v>51</v>
      </c>
      <c r="K59" s="259">
        <f t="shared" si="2"/>
        <v>51</v>
      </c>
    </row>
    <row r="60" spans="1:11" ht="18" customHeight="1">
      <c r="A60" s="27" t="str">
        <f t="shared" si="1"/>
        <v>1763201</v>
      </c>
      <c r="B60" s="28" t="s">
        <v>263</v>
      </c>
      <c r="C60" s="29">
        <v>32</v>
      </c>
      <c r="D60" s="28" t="s">
        <v>761</v>
      </c>
      <c r="E60" s="24">
        <v>58</v>
      </c>
      <c r="F60" s="576"/>
      <c r="G60" s="162" t="s">
        <v>1242</v>
      </c>
      <c r="H60" s="162"/>
      <c r="I60" s="162"/>
      <c r="J60" s="43">
        <f>VLOOKUP($A60&amp;J$83,決統データ!$A$3:$DE$365,$E60+19,FALSE)</f>
        <v>73986</v>
      </c>
      <c r="K60" s="259">
        <f t="shared" si="2"/>
        <v>73986</v>
      </c>
    </row>
    <row r="61" spans="1:11" ht="18" customHeight="1">
      <c r="A61" s="27" t="str">
        <f t="shared" ref="A61:A69" si="3">+B61&amp;C61&amp;D61</f>
        <v>1763201</v>
      </c>
      <c r="B61" s="28" t="s">
        <v>263</v>
      </c>
      <c r="C61" s="29">
        <v>32</v>
      </c>
      <c r="D61" s="28" t="s">
        <v>761</v>
      </c>
      <c r="E61" s="24">
        <v>59</v>
      </c>
      <c r="F61" s="576"/>
      <c r="G61" s="601" t="s">
        <v>626</v>
      </c>
      <c r="H61" s="162" t="s">
        <v>1237</v>
      </c>
      <c r="I61" s="162"/>
      <c r="J61" s="43">
        <f>VLOOKUP($A61&amp;J$83,決統データ!$A$3:$DE$365,$E61+19,FALSE)</f>
        <v>71695</v>
      </c>
      <c r="K61" s="259">
        <f t="shared" si="2"/>
        <v>71695</v>
      </c>
    </row>
    <row r="62" spans="1:11" ht="18" customHeight="1">
      <c r="A62" s="27" t="str">
        <f t="shared" si="3"/>
        <v>1763201</v>
      </c>
      <c r="B62" s="28" t="s">
        <v>263</v>
      </c>
      <c r="C62" s="29">
        <v>32</v>
      </c>
      <c r="D62" s="28" t="s">
        <v>761</v>
      </c>
      <c r="E62" s="24">
        <v>60</v>
      </c>
      <c r="F62" s="576"/>
      <c r="G62" s="602"/>
      <c r="H62" s="162" t="s">
        <v>1236</v>
      </c>
      <c r="I62" s="162"/>
      <c r="J62" s="43">
        <f>VLOOKUP($A62&amp;J$83,決統データ!$A$3:$DE$365,$E62+19,FALSE)</f>
        <v>1337</v>
      </c>
      <c r="K62" s="259">
        <f t="shared" si="2"/>
        <v>1337</v>
      </c>
    </row>
    <row r="63" spans="1:11" ht="18" customHeight="1">
      <c r="A63" s="27" t="str">
        <f t="shared" si="3"/>
        <v>1763202</v>
      </c>
      <c r="B63" s="28" t="s">
        <v>263</v>
      </c>
      <c r="C63" s="29">
        <v>32</v>
      </c>
      <c r="D63" s="28" t="s">
        <v>767</v>
      </c>
      <c r="E63" s="24">
        <v>1</v>
      </c>
      <c r="F63" s="576"/>
      <c r="G63" s="602"/>
      <c r="H63" s="162" t="s">
        <v>1240</v>
      </c>
      <c r="I63" s="162"/>
      <c r="J63" s="43">
        <f>VLOOKUP($A63&amp;J$83,決統データ!$A$3:$DE$365,$E63+19,FALSE)</f>
        <v>0</v>
      </c>
      <c r="K63" s="259">
        <f t="shared" si="2"/>
        <v>0</v>
      </c>
    </row>
    <row r="64" spans="1:11" ht="18" customHeight="1">
      <c r="A64" s="27" t="str">
        <f t="shared" si="3"/>
        <v>1763202</v>
      </c>
      <c r="B64" s="28" t="s">
        <v>263</v>
      </c>
      <c r="C64" s="29">
        <v>32</v>
      </c>
      <c r="D64" s="28" t="s">
        <v>767</v>
      </c>
      <c r="E64" s="24">
        <v>2</v>
      </c>
      <c r="F64" s="576"/>
      <c r="G64" s="602"/>
      <c r="H64" s="162" t="s">
        <v>1239</v>
      </c>
      <c r="I64" s="162"/>
      <c r="J64" s="43">
        <f>VLOOKUP($A64&amp;J$83,決統データ!$A$3:$DE$365,$E64+19,FALSE)</f>
        <v>0</v>
      </c>
      <c r="K64" s="259">
        <f t="shared" si="2"/>
        <v>0</v>
      </c>
    </row>
    <row r="65" spans="1:11" ht="18" customHeight="1">
      <c r="A65" s="27" t="str">
        <f t="shared" si="3"/>
        <v>1763202</v>
      </c>
      <c r="B65" s="28" t="s">
        <v>263</v>
      </c>
      <c r="C65" s="29">
        <v>32</v>
      </c>
      <c r="D65" s="28" t="s">
        <v>767</v>
      </c>
      <c r="E65" s="24">
        <v>3</v>
      </c>
      <c r="F65" s="576"/>
      <c r="G65" s="602"/>
      <c r="H65" s="162" t="s">
        <v>1235</v>
      </c>
      <c r="I65" s="162"/>
      <c r="J65" s="43">
        <f>VLOOKUP($A65&amp;J$83,決統データ!$A$3:$DE$365,$E65+19,FALSE)</f>
        <v>0</v>
      </c>
      <c r="K65" s="259">
        <f t="shared" si="2"/>
        <v>0</v>
      </c>
    </row>
    <row r="66" spans="1:11" ht="18" customHeight="1">
      <c r="A66" s="27" t="str">
        <f t="shared" si="3"/>
        <v>1763202</v>
      </c>
      <c r="B66" s="28" t="s">
        <v>263</v>
      </c>
      <c r="C66" s="29">
        <v>32</v>
      </c>
      <c r="D66" s="28" t="s">
        <v>550</v>
      </c>
      <c r="E66" s="24">
        <v>4</v>
      </c>
      <c r="F66" s="576"/>
      <c r="G66" s="602"/>
      <c r="H66" s="163" t="s">
        <v>713</v>
      </c>
      <c r="I66" s="179"/>
      <c r="J66" s="43">
        <f>VLOOKUP($A66&amp;J$83,決統データ!$A$3:$DE$365,$E66+19,FALSE)</f>
        <v>954</v>
      </c>
      <c r="K66" s="259">
        <f t="shared" si="2"/>
        <v>954</v>
      </c>
    </row>
    <row r="67" spans="1:11" ht="18" customHeight="1">
      <c r="A67" s="27" t="str">
        <f t="shared" si="3"/>
        <v>1763202</v>
      </c>
      <c r="B67" s="28" t="s">
        <v>263</v>
      </c>
      <c r="C67" s="29">
        <v>32</v>
      </c>
      <c r="D67" s="28" t="s">
        <v>550</v>
      </c>
      <c r="E67" s="24">
        <v>6</v>
      </c>
      <c r="F67" s="576"/>
      <c r="G67" s="162" t="s">
        <v>368</v>
      </c>
      <c r="H67" s="163"/>
      <c r="I67" s="179"/>
      <c r="J67" s="43">
        <f>VLOOKUP($A67&amp;J$83,決統データ!$A$3:$DE$365,$E67+19,FALSE)</f>
        <v>0</v>
      </c>
      <c r="K67" s="259">
        <f t="shared" ref="K67:K78" si="4">SUM(J67:J67)</f>
        <v>0</v>
      </c>
    </row>
    <row r="68" spans="1:11" ht="18" customHeight="1">
      <c r="A68" s="27" t="str">
        <f t="shared" si="3"/>
        <v>1763202</v>
      </c>
      <c r="B68" s="28" t="s">
        <v>263</v>
      </c>
      <c r="C68" s="29">
        <v>32</v>
      </c>
      <c r="D68" s="28" t="s">
        <v>550</v>
      </c>
      <c r="E68" s="24">
        <v>7</v>
      </c>
      <c r="F68" s="576"/>
      <c r="G68" s="162" t="s">
        <v>1241</v>
      </c>
      <c r="H68" s="163"/>
      <c r="I68" s="179"/>
      <c r="J68" s="43">
        <f>VLOOKUP($A68&amp;J$83,決統データ!$A$3:$DE$365,$E68+19,FALSE)</f>
        <v>80316</v>
      </c>
      <c r="K68" s="259">
        <f t="shared" si="4"/>
        <v>80316</v>
      </c>
    </row>
    <row r="69" spans="1:11" ht="18" customHeight="1">
      <c r="A69" s="27" t="str">
        <f t="shared" si="3"/>
        <v>1763202</v>
      </c>
      <c r="B69" s="28" t="s">
        <v>263</v>
      </c>
      <c r="C69" s="29">
        <v>32</v>
      </c>
      <c r="D69" s="28" t="s">
        <v>550</v>
      </c>
      <c r="E69" s="24">
        <v>8</v>
      </c>
      <c r="F69" s="576"/>
      <c r="G69" s="576" t="s">
        <v>626</v>
      </c>
      <c r="H69" s="163" t="s">
        <v>1237</v>
      </c>
      <c r="I69" s="179"/>
      <c r="J69" s="43">
        <f>VLOOKUP($A69&amp;J$83,決統データ!$A$3:$DE$365,$E69+19,FALSE)</f>
        <v>77880</v>
      </c>
      <c r="K69" s="259">
        <f t="shared" si="4"/>
        <v>77880</v>
      </c>
    </row>
    <row r="70" spans="1:11" ht="18" customHeight="1">
      <c r="A70" s="27" t="str">
        <f t="shared" si="1"/>
        <v>1763202</v>
      </c>
      <c r="B70" s="28" t="s">
        <v>263</v>
      </c>
      <c r="C70" s="29">
        <v>32</v>
      </c>
      <c r="D70" s="28" t="s">
        <v>550</v>
      </c>
      <c r="E70" s="24">
        <v>9</v>
      </c>
      <c r="F70" s="576"/>
      <c r="G70" s="576"/>
      <c r="H70" s="163" t="s">
        <v>1236</v>
      </c>
      <c r="I70" s="179"/>
      <c r="J70" s="43">
        <f>VLOOKUP($A70&amp;J$83,決統データ!$A$3:$DE$365,$E70+19,FALSE)</f>
        <v>1431</v>
      </c>
      <c r="K70" s="259">
        <f t="shared" si="4"/>
        <v>1431</v>
      </c>
    </row>
    <row r="71" spans="1:11" ht="18" customHeight="1">
      <c r="A71" s="27" t="str">
        <f t="shared" si="1"/>
        <v>1763202</v>
      </c>
      <c r="B71" s="28" t="s">
        <v>263</v>
      </c>
      <c r="C71" s="29">
        <v>32</v>
      </c>
      <c r="D71" s="28" t="s">
        <v>550</v>
      </c>
      <c r="E71" s="24">
        <v>10</v>
      </c>
      <c r="F71" s="576"/>
      <c r="G71" s="576"/>
      <c r="H71" s="163" t="s">
        <v>1240</v>
      </c>
      <c r="I71" s="179"/>
      <c r="J71" s="43">
        <f>VLOOKUP($A71&amp;J$83,決統データ!$A$3:$DE$365,$E71+19,FALSE)</f>
        <v>0</v>
      </c>
      <c r="K71" s="259">
        <f t="shared" si="4"/>
        <v>0</v>
      </c>
    </row>
    <row r="72" spans="1:11" ht="18" customHeight="1">
      <c r="A72" s="27" t="str">
        <f t="shared" si="1"/>
        <v>1763202</v>
      </c>
      <c r="B72" s="28" t="s">
        <v>263</v>
      </c>
      <c r="C72" s="29">
        <v>32</v>
      </c>
      <c r="D72" s="28" t="s">
        <v>550</v>
      </c>
      <c r="E72" s="24">
        <v>11</v>
      </c>
      <c r="F72" s="576"/>
      <c r="G72" s="576"/>
      <c r="H72" s="163" t="s">
        <v>1239</v>
      </c>
      <c r="I72" s="179"/>
      <c r="J72" s="43">
        <f>VLOOKUP($A72&amp;J$83,決統データ!$A$3:$DE$365,$E72+19,FALSE)</f>
        <v>0</v>
      </c>
      <c r="K72" s="259">
        <f t="shared" si="4"/>
        <v>0</v>
      </c>
    </row>
    <row r="73" spans="1:11" ht="18" customHeight="1">
      <c r="A73" s="27" t="str">
        <f t="shared" si="1"/>
        <v>1763202</v>
      </c>
      <c r="B73" s="28" t="s">
        <v>263</v>
      </c>
      <c r="C73" s="29">
        <v>32</v>
      </c>
      <c r="D73" s="28" t="s">
        <v>767</v>
      </c>
      <c r="E73" s="24">
        <v>12</v>
      </c>
      <c r="F73" s="576"/>
      <c r="G73" s="576"/>
      <c r="H73" s="162" t="s">
        <v>1235</v>
      </c>
      <c r="I73" s="162"/>
      <c r="J73" s="43">
        <f>VLOOKUP($A73&amp;J$83,決統データ!$A$3:$DE$365,$E73+19,FALSE)</f>
        <v>0</v>
      </c>
      <c r="K73" s="259">
        <f t="shared" si="4"/>
        <v>0</v>
      </c>
    </row>
    <row r="74" spans="1:11" ht="18" customHeight="1">
      <c r="A74" s="27" t="str">
        <f t="shared" si="1"/>
        <v>1763202</v>
      </c>
      <c r="B74" s="28" t="s">
        <v>263</v>
      </c>
      <c r="C74" s="29">
        <v>32</v>
      </c>
      <c r="D74" s="28" t="s">
        <v>550</v>
      </c>
      <c r="E74" s="24">
        <v>13</v>
      </c>
      <c r="F74" s="576"/>
      <c r="G74" s="576"/>
      <c r="H74" s="163" t="s">
        <v>713</v>
      </c>
      <c r="I74" s="179"/>
      <c r="J74" s="43">
        <f>VLOOKUP($A74&amp;J$83,決統データ!$A$3:$DE$365,$E74+19,FALSE)</f>
        <v>1005</v>
      </c>
      <c r="K74" s="259">
        <f t="shared" si="4"/>
        <v>1005</v>
      </c>
    </row>
    <row r="75" spans="1:11" ht="18" customHeight="1">
      <c r="A75" s="27" t="str">
        <f t="shared" si="1"/>
        <v>1763202</v>
      </c>
      <c r="B75" s="28" t="s">
        <v>263</v>
      </c>
      <c r="C75" s="29">
        <v>32</v>
      </c>
      <c r="D75" s="28" t="s">
        <v>550</v>
      </c>
      <c r="E75" s="24">
        <v>15</v>
      </c>
      <c r="F75" s="162" t="s">
        <v>1238</v>
      </c>
      <c r="G75" s="162"/>
      <c r="H75" s="163"/>
      <c r="I75" s="179"/>
      <c r="J75" s="43">
        <f>VLOOKUP($A75&amp;J$83,決統データ!$A$3:$DE$365,$E75+19,FALSE)</f>
        <v>99177</v>
      </c>
      <c r="K75" s="259">
        <f t="shared" si="4"/>
        <v>99177</v>
      </c>
    </row>
    <row r="76" spans="1:11" ht="18" customHeight="1">
      <c r="A76" s="27" t="str">
        <f t="shared" si="1"/>
        <v>1763202</v>
      </c>
      <c r="B76" s="28" t="s">
        <v>263</v>
      </c>
      <c r="C76" s="29">
        <v>32</v>
      </c>
      <c r="D76" s="28" t="s">
        <v>550</v>
      </c>
      <c r="E76" s="24">
        <v>16</v>
      </c>
      <c r="F76" s="601" t="s">
        <v>626</v>
      </c>
      <c r="G76" s="179" t="s">
        <v>1237</v>
      </c>
      <c r="H76" s="163"/>
      <c r="I76" s="179"/>
      <c r="J76" s="43">
        <f>VLOOKUP($A76&amp;J$83,決統データ!$A$3:$DE$365,$E76+19,FALSE)</f>
        <v>96741</v>
      </c>
      <c r="K76" s="259">
        <f t="shared" si="4"/>
        <v>96741</v>
      </c>
    </row>
    <row r="77" spans="1:11" ht="18" customHeight="1">
      <c r="A77" s="27" t="str">
        <f>+B77&amp;C77&amp;D77</f>
        <v>1763202</v>
      </c>
      <c r="B77" s="28" t="s">
        <v>263</v>
      </c>
      <c r="C77" s="29">
        <v>32</v>
      </c>
      <c r="D77" s="28" t="s">
        <v>550</v>
      </c>
      <c r="E77" s="24">
        <v>17</v>
      </c>
      <c r="F77" s="602"/>
      <c r="G77" s="179" t="s">
        <v>1236</v>
      </c>
      <c r="H77" s="163"/>
      <c r="I77" s="179"/>
      <c r="J77" s="43">
        <f>VLOOKUP($A77&amp;J$83,決統データ!$A$3:$DE$365,$E77+19,FALSE)</f>
        <v>1431</v>
      </c>
      <c r="K77" s="259">
        <f t="shared" si="4"/>
        <v>1431</v>
      </c>
    </row>
    <row r="78" spans="1:11" ht="18" customHeight="1">
      <c r="A78" s="27" t="str">
        <f>+B78&amp;C78&amp;D78</f>
        <v>1763202</v>
      </c>
      <c r="B78" s="28" t="s">
        <v>263</v>
      </c>
      <c r="C78" s="29">
        <v>32</v>
      </c>
      <c r="D78" s="28" t="s">
        <v>550</v>
      </c>
      <c r="E78" s="24">
        <v>18</v>
      </c>
      <c r="F78" s="603"/>
      <c r="G78" s="179" t="s">
        <v>713</v>
      </c>
      <c r="H78" s="163"/>
      <c r="I78" s="179"/>
      <c r="J78" s="43">
        <f>VLOOKUP($A78&amp;J$83,決統データ!$A$3:$DE$365,$E78+19,FALSE)</f>
        <v>1005</v>
      </c>
      <c r="K78" s="259">
        <f t="shared" si="4"/>
        <v>1005</v>
      </c>
    </row>
    <row r="79" spans="1:11">
      <c r="F79" s="139"/>
      <c r="G79" s="139"/>
      <c r="H79" s="139"/>
      <c r="I79" s="139"/>
    </row>
    <row r="80" spans="1:11">
      <c r="F80" s="139"/>
      <c r="G80" s="139"/>
      <c r="H80" s="139"/>
      <c r="I80" s="139"/>
    </row>
    <row r="81" spans="6:10">
      <c r="F81" s="139"/>
      <c r="G81" s="139"/>
      <c r="H81" s="139"/>
      <c r="I81" s="139"/>
    </row>
    <row r="82" spans="6:10">
      <c r="F82" s="139"/>
      <c r="G82" s="139"/>
      <c r="H82" s="139"/>
      <c r="I82" s="139"/>
    </row>
    <row r="83" spans="6:10" hidden="1">
      <c r="J83" s="247" t="str">
        <f>+J84&amp;"000"</f>
        <v>264636000</v>
      </c>
    </row>
    <row r="84" spans="6:10" hidden="1">
      <c r="J84" s="247" t="s">
        <v>575</v>
      </c>
    </row>
    <row r="85" spans="6:10" hidden="1">
      <c r="J85" s="247" t="s">
        <v>462</v>
      </c>
    </row>
  </sheetData>
  <sheetProtection algorithmName="SHA-512" hashValue="FHsI9fGFTJ9rsrCRxbBCHoSbFpYDrKep833unqhLdJOQA6079zXrZDSNwmuNL08oADdSc/QKw6bklEVaOnkEnA==" saltValue="3StQMDPyJIwXg+mu+pPVmQ==" spinCount="100000" sheet="1" objects="1" scenarios="1"/>
  <customSheetViews>
    <customSheetView guid="{247A5D4D-80F1-4466-92F7-7A3BC78E450F}" showPageBreaks="1" fitToPage="1" printArea="1" topLeftCell="A16">
      <selection activeCell="C43" sqref="C43"/>
      <pageMargins left="0.78740157480314965" right="1.5748031496062993" top="0.78740157480314965" bottom="0.78740157480314965" header="0.51181102362204722" footer="0.51181102362204722"/>
      <pageSetup paperSize="9" scale="54" fitToWidth="0" orientation="portrait" blackAndWhite="1" horizontalDpi="300" verticalDpi="300"/>
      <headerFooter alignWithMargins="0"/>
    </customSheetView>
  </customSheetViews>
  <mergeCells count="17">
    <mergeCell ref="G69:G74"/>
    <mergeCell ref="H38:I38"/>
    <mergeCell ref="G37:G44"/>
    <mergeCell ref="G46:G52"/>
    <mergeCell ref="F76:F78"/>
    <mergeCell ref="F53:F74"/>
    <mergeCell ref="G54:G59"/>
    <mergeCell ref="G61:G66"/>
    <mergeCell ref="F2:I2"/>
    <mergeCell ref="F3:F52"/>
    <mergeCell ref="G3:G12"/>
    <mergeCell ref="H10:H12"/>
    <mergeCell ref="G13:G24"/>
    <mergeCell ref="H22:H24"/>
    <mergeCell ref="G25:G36"/>
    <mergeCell ref="H34:H36"/>
    <mergeCell ref="H42:H44"/>
  </mergeCells>
  <phoneticPr fontId="3"/>
  <pageMargins left="0.78740157480314965" right="1.5748031496062993" top="0.78740157480314965" bottom="0.78740157480314965" header="0.51181102362204722" footer="0.51181102362204722"/>
  <pageSetup paperSize="9" scale="55" fitToWidth="0"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M80"/>
  <sheetViews>
    <sheetView view="pageBreakPreview" zoomScaleNormal="100" zoomScaleSheetLayoutView="100" workbookViewId="0">
      <pane ySplit="2" topLeftCell="A3" activePane="bottomLeft" state="frozen"/>
      <selection pane="bottomLeft" activeCell="A75" sqref="A75:XFD80"/>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5.19921875" style="9" customWidth="1"/>
    <col min="7" max="8" width="4.296875" style="9" customWidth="1"/>
    <col min="9" max="9" width="5.69921875" style="9" customWidth="1"/>
    <col min="10" max="10" width="15.796875" style="9" customWidth="1"/>
    <col min="11" max="11" width="9.69921875" style="9" customWidth="1"/>
    <col min="12" max="13" width="14.59765625" style="9" customWidth="1"/>
    <col min="14" max="16384" width="9" style="9"/>
  </cols>
  <sheetData>
    <row r="1" spans="1:13">
      <c r="F1" s="9" t="s">
        <v>79</v>
      </c>
    </row>
    <row r="2" spans="1:13" ht="34.5" customHeight="1">
      <c r="A2" s="26"/>
      <c r="B2" s="67" t="s">
        <v>757</v>
      </c>
      <c r="C2" s="26" t="s">
        <v>758</v>
      </c>
      <c r="D2" s="26" t="s">
        <v>759</v>
      </c>
      <c r="E2" s="30" t="s">
        <v>760</v>
      </c>
      <c r="F2" s="496"/>
      <c r="G2" s="623"/>
      <c r="H2" s="623"/>
      <c r="I2" s="623"/>
      <c r="J2" s="623"/>
      <c r="K2" s="624"/>
      <c r="L2" s="152" t="s">
        <v>462</v>
      </c>
      <c r="M2" s="11" t="s">
        <v>587</v>
      </c>
    </row>
    <row r="3" spans="1:13" s="1" customFormat="1" ht="16.05" customHeight="1">
      <c r="A3" s="27" t="str">
        <f t="shared" ref="A3:A8" si="0">+B3&amp;C3&amp;D3</f>
        <v>1763301</v>
      </c>
      <c r="B3" s="28" t="s">
        <v>263</v>
      </c>
      <c r="C3" s="29">
        <v>33</v>
      </c>
      <c r="D3" s="28" t="s">
        <v>761</v>
      </c>
      <c r="E3" s="24">
        <v>1</v>
      </c>
      <c r="F3" s="611" t="s">
        <v>78</v>
      </c>
      <c r="G3" s="673" t="s">
        <v>77</v>
      </c>
      <c r="H3" s="859" t="s">
        <v>76</v>
      </c>
      <c r="I3" s="636" t="s">
        <v>75</v>
      </c>
      <c r="J3" s="636"/>
      <c r="K3" s="636"/>
      <c r="L3" s="254"/>
      <c r="M3" s="257">
        <f>(COUNTIF(L3:L3,"○"))</f>
        <v>0</v>
      </c>
    </row>
    <row r="4" spans="1:13" s="1" customFormat="1" ht="16.05" customHeight="1">
      <c r="A4" s="27" t="str">
        <f t="shared" si="0"/>
        <v>1763301</v>
      </c>
      <c r="B4" s="28" t="s">
        <v>263</v>
      </c>
      <c r="C4" s="29">
        <v>33</v>
      </c>
      <c r="D4" s="28" t="s">
        <v>761</v>
      </c>
      <c r="E4" s="24">
        <v>1</v>
      </c>
      <c r="F4" s="611"/>
      <c r="G4" s="673"/>
      <c r="H4" s="859"/>
      <c r="I4" s="467" t="s">
        <v>189</v>
      </c>
      <c r="J4" s="467"/>
      <c r="K4" s="467"/>
      <c r="L4" s="252"/>
      <c r="M4" s="257">
        <f>(COUNTIF(L4:L4,"○"))</f>
        <v>0</v>
      </c>
    </row>
    <row r="5" spans="1:13" s="1" customFormat="1" ht="16.05" customHeight="1">
      <c r="A5" s="27" t="str">
        <f t="shared" si="0"/>
        <v>1763301</v>
      </c>
      <c r="B5" s="28" t="s">
        <v>263</v>
      </c>
      <c r="C5" s="29">
        <v>33</v>
      </c>
      <c r="D5" s="28" t="s">
        <v>761</v>
      </c>
      <c r="E5" s="24">
        <v>1</v>
      </c>
      <c r="F5" s="611"/>
      <c r="G5" s="673"/>
      <c r="H5" s="859"/>
      <c r="I5" s="467" t="s">
        <v>188</v>
      </c>
      <c r="J5" s="467"/>
      <c r="K5" s="467"/>
      <c r="L5" s="254"/>
      <c r="M5" s="257">
        <f>(COUNTIF(L5:L5,"○"))</f>
        <v>0</v>
      </c>
    </row>
    <row r="6" spans="1:13" s="1" customFormat="1" ht="16.05" customHeight="1">
      <c r="A6" s="27" t="str">
        <f t="shared" si="0"/>
        <v>1763301</v>
      </c>
      <c r="B6" s="28" t="s">
        <v>263</v>
      </c>
      <c r="C6" s="29">
        <v>33</v>
      </c>
      <c r="D6" s="28" t="s">
        <v>761</v>
      </c>
      <c r="E6" s="24">
        <v>1</v>
      </c>
      <c r="F6" s="611"/>
      <c r="G6" s="673"/>
      <c r="H6" s="859"/>
      <c r="I6" s="467" t="s">
        <v>72</v>
      </c>
      <c r="J6" s="467"/>
      <c r="K6" s="467"/>
      <c r="L6" s="353" t="s">
        <v>1435</v>
      </c>
      <c r="M6" s="257">
        <f>(COUNTIF(L6:L6,"○"))</f>
        <v>1</v>
      </c>
    </row>
    <row r="7" spans="1:13" s="1" customFormat="1" ht="16.05" customHeight="1">
      <c r="A7" s="27" t="str">
        <f t="shared" si="0"/>
        <v>1763301</v>
      </c>
      <c r="B7" s="28" t="s">
        <v>263</v>
      </c>
      <c r="C7" s="29">
        <v>33</v>
      </c>
      <c r="D7" s="28" t="s">
        <v>761</v>
      </c>
      <c r="E7" s="24">
        <v>1</v>
      </c>
      <c r="F7" s="611"/>
      <c r="G7" s="673"/>
      <c r="H7" s="860"/>
      <c r="I7" s="467" t="s">
        <v>71</v>
      </c>
      <c r="J7" s="467"/>
      <c r="K7" s="467"/>
      <c r="L7" s="252"/>
      <c r="M7" s="257">
        <f>(COUNTIF(L7:L7,"○"))</f>
        <v>0</v>
      </c>
    </row>
    <row r="8" spans="1:13" s="1" customFormat="1" ht="16.05" customHeight="1">
      <c r="A8" s="27" t="str">
        <f t="shared" si="0"/>
        <v>1763301</v>
      </c>
      <c r="B8" s="28" t="s">
        <v>263</v>
      </c>
      <c r="C8" s="29">
        <v>33</v>
      </c>
      <c r="D8" s="28" t="s">
        <v>761</v>
      </c>
      <c r="E8" s="24">
        <v>2</v>
      </c>
      <c r="F8" s="611"/>
      <c r="G8" s="674"/>
      <c r="H8" s="467" t="s">
        <v>70</v>
      </c>
      <c r="I8" s="467"/>
      <c r="J8" s="467"/>
      <c r="K8" s="467"/>
      <c r="L8" s="181">
        <f>VLOOKUP($A8&amp;L$78,決統データ!$A$3:$DE$365,$E8+19,FALSE)/10</f>
        <v>0</v>
      </c>
      <c r="M8" s="258">
        <v>0</v>
      </c>
    </row>
    <row r="9" spans="1:13" s="1" customFormat="1" ht="16.05" customHeight="1">
      <c r="E9" s="24"/>
      <c r="F9" s="611"/>
      <c r="G9" s="684" t="s">
        <v>69</v>
      </c>
      <c r="H9" s="467" t="s">
        <v>68</v>
      </c>
      <c r="I9" s="467"/>
      <c r="J9" s="467"/>
      <c r="K9" s="467"/>
      <c r="L9" s="251"/>
      <c r="M9" s="257">
        <f t="shared" ref="M9:M14" si="1">COUNTA(L9:L9)</f>
        <v>0</v>
      </c>
    </row>
    <row r="10" spans="1:13" s="1" customFormat="1" ht="16.05" customHeight="1">
      <c r="E10" s="24"/>
      <c r="F10" s="611"/>
      <c r="G10" s="685"/>
      <c r="H10" s="467" t="s">
        <v>67</v>
      </c>
      <c r="I10" s="467"/>
      <c r="J10" s="467"/>
      <c r="K10" s="467"/>
      <c r="L10" s="252" t="s">
        <v>260</v>
      </c>
      <c r="M10" s="257">
        <f t="shared" si="1"/>
        <v>1</v>
      </c>
    </row>
    <row r="11" spans="1:13" s="1" customFormat="1" ht="16.05" customHeight="1">
      <c r="E11" s="24"/>
      <c r="F11" s="611"/>
      <c r="G11" s="685"/>
      <c r="H11" s="467" t="s">
        <v>64</v>
      </c>
      <c r="I11" s="467"/>
      <c r="J11" s="467"/>
      <c r="K11" s="467"/>
      <c r="L11" s="252" t="s">
        <v>260</v>
      </c>
      <c r="M11" s="257">
        <f t="shared" si="1"/>
        <v>1</v>
      </c>
    </row>
    <row r="12" spans="1:13" s="1" customFormat="1" ht="16.05" customHeight="1">
      <c r="E12" s="24"/>
      <c r="F12" s="611"/>
      <c r="G12" s="685"/>
      <c r="H12" s="467" t="s">
        <v>66</v>
      </c>
      <c r="I12" s="467"/>
      <c r="J12" s="467"/>
      <c r="K12" s="467"/>
      <c r="L12" s="252"/>
      <c r="M12" s="257">
        <f t="shared" si="1"/>
        <v>0</v>
      </c>
    </row>
    <row r="13" spans="1:13" s="1" customFormat="1" ht="16.05" customHeight="1">
      <c r="E13" s="24"/>
      <c r="F13" s="611"/>
      <c r="G13" s="685"/>
      <c r="H13" s="467" t="s">
        <v>65</v>
      </c>
      <c r="I13" s="467"/>
      <c r="J13" s="467"/>
      <c r="K13" s="467"/>
      <c r="L13" s="252"/>
      <c r="M13" s="257">
        <f t="shared" si="1"/>
        <v>0</v>
      </c>
    </row>
    <row r="14" spans="1:13" s="1" customFormat="1" ht="16.05" customHeight="1">
      <c r="E14" s="24"/>
      <c r="F14" s="611"/>
      <c r="G14" s="686"/>
      <c r="H14" s="467" t="s">
        <v>713</v>
      </c>
      <c r="I14" s="467"/>
      <c r="J14" s="467"/>
      <c r="K14" s="467"/>
      <c r="L14" s="252"/>
      <c r="M14" s="257">
        <f t="shared" si="1"/>
        <v>0</v>
      </c>
    </row>
    <row r="15" spans="1:13" s="1" customFormat="1" ht="16.05" customHeight="1">
      <c r="A15" s="27" t="str">
        <f>+B15&amp;C15&amp;D15</f>
        <v>1763301</v>
      </c>
      <c r="B15" s="28" t="s">
        <v>263</v>
      </c>
      <c r="C15" s="29">
        <v>33</v>
      </c>
      <c r="D15" s="28" t="s">
        <v>761</v>
      </c>
      <c r="E15" s="24">
        <v>4</v>
      </c>
      <c r="F15" s="611"/>
      <c r="G15" s="672" t="s">
        <v>64</v>
      </c>
      <c r="H15" s="467" t="s">
        <v>63</v>
      </c>
      <c r="I15" s="467"/>
      <c r="J15" s="467"/>
      <c r="K15" s="467"/>
      <c r="L15" s="42">
        <f>VLOOKUP($A15&amp;L$78,決統データ!$A$3:$DE$365,$E15+19,FALSE)</f>
        <v>4</v>
      </c>
      <c r="M15" s="259">
        <f>SUM(L15:L15)/COUNTIF(L15:L15,"&gt;0")</f>
        <v>4</v>
      </c>
    </row>
    <row r="16" spans="1:13" s="1" customFormat="1" ht="16.05" customHeight="1">
      <c r="A16" s="27" t="str">
        <f>+B16&amp;C16&amp;D16</f>
        <v>1763301</v>
      </c>
      <c r="B16" s="28" t="s">
        <v>263</v>
      </c>
      <c r="C16" s="29">
        <v>33</v>
      </c>
      <c r="D16" s="28" t="s">
        <v>761</v>
      </c>
      <c r="E16" s="24">
        <v>5</v>
      </c>
      <c r="F16" s="611"/>
      <c r="G16" s="673"/>
      <c r="H16" s="922" t="s">
        <v>262</v>
      </c>
      <c r="I16" s="923"/>
      <c r="J16" s="923"/>
      <c r="K16" s="924"/>
      <c r="L16" s="42">
        <f>VLOOKUP($A16&amp;L$78,決統データ!$A$3:$DE$365,$E16+19,FALSE)</f>
        <v>150</v>
      </c>
      <c r="M16" s="259">
        <f>SUM(L16:L16)/COUNTIF(L16:L16,"&gt;0")</f>
        <v>150</v>
      </c>
    </row>
    <row r="17" spans="1:13" s="1" customFormat="1" ht="16.05" customHeight="1">
      <c r="A17" s="27" t="str">
        <f>+B17&amp;C17&amp;D17</f>
        <v>1763301</v>
      </c>
      <c r="B17" s="28" t="s">
        <v>263</v>
      </c>
      <c r="C17" s="29">
        <v>33</v>
      </c>
      <c r="D17" s="28" t="s">
        <v>761</v>
      </c>
      <c r="E17" s="24">
        <v>6</v>
      </c>
      <c r="F17" s="611"/>
      <c r="G17" s="673"/>
      <c r="H17" s="922" t="s">
        <v>261</v>
      </c>
      <c r="I17" s="923"/>
      <c r="J17" s="923"/>
      <c r="K17" s="924"/>
      <c r="L17" s="42">
        <f>VLOOKUP($A17&amp;L$78,決統データ!$A$3:$DE$365,$E17+19,FALSE)</f>
        <v>220</v>
      </c>
      <c r="M17" s="259">
        <f>SUM(L17:L17)/COUNTIF(L17:L17,"&gt;0")</f>
        <v>220</v>
      </c>
    </row>
    <row r="18" spans="1:13" s="1" customFormat="1" ht="16.05" customHeight="1">
      <c r="A18" s="27" t="str">
        <f>+B18&amp;C18&amp;D18</f>
        <v>1763301</v>
      </c>
      <c r="B18" s="28" t="s">
        <v>263</v>
      </c>
      <c r="C18" s="29">
        <v>33</v>
      </c>
      <c r="D18" s="28" t="s">
        <v>761</v>
      </c>
      <c r="E18" s="24">
        <v>7</v>
      </c>
      <c r="F18" s="611"/>
      <c r="G18" s="674"/>
      <c r="H18" s="467" t="s">
        <v>60</v>
      </c>
      <c r="I18" s="467"/>
      <c r="J18" s="467"/>
      <c r="K18" s="467"/>
      <c r="L18" s="42">
        <f>VLOOKUP($A18&amp;L$78,決統データ!$A$3:$DE$365,$E18+19,FALSE)</f>
        <v>15</v>
      </c>
      <c r="M18" s="259">
        <f>SUM(L18:L18)/COUNTIF(L18:L18,"&gt;0")</f>
        <v>15</v>
      </c>
    </row>
    <row r="19" spans="1:13" s="1" customFormat="1" ht="16.05" customHeight="1">
      <c r="E19" s="24"/>
      <c r="F19" s="611"/>
      <c r="G19" s="671" t="s">
        <v>59</v>
      </c>
      <c r="H19" s="467" t="s">
        <v>58</v>
      </c>
      <c r="I19" s="467"/>
      <c r="J19" s="467"/>
      <c r="K19" s="467"/>
      <c r="L19" s="253"/>
      <c r="M19" s="257">
        <f t="shared" ref="M19:M26" si="2">COUNTA(L19:L19)</f>
        <v>0</v>
      </c>
    </row>
    <row r="20" spans="1:13" s="1" customFormat="1" ht="16.05" customHeight="1">
      <c r="E20" s="24"/>
      <c r="F20" s="611"/>
      <c r="G20" s="671"/>
      <c r="H20" s="467" t="s">
        <v>57</v>
      </c>
      <c r="I20" s="467"/>
      <c r="J20" s="467"/>
      <c r="K20" s="467"/>
      <c r="L20" s="252" t="s">
        <v>260</v>
      </c>
      <c r="M20" s="257">
        <f t="shared" si="2"/>
        <v>1</v>
      </c>
    </row>
    <row r="21" spans="1:13" s="1" customFormat="1" ht="16.05" customHeight="1">
      <c r="E21" s="24"/>
      <c r="F21" s="611"/>
      <c r="G21" s="671"/>
      <c r="H21" s="467" t="s">
        <v>713</v>
      </c>
      <c r="I21" s="467"/>
      <c r="J21" s="467"/>
      <c r="K21" s="467"/>
      <c r="L21" s="252"/>
      <c r="M21" s="257">
        <f t="shared" si="2"/>
        <v>0</v>
      </c>
    </row>
    <row r="22" spans="1:13" s="1" customFormat="1" ht="16.05" customHeight="1">
      <c r="E22" s="24"/>
      <c r="F22" s="611"/>
      <c r="G22" s="672" t="s">
        <v>56</v>
      </c>
      <c r="H22" s="684" t="s">
        <v>55</v>
      </c>
      <c r="I22" s="476" t="s">
        <v>54</v>
      </c>
      <c r="J22" s="498"/>
      <c r="K22" s="490"/>
      <c r="L22" s="251"/>
      <c r="M22" s="257">
        <f t="shared" si="2"/>
        <v>0</v>
      </c>
    </row>
    <row r="23" spans="1:13" s="1" customFormat="1" ht="16.05" customHeight="1">
      <c r="E23" s="24"/>
      <c r="F23" s="611"/>
      <c r="G23" s="673"/>
      <c r="H23" s="685"/>
      <c r="I23" s="476" t="s">
        <v>53</v>
      </c>
      <c r="J23" s="498"/>
      <c r="K23" s="490"/>
      <c r="L23" s="252" t="s">
        <v>260</v>
      </c>
      <c r="M23" s="257">
        <f t="shared" si="2"/>
        <v>1</v>
      </c>
    </row>
    <row r="24" spans="1:13" s="1" customFormat="1" ht="16.05" customHeight="1">
      <c r="E24" s="24"/>
      <c r="F24" s="611"/>
      <c r="G24" s="673"/>
      <c r="H24" s="685"/>
      <c r="I24" s="476" t="s">
        <v>52</v>
      </c>
      <c r="J24" s="498"/>
      <c r="K24" s="490"/>
      <c r="L24" s="252" t="s">
        <v>260</v>
      </c>
      <c r="M24" s="257">
        <f t="shared" si="2"/>
        <v>1</v>
      </c>
    </row>
    <row r="25" spans="1:13" s="1" customFormat="1" ht="16.05" customHeight="1">
      <c r="E25" s="24"/>
      <c r="F25" s="611"/>
      <c r="G25" s="673"/>
      <c r="H25" s="685"/>
      <c r="I25" s="64" t="s">
        <v>369</v>
      </c>
      <c r="J25" s="65"/>
      <c r="K25" s="62"/>
      <c r="L25" s="252"/>
      <c r="M25" s="257">
        <f t="shared" si="2"/>
        <v>0</v>
      </c>
    </row>
    <row r="26" spans="1:13" s="1" customFormat="1" ht="16.05" customHeight="1">
      <c r="E26" s="24"/>
      <c r="F26" s="611"/>
      <c r="G26" s="673"/>
      <c r="H26" s="685"/>
      <c r="I26" s="476" t="s">
        <v>357</v>
      </c>
      <c r="J26" s="498"/>
      <c r="K26" s="490"/>
      <c r="L26" s="252"/>
      <c r="M26" s="257">
        <f t="shared" si="2"/>
        <v>0</v>
      </c>
    </row>
    <row r="27" spans="1:13" s="1" customFormat="1" ht="16.05" customHeight="1">
      <c r="E27" s="419"/>
      <c r="F27" s="611"/>
      <c r="G27" s="673"/>
      <c r="H27" s="686"/>
      <c r="I27" s="416" t="s">
        <v>1467</v>
      </c>
      <c r="J27" s="418"/>
      <c r="K27" s="417"/>
      <c r="L27" s="252"/>
      <c r="M27" s="257">
        <f>COUNTA(#REF!)</f>
        <v>1</v>
      </c>
    </row>
    <row r="28" spans="1:13" s="1" customFormat="1" ht="16.05" customHeight="1">
      <c r="E28" s="24"/>
      <c r="F28" s="611"/>
      <c r="G28" s="673"/>
      <c r="H28" s="619" t="s">
        <v>51</v>
      </c>
      <c r="I28" s="476" t="s">
        <v>50</v>
      </c>
      <c r="J28" s="498"/>
      <c r="K28" s="490"/>
      <c r="L28" s="252" t="s">
        <v>260</v>
      </c>
      <c r="M28" s="257">
        <f>COUNTA(L28:L28)</f>
        <v>1</v>
      </c>
    </row>
    <row r="29" spans="1:13" s="1" customFormat="1" ht="16.05" customHeight="1">
      <c r="E29" s="24"/>
      <c r="F29" s="611"/>
      <c r="G29" s="673"/>
      <c r="H29" s="620"/>
      <c r="I29" s="476" t="s">
        <v>49</v>
      </c>
      <c r="J29" s="498"/>
      <c r="K29" s="490"/>
      <c r="L29" s="255"/>
      <c r="M29" s="257">
        <f>COUNTA(L29:L29)</f>
        <v>0</v>
      </c>
    </row>
    <row r="30" spans="1:13" s="1" customFormat="1" ht="16.05" customHeight="1">
      <c r="E30" s="24"/>
      <c r="F30" s="611"/>
      <c r="G30" s="673"/>
      <c r="H30" s="620"/>
      <c r="I30" s="476" t="s">
        <v>48</v>
      </c>
      <c r="J30" s="498"/>
      <c r="K30" s="490"/>
      <c r="L30" s="255"/>
      <c r="M30" s="257">
        <f>COUNTA(L30:L30)</f>
        <v>0</v>
      </c>
    </row>
    <row r="31" spans="1:13" s="1" customFormat="1" ht="16.05" customHeight="1">
      <c r="E31" s="24"/>
      <c r="F31" s="611"/>
      <c r="G31" s="674"/>
      <c r="H31" s="621"/>
      <c r="I31" s="476" t="s">
        <v>47</v>
      </c>
      <c r="J31" s="498"/>
      <c r="K31" s="490"/>
      <c r="L31" s="254"/>
      <c r="M31" s="257">
        <f>COUNTA(L31:L31)</f>
        <v>0</v>
      </c>
    </row>
    <row r="32" spans="1:13" s="86" customFormat="1" ht="16.05" customHeight="1">
      <c r="A32" s="27" t="str">
        <f t="shared" ref="A32:A50" si="3">+B32&amp;C32&amp;D32</f>
        <v>1763301</v>
      </c>
      <c r="B32" s="28" t="s">
        <v>263</v>
      </c>
      <c r="C32" s="29">
        <v>33</v>
      </c>
      <c r="D32" s="28" t="s">
        <v>761</v>
      </c>
      <c r="E32" s="237">
        <v>11</v>
      </c>
      <c r="F32" s="611"/>
      <c r="G32" s="925" t="s">
        <v>46</v>
      </c>
      <c r="H32" s="926"/>
      <c r="I32" s="926"/>
      <c r="J32" s="926"/>
      <c r="K32" s="927"/>
      <c r="L32" s="35">
        <f>VLOOKUP($A32&amp;L$78,決統データ!$A$3:$DE$365,$E32+19,FALSE)</f>
        <v>4280401</v>
      </c>
      <c r="M32" s="260"/>
    </row>
    <row r="33" spans="1:13" s="86" customFormat="1" ht="16.05" customHeight="1">
      <c r="A33" s="27" t="str">
        <f t="shared" si="3"/>
        <v>1763301</v>
      </c>
      <c r="B33" s="28" t="s">
        <v>263</v>
      </c>
      <c r="C33" s="29">
        <v>33</v>
      </c>
      <c r="D33" s="28" t="s">
        <v>761</v>
      </c>
      <c r="E33" s="237">
        <v>12</v>
      </c>
      <c r="F33" s="611"/>
      <c r="G33" s="925" t="s">
        <v>45</v>
      </c>
      <c r="H33" s="926"/>
      <c r="I33" s="926"/>
      <c r="J33" s="926"/>
      <c r="K33" s="927"/>
      <c r="L33" s="35">
        <f>VLOOKUP($A33&amp;L$78,決統データ!$A$3:$DE$365,$E33+19,FALSE)</f>
        <v>4180401</v>
      </c>
      <c r="M33" s="260"/>
    </row>
    <row r="34" spans="1:13" s="1" customFormat="1" ht="16.05" customHeight="1">
      <c r="A34" s="27" t="str">
        <f t="shared" si="3"/>
        <v>1763301</v>
      </c>
      <c r="B34" s="28" t="s">
        <v>263</v>
      </c>
      <c r="C34" s="29">
        <v>33</v>
      </c>
      <c r="D34" s="28" t="s">
        <v>761</v>
      </c>
      <c r="E34" s="24">
        <v>13</v>
      </c>
      <c r="F34" s="611"/>
      <c r="G34" s="659" t="s">
        <v>44</v>
      </c>
      <c r="H34" s="710" t="s">
        <v>43</v>
      </c>
      <c r="I34" s="710"/>
      <c r="J34" s="710"/>
      <c r="K34" s="710"/>
      <c r="L34" s="414">
        <f>VLOOKUP($A34&amp;L$78,決統データ!$A$3:$DE$365,$E34+19,FALSE)</f>
        <v>3500</v>
      </c>
      <c r="M34" s="259">
        <f>SUM(L34:L34)/COUNTIF(L34:L34,"&gt;0")</f>
        <v>3500</v>
      </c>
    </row>
    <row r="35" spans="1:13" s="1" customFormat="1" ht="16.05" customHeight="1">
      <c r="A35" s="27" t="str">
        <f t="shared" si="3"/>
        <v>1763301</v>
      </c>
      <c r="B35" s="28" t="s">
        <v>263</v>
      </c>
      <c r="C35" s="29">
        <v>33</v>
      </c>
      <c r="D35" s="28" t="s">
        <v>761</v>
      </c>
      <c r="E35" s="24">
        <v>14</v>
      </c>
      <c r="F35" s="611"/>
      <c r="G35" s="659"/>
      <c r="H35" s="710" t="s">
        <v>42</v>
      </c>
      <c r="I35" s="710"/>
      <c r="J35" s="710"/>
      <c r="K35" s="710"/>
      <c r="L35" s="414">
        <f>VLOOKUP($A35&amp;L$78,決統データ!$A$3:$DE$365,$E35+19,FALSE)</f>
        <v>0</v>
      </c>
      <c r="M35" s="259">
        <v>0</v>
      </c>
    </row>
    <row r="36" spans="1:13" s="1" customFormat="1" ht="16.05" customHeight="1">
      <c r="A36" s="27" t="str">
        <f t="shared" si="3"/>
        <v>1763301</v>
      </c>
      <c r="B36" s="28" t="s">
        <v>263</v>
      </c>
      <c r="C36" s="29">
        <v>33</v>
      </c>
      <c r="D36" s="28" t="s">
        <v>761</v>
      </c>
      <c r="E36" s="24">
        <v>15</v>
      </c>
      <c r="F36" s="611"/>
      <c r="G36" s="659"/>
      <c r="H36" s="710" t="s">
        <v>259</v>
      </c>
      <c r="I36" s="710"/>
      <c r="J36" s="710"/>
      <c r="K36" s="710"/>
      <c r="L36" s="414">
        <f>VLOOKUP($A36&amp;L$78,決統データ!$A$3:$DE$365,$E36+19,FALSE)</f>
        <v>0</v>
      </c>
      <c r="M36" s="259">
        <v>0</v>
      </c>
    </row>
    <row r="37" spans="1:13" s="1" customFormat="1" ht="16.05" customHeight="1">
      <c r="A37" s="27" t="str">
        <f t="shared" si="3"/>
        <v>1763301</v>
      </c>
      <c r="B37" s="28" t="s">
        <v>263</v>
      </c>
      <c r="C37" s="29">
        <v>33</v>
      </c>
      <c r="D37" s="28" t="s">
        <v>761</v>
      </c>
      <c r="E37" s="24">
        <v>16</v>
      </c>
      <c r="F37" s="611"/>
      <c r="G37" s="659"/>
      <c r="H37" s="710" t="s">
        <v>258</v>
      </c>
      <c r="I37" s="710"/>
      <c r="J37" s="710"/>
      <c r="K37" s="710"/>
      <c r="L37" s="414">
        <f>VLOOKUP($A37&amp;L$78,決統データ!$A$3:$DE$365,$E37+19,FALSE)</f>
        <v>0</v>
      </c>
      <c r="M37" s="259">
        <v>0</v>
      </c>
    </row>
    <row r="38" spans="1:13" s="1" customFormat="1" ht="16.05" customHeight="1">
      <c r="A38" s="27" t="str">
        <f t="shared" si="3"/>
        <v>1763301</v>
      </c>
      <c r="B38" s="28" t="s">
        <v>263</v>
      </c>
      <c r="C38" s="29">
        <v>33</v>
      </c>
      <c r="D38" s="28" t="s">
        <v>761</v>
      </c>
      <c r="E38" s="24">
        <v>17</v>
      </c>
      <c r="F38" s="611"/>
      <c r="G38" s="659"/>
      <c r="H38" s="710" t="s">
        <v>257</v>
      </c>
      <c r="I38" s="710"/>
      <c r="J38" s="710"/>
      <c r="K38" s="710"/>
      <c r="L38" s="414">
        <f>VLOOKUP($A38&amp;L$78,決統データ!$A$3:$DE$365,$E38+19,FALSE)</f>
        <v>0</v>
      </c>
      <c r="M38" s="259">
        <v>0</v>
      </c>
    </row>
    <row r="39" spans="1:13" s="1" customFormat="1" ht="16.05" customHeight="1">
      <c r="A39" s="27" t="str">
        <f t="shared" si="3"/>
        <v>1763301</v>
      </c>
      <c r="B39" s="28" t="s">
        <v>263</v>
      </c>
      <c r="C39" s="29">
        <v>33</v>
      </c>
      <c r="D39" s="28" t="s">
        <v>761</v>
      </c>
      <c r="E39" s="24">
        <v>18</v>
      </c>
      <c r="F39" s="611"/>
      <c r="G39" s="659"/>
      <c r="H39" s="710" t="s">
        <v>256</v>
      </c>
      <c r="I39" s="710"/>
      <c r="J39" s="710"/>
      <c r="K39" s="710"/>
      <c r="L39" s="414">
        <f>VLOOKUP($A39&amp;L$78,決統データ!$A$3:$DE$365,$E39+19,FALSE)</f>
        <v>0</v>
      </c>
      <c r="M39" s="259">
        <v>0</v>
      </c>
    </row>
    <row r="40" spans="1:13" s="1" customFormat="1" ht="16.05" customHeight="1">
      <c r="A40" s="27" t="str">
        <f t="shared" si="3"/>
        <v>1763301</v>
      </c>
      <c r="B40" s="28" t="s">
        <v>263</v>
      </c>
      <c r="C40" s="29">
        <v>33</v>
      </c>
      <c r="D40" s="28" t="s">
        <v>761</v>
      </c>
      <c r="E40" s="24">
        <v>19</v>
      </c>
      <c r="F40" s="611"/>
      <c r="G40" s="853" t="s">
        <v>37</v>
      </c>
      <c r="H40" s="467" t="s">
        <v>36</v>
      </c>
      <c r="I40" s="467"/>
      <c r="J40" s="467"/>
      <c r="K40" s="467"/>
      <c r="L40" s="414">
        <f>VLOOKUP($A40&amp;L$78,決統データ!$A$3:$DE$365,$E40+19,FALSE)</f>
        <v>42120</v>
      </c>
      <c r="M40" s="259">
        <f>SUM(L40:L40)/COUNTIF(L40:L40,"&gt;0")</f>
        <v>42120</v>
      </c>
    </row>
    <row r="41" spans="1:13" s="1" customFormat="1" ht="16.05" customHeight="1">
      <c r="A41" s="27" t="str">
        <f t="shared" si="3"/>
        <v>1763301</v>
      </c>
      <c r="B41" s="28" t="s">
        <v>263</v>
      </c>
      <c r="C41" s="29">
        <v>33</v>
      </c>
      <c r="D41" s="28" t="s">
        <v>761</v>
      </c>
      <c r="E41" s="24">
        <v>20</v>
      </c>
      <c r="F41" s="611"/>
      <c r="G41" s="853"/>
      <c r="H41" s="467" t="s">
        <v>35</v>
      </c>
      <c r="I41" s="467"/>
      <c r="J41" s="467"/>
      <c r="K41" s="467"/>
      <c r="L41" s="414">
        <f>VLOOKUP($A41&amp;L$78,決統データ!$A$3:$DE$365,$E41+19,FALSE)</f>
        <v>52068</v>
      </c>
      <c r="M41" s="259">
        <f>SUM(L41:L41)/COUNTIF(L41:L41,"&gt;0")</f>
        <v>52068</v>
      </c>
    </row>
    <row r="42" spans="1:13" s="1" customFormat="1" ht="16.05" customHeight="1">
      <c r="A42" s="27" t="str">
        <f t="shared" si="3"/>
        <v>1763301</v>
      </c>
      <c r="B42" s="28" t="s">
        <v>263</v>
      </c>
      <c r="C42" s="29">
        <v>33</v>
      </c>
      <c r="D42" s="28" t="s">
        <v>761</v>
      </c>
      <c r="E42" s="24">
        <v>21</v>
      </c>
      <c r="F42" s="611"/>
      <c r="G42" s="853"/>
      <c r="H42" s="467" t="s">
        <v>34</v>
      </c>
      <c r="I42" s="467"/>
      <c r="J42" s="467"/>
      <c r="K42" s="467"/>
      <c r="L42" s="414">
        <f>VLOOKUP($A42&amp;L$78,決統データ!$A$3:$DE$365,$E42+19,FALSE)</f>
        <v>4275</v>
      </c>
      <c r="M42" s="259">
        <f>SUM(L42:L42)/COUNTIF(L42:L42,"&gt;0")</f>
        <v>4275</v>
      </c>
    </row>
    <row r="43" spans="1:13" s="1" customFormat="1" ht="16.05" customHeight="1">
      <c r="A43" s="27" t="str">
        <f t="shared" si="3"/>
        <v>1763301</v>
      </c>
      <c r="B43" s="28" t="s">
        <v>263</v>
      </c>
      <c r="C43" s="29">
        <v>33</v>
      </c>
      <c r="D43" s="28" t="s">
        <v>761</v>
      </c>
      <c r="E43" s="24">
        <v>22</v>
      </c>
      <c r="F43" s="611"/>
      <c r="G43" s="853"/>
      <c r="H43" s="467" t="s">
        <v>33</v>
      </c>
      <c r="I43" s="467"/>
      <c r="J43" s="467"/>
      <c r="K43" s="467"/>
      <c r="L43" s="414">
        <f>VLOOKUP($A43&amp;L$78,決統データ!$A$3:$DE$365,$E43+19,FALSE)</f>
        <v>2902</v>
      </c>
      <c r="M43" s="259">
        <f>SUM(L43:L43)/COUNTIF(L43:L43,"&gt;0")</f>
        <v>2902</v>
      </c>
    </row>
    <row r="44" spans="1:13" s="1" customFormat="1" ht="16.05" customHeight="1">
      <c r="A44" s="27" t="str">
        <f t="shared" si="3"/>
        <v>1763301</v>
      </c>
      <c r="B44" s="28" t="s">
        <v>263</v>
      </c>
      <c r="C44" s="29">
        <v>33</v>
      </c>
      <c r="D44" s="28" t="s">
        <v>761</v>
      </c>
      <c r="E44" s="24">
        <v>23</v>
      </c>
      <c r="F44" s="611"/>
      <c r="G44" s="853"/>
      <c r="H44" s="467" t="s">
        <v>32</v>
      </c>
      <c r="I44" s="467"/>
      <c r="J44" s="467"/>
      <c r="K44" s="467"/>
      <c r="L44" s="414">
        <f>VLOOKUP($A44&amp;L$78,決統データ!$A$3:$DE$365,$E44+19,FALSE)</f>
        <v>0</v>
      </c>
      <c r="M44" s="259">
        <v>0</v>
      </c>
    </row>
    <row r="45" spans="1:13" s="1" customFormat="1" ht="16.05" customHeight="1">
      <c r="A45" s="27" t="str">
        <f t="shared" si="3"/>
        <v>1763301</v>
      </c>
      <c r="B45" s="28" t="s">
        <v>263</v>
      </c>
      <c r="C45" s="29">
        <v>33</v>
      </c>
      <c r="D45" s="28" t="s">
        <v>761</v>
      </c>
      <c r="E45" s="24">
        <v>24</v>
      </c>
      <c r="F45" s="611"/>
      <c r="G45" s="854"/>
      <c r="H45" s="467" t="s">
        <v>31</v>
      </c>
      <c r="I45" s="467"/>
      <c r="J45" s="467"/>
      <c r="K45" s="467"/>
      <c r="L45" s="414">
        <f>VLOOKUP($A45&amp;L$78,決統データ!$A$3:$DE$365,$E45+19,FALSE)</f>
        <v>0</v>
      </c>
      <c r="M45" s="259">
        <v>0</v>
      </c>
    </row>
    <row r="46" spans="1:13" s="1" customFormat="1" ht="16.05" customHeight="1">
      <c r="A46" s="27" t="str">
        <f t="shared" si="3"/>
        <v>1763301</v>
      </c>
      <c r="B46" s="28" t="s">
        <v>263</v>
      </c>
      <c r="C46" s="29">
        <v>33</v>
      </c>
      <c r="D46" s="28" t="s">
        <v>761</v>
      </c>
      <c r="E46" s="24">
        <v>25</v>
      </c>
      <c r="F46" s="711"/>
      <c r="G46" s="928" t="s">
        <v>255</v>
      </c>
      <c r="H46" s="490" t="s">
        <v>29</v>
      </c>
      <c r="I46" s="467"/>
      <c r="J46" s="467"/>
      <c r="K46" s="467"/>
      <c r="L46" s="414">
        <f>VLOOKUP($A46&amp;L$78,決統データ!$A$3:$DE$365,$E46+19,FALSE)</f>
        <v>0</v>
      </c>
      <c r="M46" s="259">
        <v>0</v>
      </c>
    </row>
    <row r="47" spans="1:13" s="1" customFormat="1" ht="16.05" customHeight="1">
      <c r="A47" s="27" t="str">
        <f t="shared" si="3"/>
        <v>1763301</v>
      </c>
      <c r="B47" s="28" t="s">
        <v>263</v>
      </c>
      <c r="C47" s="29">
        <v>33</v>
      </c>
      <c r="D47" s="28" t="s">
        <v>761</v>
      </c>
      <c r="E47" s="24">
        <v>26</v>
      </c>
      <c r="F47" s="711"/>
      <c r="G47" s="929"/>
      <c r="H47" s="490" t="s">
        <v>28</v>
      </c>
      <c r="I47" s="467"/>
      <c r="J47" s="467"/>
      <c r="K47" s="467"/>
      <c r="L47" s="414">
        <f>VLOOKUP($A47&amp;L$78,決統データ!$A$3:$DE$365,$E47+19,FALSE)</f>
        <v>0</v>
      </c>
      <c r="M47" s="259">
        <v>0</v>
      </c>
    </row>
    <row r="48" spans="1:13" s="1" customFormat="1" ht="16.05" customHeight="1">
      <c r="A48" s="27" t="str">
        <f t="shared" si="3"/>
        <v>1763301</v>
      </c>
      <c r="B48" s="28" t="s">
        <v>263</v>
      </c>
      <c r="C48" s="29">
        <v>33</v>
      </c>
      <c r="D48" s="28" t="s">
        <v>761</v>
      </c>
      <c r="E48" s="24">
        <v>32</v>
      </c>
      <c r="F48" s="611"/>
      <c r="G48" s="930" t="s">
        <v>222</v>
      </c>
      <c r="H48" s="689" t="s">
        <v>26</v>
      </c>
      <c r="I48" s="689"/>
      <c r="J48" s="60" t="s">
        <v>25</v>
      </c>
      <c r="K48" s="60"/>
      <c r="L48" s="105">
        <f>VLOOKUP($A48&amp;L$78,決統データ!$A$3:$DE$365,$E48+19,FALSE)/10</f>
        <v>0</v>
      </c>
      <c r="M48" s="261">
        <v>0</v>
      </c>
    </row>
    <row r="49" spans="1:13" s="1" customFormat="1" ht="16.05" customHeight="1">
      <c r="A49" s="27" t="str">
        <f t="shared" si="3"/>
        <v>1763301</v>
      </c>
      <c r="B49" s="28" t="s">
        <v>263</v>
      </c>
      <c r="C49" s="29">
        <v>33</v>
      </c>
      <c r="D49" s="28" t="s">
        <v>761</v>
      </c>
      <c r="E49" s="24">
        <v>33</v>
      </c>
      <c r="F49" s="611"/>
      <c r="G49" s="851"/>
      <c r="H49" s="689"/>
      <c r="I49" s="689"/>
      <c r="J49" s="476" t="s">
        <v>24</v>
      </c>
      <c r="K49" s="490"/>
      <c r="L49" s="105">
        <f>VLOOKUP($A49&amp;L$78,決統データ!$A$3:$DE$365,$E49+19,FALSE)/10</f>
        <v>0</v>
      </c>
      <c r="M49" s="261">
        <v>0</v>
      </c>
    </row>
    <row r="50" spans="1:13" s="1" customFormat="1" ht="16.05" customHeight="1">
      <c r="A50" s="27" t="str">
        <f t="shared" si="3"/>
        <v>1763301</v>
      </c>
      <c r="B50" s="28" t="s">
        <v>263</v>
      </c>
      <c r="C50" s="29">
        <v>33</v>
      </c>
      <c r="D50" s="28" t="s">
        <v>761</v>
      </c>
      <c r="E50" s="24">
        <v>34</v>
      </c>
      <c r="F50" s="611"/>
      <c r="G50" s="852"/>
      <c r="H50" s="467" t="s">
        <v>23</v>
      </c>
      <c r="I50" s="467"/>
      <c r="J50" s="467"/>
      <c r="K50" s="467"/>
      <c r="L50" s="42">
        <f>VLOOKUP($A50&amp;L$78,決統データ!$A$3:$DE$365,$E50+19,FALSE)</f>
        <v>0</v>
      </c>
      <c r="M50" s="259">
        <v>0</v>
      </c>
    </row>
    <row r="51" spans="1:13" s="1" customFormat="1" ht="16.05" customHeight="1">
      <c r="A51" s="27" t="str">
        <f>+B51&amp;C51&amp;D51</f>
        <v>1763301</v>
      </c>
      <c r="B51" s="28" t="s">
        <v>263</v>
      </c>
      <c r="C51" s="29">
        <v>33</v>
      </c>
      <c r="D51" s="28" t="s">
        <v>761</v>
      </c>
      <c r="E51" s="24">
        <v>35</v>
      </c>
      <c r="F51" s="611"/>
      <c r="G51" s="693" t="s">
        <v>22</v>
      </c>
      <c r="H51" s="694"/>
      <c r="I51" s="467" t="s">
        <v>355</v>
      </c>
      <c r="J51" s="467"/>
      <c r="K51" s="467"/>
      <c r="L51" s="254" t="s">
        <v>19</v>
      </c>
      <c r="M51" s="257">
        <f t="shared" ref="M51:M56" si="4">(COUNTIF(L51:L51,"○"))</f>
        <v>1</v>
      </c>
    </row>
    <row r="52" spans="1:13" s="1" customFormat="1" ht="16.05" customHeight="1">
      <c r="A52" s="27" t="str">
        <f>+B52&amp;C52&amp;D52</f>
        <v>1763301</v>
      </c>
      <c r="B52" s="28" t="s">
        <v>263</v>
      </c>
      <c r="C52" s="29">
        <v>33</v>
      </c>
      <c r="D52" s="28" t="s">
        <v>761</v>
      </c>
      <c r="E52" s="24">
        <v>35</v>
      </c>
      <c r="F52" s="611"/>
      <c r="G52" s="695"/>
      <c r="H52" s="696"/>
      <c r="I52" s="467" t="s">
        <v>21</v>
      </c>
      <c r="J52" s="467"/>
      <c r="K52" s="467"/>
      <c r="L52" s="254"/>
      <c r="M52" s="257">
        <f t="shared" si="4"/>
        <v>0</v>
      </c>
    </row>
    <row r="53" spans="1:13" s="1" customFormat="1" ht="16.05" customHeight="1">
      <c r="A53" s="27" t="str">
        <f>+B53&amp;C53&amp;D53</f>
        <v>1763301</v>
      </c>
      <c r="B53" s="28" t="s">
        <v>263</v>
      </c>
      <c r="C53" s="29">
        <v>33</v>
      </c>
      <c r="D53" s="28" t="s">
        <v>761</v>
      </c>
      <c r="E53" s="24">
        <v>35</v>
      </c>
      <c r="F53" s="612"/>
      <c r="G53" s="697"/>
      <c r="H53" s="698"/>
      <c r="I53" s="467" t="s">
        <v>20</v>
      </c>
      <c r="J53" s="467"/>
      <c r="K53" s="467"/>
      <c r="L53" s="254"/>
      <c r="M53" s="257">
        <f t="shared" si="4"/>
        <v>0</v>
      </c>
    </row>
    <row r="54" spans="1:13" s="1" customFormat="1" ht="16.05" customHeight="1">
      <c r="E54" s="24"/>
      <c r="F54" s="690" t="s">
        <v>221</v>
      </c>
      <c r="G54" s="905" t="s">
        <v>220</v>
      </c>
      <c r="H54" s="907"/>
      <c r="I54" s="467" t="s">
        <v>16</v>
      </c>
      <c r="J54" s="467"/>
      <c r="K54" s="467"/>
      <c r="L54" s="251"/>
      <c r="M54" s="257">
        <f t="shared" si="4"/>
        <v>0</v>
      </c>
    </row>
    <row r="55" spans="1:13" s="1" customFormat="1" ht="16.05" customHeight="1">
      <c r="E55" s="24"/>
      <c r="F55" s="911"/>
      <c r="G55" s="913"/>
      <c r="H55" s="914"/>
      <c r="I55" s="467" t="s">
        <v>15</v>
      </c>
      <c r="J55" s="467"/>
      <c r="K55" s="467"/>
      <c r="L55" s="251"/>
      <c r="M55" s="257">
        <f t="shared" si="4"/>
        <v>0</v>
      </c>
    </row>
    <row r="56" spans="1:13" s="1" customFormat="1" ht="16.05" customHeight="1">
      <c r="E56" s="24"/>
      <c r="F56" s="911"/>
      <c r="G56" s="908"/>
      <c r="H56" s="910"/>
      <c r="I56" s="467" t="s">
        <v>713</v>
      </c>
      <c r="J56" s="467"/>
      <c r="K56" s="467"/>
      <c r="L56" s="251"/>
      <c r="M56" s="257">
        <f t="shared" si="4"/>
        <v>0</v>
      </c>
    </row>
    <row r="57" spans="1:13" s="1" customFormat="1" ht="16.05" customHeight="1">
      <c r="A57" s="27" t="str">
        <f t="shared" ref="A57:A73" si="5">+B57&amp;C57&amp;D57</f>
        <v>1763301</v>
      </c>
      <c r="B57" s="28" t="s">
        <v>263</v>
      </c>
      <c r="C57" s="29">
        <v>33</v>
      </c>
      <c r="D57" s="28" t="s">
        <v>761</v>
      </c>
      <c r="E57" s="24">
        <v>39</v>
      </c>
      <c r="F57" s="911"/>
      <c r="G57" s="476" t="s">
        <v>14</v>
      </c>
      <c r="H57" s="498"/>
      <c r="I57" s="498"/>
      <c r="J57" s="498"/>
      <c r="K57" s="490"/>
      <c r="L57" s="42">
        <f>VLOOKUP($A57&amp;L$78,決統データ!$A$3:$DE$365,$E57+19,FALSE)</f>
        <v>0</v>
      </c>
      <c r="M57" s="257">
        <v>0</v>
      </c>
    </row>
    <row r="58" spans="1:13" s="1" customFormat="1" ht="16.05" customHeight="1">
      <c r="A58" s="27" t="str">
        <f t="shared" si="5"/>
        <v>1763301</v>
      </c>
      <c r="B58" s="28" t="s">
        <v>263</v>
      </c>
      <c r="C58" s="29">
        <v>33</v>
      </c>
      <c r="D58" s="28" t="s">
        <v>761</v>
      </c>
      <c r="E58" s="24">
        <v>40</v>
      </c>
      <c r="F58" s="911"/>
      <c r="G58" s="608" t="s">
        <v>219</v>
      </c>
      <c r="H58" s="608"/>
      <c r="I58" s="467" t="s">
        <v>12</v>
      </c>
      <c r="J58" s="467"/>
      <c r="K58" s="467"/>
      <c r="L58" s="105">
        <f>VLOOKUP($A58&amp;L$78,決統データ!$A$3:$DE$365,$E58+19,FALSE)</f>
        <v>0</v>
      </c>
      <c r="M58" s="430">
        <v>0</v>
      </c>
    </row>
    <row r="59" spans="1:13" s="1" customFormat="1" ht="16.05" customHeight="1">
      <c r="A59" s="27" t="str">
        <f t="shared" si="5"/>
        <v>1763301</v>
      </c>
      <c r="B59" s="28" t="s">
        <v>263</v>
      </c>
      <c r="C59" s="29">
        <v>33</v>
      </c>
      <c r="D59" s="28" t="s">
        <v>761</v>
      </c>
      <c r="E59" s="24">
        <v>41</v>
      </c>
      <c r="F59" s="911"/>
      <c r="G59" s="608"/>
      <c r="H59" s="608"/>
      <c r="I59" s="467" t="s">
        <v>11</v>
      </c>
      <c r="J59" s="467"/>
      <c r="K59" s="467"/>
      <c r="L59" s="42">
        <f>VLOOKUP($A59&amp;L$78,決統データ!$A$3:$DE$365,$E59+19,FALSE)</f>
        <v>0</v>
      </c>
      <c r="M59" s="257">
        <v>0</v>
      </c>
    </row>
    <row r="60" spans="1:13" s="1" customFormat="1" ht="16.05" customHeight="1">
      <c r="A60" s="27" t="str">
        <f t="shared" si="5"/>
        <v>1763301</v>
      </c>
      <c r="B60" s="28" t="s">
        <v>263</v>
      </c>
      <c r="C60" s="29">
        <v>33</v>
      </c>
      <c r="D60" s="28" t="s">
        <v>761</v>
      </c>
      <c r="E60" s="24">
        <v>42</v>
      </c>
      <c r="F60" s="912"/>
      <c r="G60" s="467" t="s">
        <v>10</v>
      </c>
      <c r="H60" s="467"/>
      <c r="I60" s="467"/>
      <c r="J60" s="467"/>
      <c r="K60" s="467"/>
      <c r="L60" s="42">
        <f>VLOOKUP($A60&amp;L$78,決統データ!$A$3:$DE$365,$E60+19,FALSE)</f>
        <v>0</v>
      </c>
      <c r="M60" s="257">
        <f>SUM(L60:L60)</f>
        <v>0</v>
      </c>
    </row>
    <row r="61" spans="1:13" s="86" customFormat="1" ht="16.05" customHeight="1">
      <c r="A61" s="27" t="str">
        <f t="shared" si="5"/>
        <v>1763301</v>
      </c>
      <c r="B61" s="28" t="s">
        <v>263</v>
      </c>
      <c r="C61" s="29">
        <v>33</v>
      </c>
      <c r="D61" s="28" t="s">
        <v>761</v>
      </c>
      <c r="E61" s="24">
        <v>43</v>
      </c>
      <c r="F61" s="610" t="s">
        <v>9</v>
      </c>
      <c r="G61" s="672" t="s">
        <v>8</v>
      </c>
      <c r="H61" s="931" t="s">
        <v>7</v>
      </c>
      <c r="I61" s="932"/>
      <c r="J61" s="932"/>
      <c r="K61" s="933"/>
      <c r="L61" s="35">
        <f>VLOOKUP($A61&amp;L$78,決統データ!$A$3:$DE$365,$E61+19,FALSE)</f>
        <v>4070401</v>
      </c>
      <c r="M61" s="260"/>
    </row>
    <row r="62" spans="1:13" s="1" customFormat="1" ht="16.05" customHeight="1">
      <c r="A62" s="27" t="str">
        <f t="shared" si="5"/>
        <v>1763301</v>
      </c>
      <c r="B62" s="28" t="s">
        <v>263</v>
      </c>
      <c r="C62" s="29">
        <v>33</v>
      </c>
      <c r="D62" s="28" t="s">
        <v>761</v>
      </c>
      <c r="E62" s="24">
        <v>44</v>
      </c>
      <c r="F62" s="611"/>
      <c r="G62" s="673"/>
      <c r="H62" s="467" t="s">
        <v>6</v>
      </c>
      <c r="I62" s="467"/>
      <c r="J62" s="64" t="s">
        <v>5</v>
      </c>
      <c r="K62" s="62"/>
      <c r="L62" s="105">
        <f>VLOOKUP($A62&amp;L$78,決統データ!$A$3:$DE$365,$E62+19,FALSE)/10</f>
        <v>5</v>
      </c>
      <c r="M62" s="258">
        <f>SUM(I62:L62)/COUNTIF(I62:L62,"&gt;0")</f>
        <v>5</v>
      </c>
    </row>
    <row r="63" spans="1:13" s="1" customFormat="1" ht="16.05" customHeight="1">
      <c r="A63" s="27" t="str">
        <f t="shared" si="5"/>
        <v>1763301</v>
      </c>
      <c r="B63" s="28" t="s">
        <v>263</v>
      </c>
      <c r="C63" s="29">
        <v>33</v>
      </c>
      <c r="D63" s="28" t="s">
        <v>761</v>
      </c>
      <c r="E63" s="24">
        <v>45</v>
      </c>
      <c r="F63" s="611"/>
      <c r="G63" s="673"/>
      <c r="H63" s="467"/>
      <c r="I63" s="467"/>
      <c r="J63" s="476" t="s">
        <v>4</v>
      </c>
      <c r="K63" s="490"/>
      <c r="L63" s="105">
        <f>VLOOKUP($A63&amp;L$78,決統データ!$A$3:$DE$365,$E63+19,FALSE)/10</f>
        <v>0</v>
      </c>
      <c r="M63" s="258">
        <v>0</v>
      </c>
    </row>
    <row r="64" spans="1:13" s="1" customFormat="1" ht="16.05" customHeight="1">
      <c r="A64" s="27" t="str">
        <f t="shared" si="5"/>
        <v>1763301</v>
      </c>
      <c r="B64" s="28" t="s">
        <v>263</v>
      </c>
      <c r="C64" s="29">
        <v>33</v>
      </c>
      <c r="D64" s="28" t="s">
        <v>761</v>
      </c>
      <c r="E64" s="24">
        <v>46</v>
      </c>
      <c r="F64" s="611"/>
      <c r="G64" s="673"/>
      <c r="H64" s="467" t="s">
        <v>3</v>
      </c>
      <c r="I64" s="467"/>
      <c r="J64" s="467"/>
      <c r="K64" s="467"/>
      <c r="L64" s="42">
        <f>VLOOKUP($A64&amp;L$78,決統データ!$A$3:$DE$365,$E64+19,FALSE)</f>
        <v>0</v>
      </c>
      <c r="M64" s="311">
        <v>0</v>
      </c>
    </row>
    <row r="65" spans="1:13" s="1" customFormat="1" ht="16.05" customHeight="1">
      <c r="A65" s="27" t="str">
        <f t="shared" si="5"/>
        <v>1763301</v>
      </c>
      <c r="B65" s="28" t="s">
        <v>263</v>
      </c>
      <c r="C65" s="29">
        <v>33</v>
      </c>
      <c r="D65" s="28" t="s">
        <v>761</v>
      </c>
      <c r="E65" s="24">
        <v>47</v>
      </c>
      <c r="F65" s="611"/>
      <c r="G65" s="673"/>
      <c r="H65" s="467" t="s">
        <v>178</v>
      </c>
      <c r="I65" s="467"/>
      <c r="J65" s="467"/>
      <c r="K65" s="467"/>
      <c r="L65" s="42">
        <f>VLOOKUP($A65&amp;L$78,決統データ!$A$3:$DE$365,$E65+19,FALSE)</f>
        <v>0</v>
      </c>
      <c r="M65" s="311">
        <v>0</v>
      </c>
    </row>
    <row r="66" spans="1:13" s="1" customFormat="1" ht="16.05" customHeight="1">
      <c r="A66" s="27" t="str">
        <f t="shared" si="5"/>
        <v>1763301</v>
      </c>
      <c r="B66" s="28" t="s">
        <v>263</v>
      </c>
      <c r="C66" s="29">
        <v>33</v>
      </c>
      <c r="D66" s="28" t="s">
        <v>761</v>
      </c>
      <c r="E66" s="24">
        <v>48</v>
      </c>
      <c r="F66" s="611"/>
      <c r="G66" s="673"/>
      <c r="H66" s="476" t="s">
        <v>1</v>
      </c>
      <c r="I66" s="498"/>
      <c r="J66" s="498"/>
      <c r="K66" s="490"/>
      <c r="L66" s="42">
        <f>VLOOKUP($A66&amp;L$78,決統データ!$A$3:$DE$365,$E66+19,FALSE)</f>
        <v>300000</v>
      </c>
      <c r="M66" s="311">
        <f>SUM(I66:L66)/COUNTIF(I66:L66,"&gt;0")</f>
        <v>300000</v>
      </c>
    </row>
    <row r="67" spans="1:13" s="86" customFormat="1" ht="16.05" customHeight="1">
      <c r="A67" s="27" t="str">
        <f t="shared" si="5"/>
        <v>1763301</v>
      </c>
      <c r="B67" s="28" t="s">
        <v>263</v>
      </c>
      <c r="C67" s="29">
        <v>33</v>
      </c>
      <c r="D67" s="28" t="s">
        <v>761</v>
      </c>
      <c r="E67" s="24">
        <v>49</v>
      </c>
      <c r="F67" s="611"/>
      <c r="G67" s="673"/>
      <c r="H67" s="840" t="s">
        <v>0</v>
      </c>
      <c r="I67" s="841"/>
      <c r="J67" s="841"/>
      <c r="K67" s="842"/>
      <c r="L67" s="42">
        <f>VLOOKUP($A67&amp;L$78,決統データ!$A$3:$DE$365,$E67+19,FALSE)</f>
        <v>0</v>
      </c>
      <c r="M67" s="259"/>
    </row>
    <row r="68" spans="1:13" s="1" customFormat="1" ht="16.05" customHeight="1">
      <c r="A68" s="27" t="str">
        <f t="shared" si="5"/>
        <v>1763301</v>
      </c>
      <c r="B68" s="28" t="s">
        <v>263</v>
      </c>
      <c r="C68" s="29">
        <v>33</v>
      </c>
      <c r="D68" s="28" t="s">
        <v>761</v>
      </c>
      <c r="E68" s="24">
        <v>50</v>
      </c>
      <c r="F68" s="611"/>
      <c r="G68" s="674"/>
      <c r="H68" s="467" t="s">
        <v>1263</v>
      </c>
      <c r="I68" s="467"/>
      <c r="J68" s="467"/>
      <c r="K68" s="467"/>
      <c r="L68" s="42">
        <f>VLOOKUP($A68&amp;L$78,決統データ!$A$3:$DE$365,$E68+19,FALSE)</f>
        <v>1950</v>
      </c>
      <c r="M68" s="259">
        <f t="shared" ref="M68:M73" si="6">SUM(L68:L68)</f>
        <v>1950</v>
      </c>
    </row>
    <row r="69" spans="1:13" s="1" customFormat="1" ht="16.05" customHeight="1">
      <c r="A69" s="27" t="str">
        <f t="shared" si="5"/>
        <v>1763301</v>
      </c>
      <c r="B69" s="28" t="s">
        <v>263</v>
      </c>
      <c r="C69" s="29">
        <v>33</v>
      </c>
      <c r="D69" s="28" t="s">
        <v>761</v>
      </c>
      <c r="E69" s="24">
        <v>51</v>
      </c>
      <c r="F69" s="611"/>
      <c r="G69" s="934" t="s">
        <v>254</v>
      </c>
      <c r="H69" s="935"/>
      <c r="I69" s="936"/>
      <c r="J69" s="467" t="s">
        <v>1261</v>
      </c>
      <c r="K69" s="467"/>
      <c r="L69" s="42">
        <f>VLOOKUP($A69&amp;L$78,決統データ!$A$3:$DE$365,$E69+19,FALSE)</f>
        <v>0</v>
      </c>
      <c r="M69" s="259">
        <f t="shared" si="6"/>
        <v>0</v>
      </c>
    </row>
    <row r="70" spans="1:13" s="1" customFormat="1" ht="16.05" customHeight="1">
      <c r="A70" s="27" t="str">
        <f t="shared" si="5"/>
        <v>1763301</v>
      </c>
      <c r="B70" s="28" t="s">
        <v>263</v>
      </c>
      <c r="C70" s="29">
        <v>33</v>
      </c>
      <c r="D70" s="28" t="s">
        <v>761</v>
      </c>
      <c r="E70" s="24">
        <v>52</v>
      </c>
      <c r="F70" s="611"/>
      <c r="G70" s="937"/>
      <c r="H70" s="938"/>
      <c r="I70" s="939"/>
      <c r="J70" s="467" t="s">
        <v>1260</v>
      </c>
      <c r="K70" s="467"/>
      <c r="L70" s="42">
        <f>VLOOKUP($A70&amp;L$78,決統データ!$A$3:$DE$365,$E70+19,FALSE)</f>
        <v>0</v>
      </c>
      <c r="M70" s="259">
        <f t="shared" si="6"/>
        <v>0</v>
      </c>
    </row>
    <row r="71" spans="1:13" s="1" customFormat="1" ht="16.05" customHeight="1">
      <c r="A71" s="27" t="str">
        <f t="shared" si="5"/>
        <v>1763301</v>
      </c>
      <c r="B71" s="28" t="s">
        <v>263</v>
      </c>
      <c r="C71" s="29">
        <v>33</v>
      </c>
      <c r="D71" s="28" t="s">
        <v>761</v>
      </c>
      <c r="E71" s="24">
        <v>53</v>
      </c>
      <c r="F71" s="611"/>
      <c r="G71" s="476" t="s">
        <v>1259</v>
      </c>
      <c r="H71" s="498"/>
      <c r="I71" s="498"/>
      <c r="J71" s="498"/>
      <c r="K71" s="490"/>
      <c r="L71" s="42">
        <f>VLOOKUP($A71&amp;L$78,決統データ!$A$3:$DE$365,$E71+19,FALSE)</f>
        <v>0</v>
      </c>
      <c r="M71" s="259">
        <f t="shared" si="6"/>
        <v>0</v>
      </c>
    </row>
    <row r="72" spans="1:13" s="1" customFormat="1" ht="16.05" customHeight="1">
      <c r="A72" s="27" t="str">
        <f t="shared" si="5"/>
        <v>1763301</v>
      </c>
      <c r="B72" s="28" t="s">
        <v>263</v>
      </c>
      <c r="C72" s="29">
        <v>33</v>
      </c>
      <c r="D72" s="28" t="s">
        <v>761</v>
      </c>
      <c r="E72" s="24">
        <v>54</v>
      </c>
      <c r="F72" s="612"/>
      <c r="G72" s="467" t="s">
        <v>1258</v>
      </c>
      <c r="H72" s="467"/>
      <c r="I72" s="467"/>
      <c r="J72" s="467"/>
      <c r="K72" s="467"/>
      <c r="L72" s="42">
        <f>VLOOKUP($A72&amp;L$78,決統データ!$A$3:$DE$365,$E72+19,FALSE)</f>
        <v>1950</v>
      </c>
      <c r="M72" s="259">
        <f t="shared" si="6"/>
        <v>1950</v>
      </c>
    </row>
    <row r="73" spans="1:13" s="1" customFormat="1" ht="16.05" customHeight="1">
      <c r="A73" s="27" t="str">
        <f t="shared" si="5"/>
        <v>1763302</v>
      </c>
      <c r="B73" s="28" t="s">
        <v>263</v>
      </c>
      <c r="C73" s="29">
        <v>33</v>
      </c>
      <c r="D73" s="28" t="s">
        <v>767</v>
      </c>
      <c r="E73" s="24">
        <v>5</v>
      </c>
      <c r="F73" s="467" t="s">
        <v>1257</v>
      </c>
      <c r="G73" s="467"/>
      <c r="H73" s="467"/>
      <c r="I73" s="467"/>
      <c r="J73" s="467"/>
      <c r="K73" s="467"/>
      <c r="L73" s="42">
        <f>VLOOKUP($A73&amp;L$78,決統データ!$A$3:$DE$365,$E73+19,FALSE)</f>
        <v>0</v>
      </c>
      <c r="M73" s="259">
        <f t="shared" si="6"/>
        <v>0</v>
      </c>
    </row>
    <row r="74" spans="1:13">
      <c r="F74" s="9" t="s">
        <v>1256</v>
      </c>
    </row>
    <row r="75" spans="1:13" hidden="1">
      <c r="L75" s="9" t="s">
        <v>1487</v>
      </c>
    </row>
    <row r="76" spans="1:13" hidden="1"/>
    <row r="77" spans="1:13" hidden="1"/>
    <row r="78" spans="1:13" hidden="1">
      <c r="L78" s="247" t="str">
        <f>+L79&amp;"000"</f>
        <v>264636000</v>
      </c>
    </row>
    <row r="79" spans="1:13" hidden="1">
      <c r="L79" s="247" t="s">
        <v>575</v>
      </c>
    </row>
    <row r="80" spans="1:13" hidden="1">
      <c r="L80" s="247" t="s">
        <v>462</v>
      </c>
    </row>
  </sheetData>
  <sheetProtection algorithmName="SHA-512" hashValue="HgwKt77VOzGorpcWoKG4I1Mdn5JKsV3A+/rwA5WTshfVZ73/hDhFFprvX/UbRece+mMF/61kzlLLbuNuaSAZSw==" saltValue="UqwjdXY9jB0V3eRtUYWoDQ==" spinCount="100000" sheet="1" objects="1" scenarios="1"/>
  <customSheetViews>
    <customSheetView guid="{247A5D4D-80F1-4466-92F7-7A3BC78E450F}" showPageBreaks="1" printArea="1" topLeftCell="A22">
      <selection activeCell="L10" sqref="L10"/>
      <pageMargins left="0.78740157480314965" right="1.5748031496062993" top="0.78740157480314965" bottom="0.78740157480314965" header="0.51181102362204722" footer="0.51181102362204722"/>
      <pageSetup paperSize="9" scale="60" orientation="portrait" blackAndWhite="1" horizontalDpi="300" verticalDpi="300"/>
      <headerFooter alignWithMargins="0"/>
    </customSheetView>
  </customSheetViews>
  <mergeCells count="90">
    <mergeCell ref="F73:K73"/>
    <mergeCell ref="G71:K71"/>
    <mergeCell ref="G72:K72"/>
    <mergeCell ref="G60:K60"/>
    <mergeCell ref="F61:F72"/>
    <mergeCell ref="G61:G68"/>
    <mergeCell ref="H61:K61"/>
    <mergeCell ref="H62:I63"/>
    <mergeCell ref="J63:K63"/>
    <mergeCell ref="H64:K64"/>
    <mergeCell ref="H65:K65"/>
    <mergeCell ref="H68:K68"/>
    <mergeCell ref="G69:I70"/>
    <mergeCell ref="J69:K69"/>
    <mergeCell ref="J70:K70"/>
    <mergeCell ref="H66:K66"/>
    <mergeCell ref="I54:K54"/>
    <mergeCell ref="H67:K67"/>
    <mergeCell ref="F54:F60"/>
    <mergeCell ref="G54:H56"/>
    <mergeCell ref="I55:K55"/>
    <mergeCell ref="I56:K56"/>
    <mergeCell ref="G57:K57"/>
    <mergeCell ref="G58:H59"/>
    <mergeCell ref="I58:K58"/>
    <mergeCell ref="I59:K59"/>
    <mergeCell ref="G51:H53"/>
    <mergeCell ref="I51:K51"/>
    <mergeCell ref="I52:K52"/>
    <mergeCell ref="I53:K53"/>
    <mergeCell ref="G46:G47"/>
    <mergeCell ref="H46:K46"/>
    <mergeCell ref="H47:K47"/>
    <mergeCell ref="G48:G50"/>
    <mergeCell ref="H48:I49"/>
    <mergeCell ref="J49:K49"/>
    <mergeCell ref="H50:K50"/>
    <mergeCell ref="G40:G45"/>
    <mergeCell ref="H40:K40"/>
    <mergeCell ref="H41:K41"/>
    <mergeCell ref="H42:K42"/>
    <mergeCell ref="H43:K43"/>
    <mergeCell ref="H44:K44"/>
    <mergeCell ref="H45:K45"/>
    <mergeCell ref="G32:K32"/>
    <mergeCell ref="G33:K33"/>
    <mergeCell ref="G34:G39"/>
    <mergeCell ref="H34:K34"/>
    <mergeCell ref="H35:K35"/>
    <mergeCell ref="H36:K36"/>
    <mergeCell ref="H37:K37"/>
    <mergeCell ref="H38:K38"/>
    <mergeCell ref="H39:K39"/>
    <mergeCell ref="G22:G31"/>
    <mergeCell ref="I22:K22"/>
    <mergeCell ref="I23:K23"/>
    <mergeCell ref="I26:K26"/>
    <mergeCell ref="H28:H31"/>
    <mergeCell ref="I28:K28"/>
    <mergeCell ref="I29:K29"/>
    <mergeCell ref="I30:K30"/>
    <mergeCell ref="I31:K31"/>
    <mergeCell ref="I24:K24"/>
    <mergeCell ref="H22:H27"/>
    <mergeCell ref="H14:K14"/>
    <mergeCell ref="G19:G21"/>
    <mergeCell ref="H19:K19"/>
    <mergeCell ref="H20:K20"/>
    <mergeCell ref="H21:K21"/>
    <mergeCell ref="G15:G18"/>
    <mergeCell ref="H15:K15"/>
    <mergeCell ref="H16:K16"/>
    <mergeCell ref="H17:K17"/>
    <mergeCell ref="H18:K18"/>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CCAF-AF5A-4A47-83FE-8BA6027A5A56}">
  <sheetPr>
    <tabColor rgb="FFFFC000"/>
  </sheetPr>
  <dimension ref="A1:L149"/>
  <sheetViews>
    <sheetView view="pageBreakPreview" zoomScale="85" zoomScaleNormal="90" zoomScaleSheetLayoutView="85" workbookViewId="0">
      <pane ySplit="2" topLeftCell="A3" activePane="bottomLeft" state="frozen"/>
      <selection pane="bottomLeft" activeCell="A109" sqref="A109:XFD112"/>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4.19921875" style="1" customWidth="1"/>
    <col min="7" max="7" width="4.69921875" style="1" customWidth="1"/>
    <col min="8" max="8" width="5.69921875" style="1" customWidth="1"/>
    <col min="9" max="9" width="17.296875" style="1" customWidth="1"/>
    <col min="10" max="10" width="15" style="1" bestFit="1" customWidth="1"/>
    <col min="11" max="11" width="11" style="139" customWidth="1"/>
    <col min="12" max="12" width="11.69921875" style="139" customWidth="1"/>
    <col min="13" max="16384" width="9" style="1"/>
  </cols>
  <sheetData>
    <row r="1" spans="1:12">
      <c r="F1" s="1" t="s">
        <v>103</v>
      </c>
      <c r="L1" s="148" t="s">
        <v>513</v>
      </c>
    </row>
    <row r="2" spans="1:12" ht="29.25" customHeight="1">
      <c r="A2" s="26"/>
      <c r="B2" s="67" t="s">
        <v>757</v>
      </c>
      <c r="C2" s="26" t="s">
        <v>758</v>
      </c>
      <c r="D2" s="26" t="s">
        <v>759</v>
      </c>
      <c r="E2" s="30" t="s">
        <v>760</v>
      </c>
      <c r="F2" s="598"/>
      <c r="G2" s="598"/>
      <c r="H2" s="598"/>
      <c r="I2" s="598"/>
      <c r="J2" s="598"/>
      <c r="K2" s="152" t="s">
        <v>462</v>
      </c>
      <c r="L2" s="178" t="s">
        <v>1254</v>
      </c>
    </row>
    <row r="3" spans="1:12" ht="15.75" customHeight="1">
      <c r="A3" s="27" t="str">
        <f>+B3&amp;C3&amp;D3</f>
        <v>1764001</v>
      </c>
      <c r="B3" s="28" t="s">
        <v>263</v>
      </c>
      <c r="C3" s="29">
        <v>40</v>
      </c>
      <c r="D3" s="28" t="s">
        <v>370</v>
      </c>
      <c r="E3" s="446">
        <v>1</v>
      </c>
      <c r="F3" s="604" t="s">
        <v>904</v>
      </c>
      <c r="G3" s="766" t="s">
        <v>102</v>
      </c>
      <c r="H3" s="768" t="s">
        <v>1376</v>
      </c>
      <c r="I3" s="769"/>
      <c r="J3" s="199" t="s">
        <v>583</v>
      </c>
      <c r="K3" s="42">
        <f>VLOOKUP($A3&amp;K$109,決統データ!$A$3:$DE$365,$E3+19,FALSE)</f>
        <v>94</v>
      </c>
      <c r="L3" s="154">
        <f t="shared" ref="L3:L45" si="0">SUM(K3:K3)</f>
        <v>94</v>
      </c>
    </row>
    <row r="4" spans="1:12" ht="15.75" customHeight="1">
      <c r="A4" s="27" t="str">
        <f t="shared" ref="A4:A67" si="1">+B4&amp;C4&amp;D4</f>
        <v>1764001</v>
      </c>
      <c r="B4" s="28" t="s">
        <v>263</v>
      </c>
      <c r="C4" s="29">
        <v>40</v>
      </c>
      <c r="D4" s="28" t="s">
        <v>370</v>
      </c>
      <c r="E4" s="446">
        <v>2</v>
      </c>
      <c r="F4" s="605"/>
      <c r="G4" s="767"/>
      <c r="H4" s="770"/>
      <c r="I4" s="771"/>
      <c r="J4" s="199" t="s">
        <v>795</v>
      </c>
      <c r="K4" s="42">
        <f>VLOOKUP($A4&amp;K$109,決統データ!$A$3:$DE$365,$E4+19,FALSE)</f>
        <v>94</v>
      </c>
      <c r="L4" s="154">
        <f t="shared" si="0"/>
        <v>94</v>
      </c>
    </row>
    <row r="5" spans="1:12" ht="15.75" customHeight="1">
      <c r="A5" s="27" t="str">
        <f t="shared" si="1"/>
        <v>1764001</v>
      </c>
      <c r="B5" s="28" t="s">
        <v>263</v>
      </c>
      <c r="C5" s="29">
        <v>40</v>
      </c>
      <c r="D5" s="28" t="s">
        <v>370</v>
      </c>
      <c r="E5" s="446">
        <v>3</v>
      </c>
      <c r="F5" s="605"/>
      <c r="G5" s="604" t="s">
        <v>907</v>
      </c>
      <c r="H5" s="744" t="s">
        <v>903</v>
      </c>
      <c r="I5" s="746"/>
      <c r="J5" s="199" t="s">
        <v>583</v>
      </c>
      <c r="K5" s="42">
        <f>VLOOKUP($A5&amp;K$109,決統データ!$A$3:$DE$365,$E5+19,FALSE)</f>
        <v>22869</v>
      </c>
      <c r="L5" s="154">
        <f t="shared" si="0"/>
        <v>22869</v>
      </c>
    </row>
    <row r="6" spans="1:12" ht="15.75" customHeight="1">
      <c r="A6" s="27" t="str">
        <f t="shared" si="1"/>
        <v>1764001</v>
      </c>
      <c r="B6" s="28" t="s">
        <v>263</v>
      </c>
      <c r="C6" s="29">
        <v>40</v>
      </c>
      <c r="D6" s="28" t="s">
        <v>370</v>
      </c>
      <c r="E6" s="446">
        <v>4</v>
      </c>
      <c r="F6" s="605"/>
      <c r="G6" s="605"/>
      <c r="H6" s="750"/>
      <c r="I6" s="752"/>
      <c r="J6" s="199" t="s">
        <v>795</v>
      </c>
      <c r="K6" s="42">
        <f>VLOOKUP($A6&amp;K$109,決統データ!$A$3:$DE$365,$E6+19,FALSE)</f>
        <v>26055</v>
      </c>
      <c r="L6" s="154">
        <f t="shared" si="0"/>
        <v>26055</v>
      </c>
    </row>
    <row r="7" spans="1:12" ht="15.75" customHeight="1">
      <c r="A7" s="27" t="str">
        <f t="shared" si="1"/>
        <v>1764001</v>
      </c>
      <c r="B7" s="28" t="s">
        <v>263</v>
      </c>
      <c r="C7" s="29">
        <v>40</v>
      </c>
      <c r="D7" s="28" t="s">
        <v>370</v>
      </c>
      <c r="E7" s="446">
        <v>5</v>
      </c>
      <c r="F7" s="605"/>
      <c r="G7" s="605"/>
      <c r="H7" s="604" t="s">
        <v>626</v>
      </c>
      <c r="I7" s="577" t="s">
        <v>1247</v>
      </c>
      <c r="J7" s="199" t="s">
        <v>583</v>
      </c>
      <c r="K7" s="42">
        <f>VLOOKUP($A7&amp;K$109,決統データ!$A$3:$DE$365,$E7+19,FALSE)</f>
        <v>0</v>
      </c>
      <c r="L7" s="154">
        <f t="shared" si="0"/>
        <v>0</v>
      </c>
    </row>
    <row r="8" spans="1:12" ht="15.75" customHeight="1">
      <c r="A8" s="27" t="str">
        <f t="shared" si="1"/>
        <v>1764001</v>
      </c>
      <c r="B8" s="28" t="s">
        <v>263</v>
      </c>
      <c r="C8" s="29">
        <v>40</v>
      </c>
      <c r="D8" s="28" t="s">
        <v>370</v>
      </c>
      <c r="E8" s="446">
        <v>6</v>
      </c>
      <c r="F8" s="605"/>
      <c r="G8" s="605"/>
      <c r="H8" s="605"/>
      <c r="I8" s="579"/>
      <c r="J8" s="199" t="s">
        <v>795</v>
      </c>
      <c r="K8" s="42">
        <f>VLOOKUP($A8&amp;K$109,決統データ!$A$3:$DE$365,$E8+19,FALSE)</f>
        <v>0</v>
      </c>
      <c r="L8" s="154">
        <f t="shared" si="0"/>
        <v>0</v>
      </c>
    </row>
    <row r="9" spans="1:12" ht="15.75" customHeight="1">
      <c r="A9" s="27" t="str">
        <f t="shared" si="1"/>
        <v>1764001</v>
      </c>
      <c r="B9" s="28" t="s">
        <v>263</v>
      </c>
      <c r="C9" s="29">
        <v>40</v>
      </c>
      <c r="D9" s="28" t="s">
        <v>370</v>
      </c>
      <c r="E9" s="446">
        <v>7</v>
      </c>
      <c r="F9" s="605"/>
      <c r="G9" s="605"/>
      <c r="H9" s="605"/>
      <c r="I9" s="574" t="s">
        <v>1246</v>
      </c>
      <c r="J9" s="199" t="s">
        <v>583</v>
      </c>
      <c r="K9" s="42">
        <f>VLOOKUP($A9&amp;K$109,決統データ!$A$3:$DE$365,$E9+19,FALSE)</f>
        <v>0</v>
      </c>
      <c r="L9" s="154">
        <f t="shared" si="0"/>
        <v>0</v>
      </c>
    </row>
    <row r="10" spans="1:12" ht="15.75" customHeight="1">
      <c r="A10" s="27" t="str">
        <f t="shared" si="1"/>
        <v>1764001</v>
      </c>
      <c r="B10" s="28" t="s">
        <v>263</v>
      </c>
      <c r="C10" s="29">
        <v>40</v>
      </c>
      <c r="D10" s="28" t="s">
        <v>370</v>
      </c>
      <c r="E10" s="446">
        <v>8</v>
      </c>
      <c r="F10" s="605"/>
      <c r="G10" s="605"/>
      <c r="H10" s="605"/>
      <c r="I10" s="575"/>
      <c r="J10" s="199" t="s">
        <v>795</v>
      </c>
      <c r="K10" s="42">
        <f>VLOOKUP($A10&amp;K$109,決統データ!$A$3:$DE$365,$E10+19,FALSE)</f>
        <v>0</v>
      </c>
      <c r="L10" s="154">
        <f t="shared" si="0"/>
        <v>0</v>
      </c>
    </row>
    <row r="11" spans="1:12" ht="15.75" customHeight="1">
      <c r="A11" s="27" t="str">
        <f t="shared" si="1"/>
        <v>1764001</v>
      </c>
      <c r="B11" s="28" t="s">
        <v>263</v>
      </c>
      <c r="C11" s="29">
        <v>40</v>
      </c>
      <c r="D11" s="28" t="s">
        <v>370</v>
      </c>
      <c r="E11" s="446">
        <v>9</v>
      </c>
      <c r="F11" s="605"/>
      <c r="G11" s="605"/>
      <c r="H11" s="605"/>
      <c r="I11" s="577" t="s">
        <v>1245</v>
      </c>
      <c r="J11" s="199" t="s">
        <v>583</v>
      </c>
      <c r="K11" s="42">
        <f>VLOOKUP($A11&amp;K$109,決統データ!$A$3:$DE$365,$E11+19,FALSE)</f>
        <v>0</v>
      </c>
      <c r="L11" s="154">
        <f t="shared" si="0"/>
        <v>0</v>
      </c>
    </row>
    <row r="12" spans="1:12" ht="15.75" customHeight="1">
      <c r="A12" s="27" t="str">
        <f t="shared" si="1"/>
        <v>1764001</v>
      </c>
      <c r="B12" s="28" t="s">
        <v>263</v>
      </c>
      <c r="C12" s="29">
        <v>40</v>
      </c>
      <c r="D12" s="28" t="s">
        <v>370</v>
      </c>
      <c r="E12" s="446">
        <v>10</v>
      </c>
      <c r="F12" s="605"/>
      <c r="G12" s="605"/>
      <c r="H12" s="605"/>
      <c r="I12" s="579"/>
      <c r="J12" s="199" t="s">
        <v>795</v>
      </c>
      <c r="K12" s="42">
        <f>VLOOKUP($A12&amp;K$109,決統データ!$A$3:$DE$365,$E12+19,FALSE)</f>
        <v>0</v>
      </c>
      <c r="L12" s="154">
        <f t="shared" si="0"/>
        <v>0</v>
      </c>
    </row>
    <row r="13" spans="1:12" ht="15.75" customHeight="1">
      <c r="A13" s="27" t="str">
        <f t="shared" si="1"/>
        <v>1764001</v>
      </c>
      <c r="B13" s="28" t="s">
        <v>263</v>
      </c>
      <c r="C13" s="29">
        <v>40</v>
      </c>
      <c r="D13" s="28" t="s">
        <v>370</v>
      </c>
      <c r="E13" s="446">
        <v>11</v>
      </c>
      <c r="F13" s="605"/>
      <c r="G13" s="605"/>
      <c r="H13" s="605"/>
      <c r="I13" s="728" t="s">
        <v>101</v>
      </c>
      <c r="J13" s="199" t="s">
        <v>583</v>
      </c>
      <c r="K13" s="42">
        <f>VLOOKUP($A13&amp;K$109,決統データ!$A$3:$DE$365,$E13+19,FALSE)</f>
        <v>0</v>
      </c>
      <c r="L13" s="154">
        <f t="shared" si="0"/>
        <v>0</v>
      </c>
    </row>
    <row r="14" spans="1:12" ht="15.75" customHeight="1">
      <c r="A14" s="27" t="str">
        <f t="shared" si="1"/>
        <v>1764001</v>
      </c>
      <c r="B14" s="28" t="s">
        <v>263</v>
      </c>
      <c r="C14" s="29">
        <v>40</v>
      </c>
      <c r="D14" s="28" t="s">
        <v>370</v>
      </c>
      <c r="E14" s="446">
        <v>12</v>
      </c>
      <c r="F14" s="605"/>
      <c r="G14" s="605"/>
      <c r="H14" s="605"/>
      <c r="I14" s="729"/>
      <c r="J14" s="199" t="s">
        <v>795</v>
      </c>
      <c r="K14" s="42">
        <f>VLOOKUP($A14&amp;K$109,決統データ!$A$3:$DE$365,$E14+19,FALSE)</f>
        <v>0</v>
      </c>
      <c r="L14" s="154">
        <f t="shared" si="0"/>
        <v>0</v>
      </c>
    </row>
    <row r="15" spans="1:12" ht="15.75" customHeight="1">
      <c r="A15" s="27" t="str">
        <f t="shared" si="1"/>
        <v>1764001</v>
      </c>
      <c r="B15" s="28" t="s">
        <v>263</v>
      </c>
      <c r="C15" s="29">
        <v>40</v>
      </c>
      <c r="D15" s="28" t="s">
        <v>370</v>
      </c>
      <c r="E15" s="446">
        <v>13</v>
      </c>
      <c r="F15" s="605"/>
      <c r="G15" s="605"/>
      <c r="H15" s="605"/>
      <c r="I15" s="577" t="s">
        <v>1239</v>
      </c>
      <c r="J15" s="199" t="s">
        <v>583</v>
      </c>
      <c r="K15" s="42">
        <f>VLOOKUP($A15&amp;K$109,決統データ!$A$3:$DE$365,$E15+19,FALSE)</f>
        <v>22844</v>
      </c>
      <c r="L15" s="154">
        <f t="shared" si="0"/>
        <v>22844</v>
      </c>
    </row>
    <row r="16" spans="1:12" ht="15.75" customHeight="1">
      <c r="A16" s="27" t="str">
        <f t="shared" si="1"/>
        <v>1764001</v>
      </c>
      <c r="B16" s="28" t="s">
        <v>263</v>
      </c>
      <c r="C16" s="29">
        <v>40</v>
      </c>
      <c r="D16" s="28" t="s">
        <v>370</v>
      </c>
      <c r="E16" s="446">
        <v>14</v>
      </c>
      <c r="F16" s="605"/>
      <c r="G16" s="605"/>
      <c r="H16" s="605"/>
      <c r="I16" s="579"/>
      <c r="J16" s="199" t="s">
        <v>795</v>
      </c>
      <c r="K16" s="42">
        <f>VLOOKUP($A16&amp;K$109,決統データ!$A$3:$DE$365,$E16+19,FALSE)</f>
        <v>22844</v>
      </c>
      <c r="L16" s="154">
        <f t="shared" si="0"/>
        <v>22844</v>
      </c>
    </row>
    <row r="17" spans="1:12" ht="15.75" customHeight="1">
      <c r="A17" s="27" t="str">
        <f t="shared" si="1"/>
        <v>1764001</v>
      </c>
      <c r="B17" s="28" t="s">
        <v>263</v>
      </c>
      <c r="C17" s="29">
        <v>40</v>
      </c>
      <c r="D17" s="28" t="s">
        <v>370</v>
      </c>
      <c r="E17" s="446">
        <v>15</v>
      </c>
      <c r="F17" s="605"/>
      <c r="G17" s="605"/>
      <c r="H17" s="605"/>
      <c r="I17" s="577" t="s">
        <v>906</v>
      </c>
      <c r="J17" s="199" t="s">
        <v>583</v>
      </c>
      <c r="K17" s="42">
        <f>VLOOKUP($A17&amp;K$109,決統データ!$A$3:$DE$365,$E17+19,FALSE)</f>
        <v>0</v>
      </c>
      <c r="L17" s="154">
        <f t="shared" si="0"/>
        <v>0</v>
      </c>
    </row>
    <row r="18" spans="1:12" ht="15.75" customHeight="1">
      <c r="A18" s="27" t="str">
        <f t="shared" si="1"/>
        <v>1764001</v>
      </c>
      <c r="B18" s="28" t="s">
        <v>263</v>
      </c>
      <c r="C18" s="29">
        <v>40</v>
      </c>
      <c r="D18" s="28" t="s">
        <v>370</v>
      </c>
      <c r="E18" s="446">
        <v>16</v>
      </c>
      <c r="F18" s="605"/>
      <c r="G18" s="605"/>
      <c r="H18" s="605"/>
      <c r="I18" s="579"/>
      <c r="J18" s="199" t="s">
        <v>795</v>
      </c>
      <c r="K18" s="42">
        <f>VLOOKUP($A18&amp;K$109,決統データ!$A$3:$DE$365,$E18+19,FALSE)</f>
        <v>0</v>
      </c>
      <c r="L18" s="154">
        <f t="shared" si="0"/>
        <v>0</v>
      </c>
    </row>
    <row r="19" spans="1:12" ht="15.75" customHeight="1">
      <c r="A19" s="27" t="str">
        <f t="shared" si="1"/>
        <v>1764001</v>
      </c>
      <c r="B19" s="28" t="s">
        <v>263</v>
      </c>
      <c r="C19" s="29">
        <v>40</v>
      </c>
      <c r="D19" s="28" t="s">
        <v>370</v>
      </c>
      <c r="E19" s="446">
        <v>17</v>
      </c>
      <c r="F19" s="605"/>
      <c r="G19" s="605"/>
      <c r="H19" s="605"/>
      <c r="I19" s="577" t="s">
        <v>100</v>
      </c>
      <c r="J19" s="199" t="s">
        <v>583</v>
      </c>
      <c r="K19" s="42">
        <f>VLOOKUP($A19&amp;K$109,決統データ!$A$3:$DE$365,$E19+19,FALSE)</f>
        <v>0</v>
      </c>
      <c r="L19" s="154">
        <f t="shared" si="0"/>
        <v>0</v>
      </c>
    </row>
    <row r="20" spans="1:12" ht="15.75" customHeight="1">
      <c r="A20" s="27" t="str">
        <f t="shared" si="1"/>
        <v>1764001</v>
      </c>
      <c r="B20" s="28" t="s">
        <v>263</v>
      </c>
      <c r="C20" s="29">
        <v>40</v>
      </c>
      <c r="D20" s="28" t="s">
        <v>370</v>
      </c>
      <c r="E20" s="446">
        <v>18</v>
      </c>
      <c r="F20" s="605"/>
      <c r="G20" s="605"/>
      <c r="H20" s="605"/>
      <c r="I20" s="579"/>
      <c r="J20" s="199" t="s">
        <v>795</v>
      </c>
      <c r="K20" s="42">
        <f>VLOOKUP($A20&amp;K$109,決統データ!$A$3:$DE$365,$E20+19,FALSE)</f>
        <v>0</v>
      </c>
      <c r="L20" s="154">
        <f t="shared" si="0"/>
        <v>0</v>
      </c>
    </row>
    <row r="21" spans="1:12" ht="15.75" customHeight="1">
      <c r="A21" s="27" t="str">
        <f t="shared" si="1"/>
        <v>1764001</v>
      </c>
      <c r="B21" s="28" t="s">
        <v>263</v>
      </c>
      <c r="C21" s="29">
        <v>40</v>
      </c>
      <c r="D21" s="28" t="s">
        <v>370</v>
      </c>
      <c r="E21" s="446">
        <v>19</v>
      </c>
      <c r="F21" s="605"/>
      <c r="G21" s="605"/>
      <c r="H21" s="605"/>
      <c r="I21" s="574" t="s">
        <v>84</v>
      </c>
      <c r="J21" s="199" t="s">
        <v>583</v>
      </c>
      <c r="K21" s="42">
        <f>VLOOKUP($A21&amp;K$109,決統データ!$A$3:$DE$365,$E21+19,FALSE)</f>
        <v>0</v>
      </c>
      <c r="L21" s="154">
        <f t="shared" si="0"/>
        <v>0</v>
      </c>
    </row>
    <row r="22" spans="1:12" ht="15.75" customHeight="1">
      <c r="A22" s="27" t="str">
        <f t="shared" si="1"/>
        <v>1764001</v>
      </c>
      <c r="B22" s="28" t="s">
        <v>263</v>
      </c>
      <c r="C22" s="29">
        <v>40</v>
      </c>
      <c r="D22" s="28" t="s">
        <v>370</v>
      </c>
      <c r="E22" s="446">
        <v>20</v>
      </c>
      <c r="F22" s="605"/>
      <c r="G22" s="605"/>
      <c r="H22" s="605"/>
      <c r="I22" s="575"/>
      <c r="J22" s="199" t="s">
        <v>795</v>
      </c>
      <c r="K22" s="42">
        <f>VLOOKUP($A22&amp;K$109,決統データ!$A$3:$DE$365,$E22+19,FALSE)</f>
        <v>0</v>
      </c>
      <c r="L22" s="154">
        <f t="shared" si="0"/>
        <v>0</v>
      </c>
    </row>
    <row r="23" spans="1:12" ht="15.75" customHeight="1">
      <c r="A23" s="27" t="str">
        <f t="shared" si="1"/>
        <v>1764001</v>
      </c>
      <c r="B23" s="28" t="s">
        <v>263</v>
      </c>
      <c r="C23" s="29">
        <v>40</v>
      </c>
      <c r="D23" s="28" t="s">
        <v>370</v>
      </c>
      <c r="E23" s="446">
        <v>21</v>
      </c>
      <c r="F23" s="605"/>
      <c r="G23" s="605"/>
      <c r="H23" s="605"/>
      <c r="I23" s="593" t="s">
        <v>83</v>
      </c>
      <c r="J23" s="199" t="s">
        <v>583</v>
      </c>
      <c r="K23" s="42">
        <f>VLOOKUP($A23&amp;K$109,決統データ!$A$3:$DE$365,$E23+19,FALSE)</f>
        <v>0</v>
      </c>
      <c r="L23" s="154">
        <f t="shared" si="0"/>
        <v>0</v>
      </c>
    </row>
    <row r="24" spans="1:12" ht="15.75" customHeight="1">
      <c r="A24" s="27" t="str">
        <f t="shared" si="1"/>
        <v>1764001</v>
      </c>
      <c r="B24" s="28" t="s">
        <v>263</v>
      </c>
      <c r="C24" s="29">
        <v>40</v>
      </c>
      <c r="D24" s="28" t="s">
        <v>370</v>
      </c>
      <c r="E24" s="446">
        <v>22</v>
      </c>
      <c r="F24" s="605"/>
      <c r="G24" s="605"/>
      <c r="H24" s="605"/>
      <c r="I24" s="595"/>
      <c r="J24" s="199" t="s">
        <v>795</v>
      </c>
      <c r="K24" s="42">
        <f>VLOOKUP($A24&amp;K$109,決統データ!$A$3:$DE$365,$E24+19,FALSE)</f>
        <v>0</v>
      </c>
      <c r="L24" s="154">
        <f t="shared" si="0"/>
        <v>0</v>
      </c>
    </row>
    <row r="25" spans="1:12" ht="15.75" customHeight="1">
      <c r="A25" s="27" t="str">
        <f t="shared" si="1"/>
        <v>1764001</v>
      </c>
      <c r="B25" s="28" t="s">
        <v>263</v>
      </c>
      <c r="C25" s="29">
        <v>40</v>
      </c>
      <c r="D25" s="28" t="s">
        <v>370</v>
      </c>
      <c r="E25" s="446">
        <v>23</v>
      </c>
      <c r="F25" s="605"/>
      <c r="G25" s="605"/>
      <c r="H25" s="605"/>
      <c r="I25" s="593" t="s">
        <v>1235</v>
      </c>
      <c r="J25" s="199" t="s">
        <v>583</v>
      </c>
      <c r="K25" s="42">
        <f>VLOOKUP($A25&amp;K$109,決統データ!$A$3:$DE$365,$E25+19,FALSE)</f>
        <v>0</v>
      </c>
      <c r="L25" s="154">
        <f t="shared" si="0"/>
        <v>0</v>
      </c>
    </row>
    <row r="26" spans="1:12" ht="15.75" customHeight="1">
      <c r="A26" s="27" t="str">
        <f t="shared" si="1"/>
        <v>1764001</v>
      </c>
      <c r="B26" s="28" t="s">
        <v>263</v>
      </c>
      <c r="C26" s="29">
        <v>40</v>
      </c>
      <c r="D26" s="28" t="s">
        <v>370</v>
      </c>
      <c r="E26" s="446">
        <v>24</v>
      </c>
      <c r="F26" s="605"/>
      <c r="G26" s="605"/>
      <c r="H26" s="605"/>
      <c r="I26" s="595"/>
      <c r="J26" s="199" t="s">
        <v>795</v>
      </c>
      <c r="K26" s="42">
        <f>VLOOKUP($A26&amp;K$109,決統データ!$A$3:$DE$365,$E26+19,FALSE)</f>
        <v>0</v>
      </c>
      <c r="L26" s="154">
        <f t="shared" si="0"/>
        <v>0</v>
      </c>
    </row>
    <row r="27" spans="1:12" ht="15.75" customHeight="1">
      <c r="A27" s="27" t="str">
        <f t="shared" si="1"/>
        <v>1764001</v>
      </c>
      <c r="B27" s="28" t="s">
        <v>263</v>
      </c>
      <c r="C27" s="29">
        <v>40</v>
      </c>
      <c r="D27" s="28" t="s">
        <v>370</v>
      </c>
      <c r="E27" s="446">
        <v>25</v>
      </c>
      <c r="F27" s="605"/>
      <c r="G27" s="605"/>
      <c r="H27" s="605"/>
      <c r="I27" s="574" t="s">
        <v>80</v>
      </c>
      <c r="J27" s="199" t="s">
        <v>583</v>
      </c>
      <c r="K27" s="42">
        <f>VLOOKUP($A27&amp;K$109,決統データ!$A$3:$DE$365,$E27+19,FALSE)</f>
        <v>0</v>
      </c>
      <c r="L27" s="154">
        <f t="shared" si="0"/>
        <v>0</v>
      </c>
    </row>
    <row r="28" spans="1:12" ht="15.75" customHeight="1">
      <c r="A28" s="27" t="str">
        <f t="shared" si="1"/>
        <v>1764001</v>
      </c>
      <c r="B28" s="28" t="s">
        <v>263</v>
      </c>
      <c r="C28" s="29">
        <v>40</v>
      </c>
      <c r="D28" s="28" t="s">
        <v>370</v>
      </c>
      <c r="E28" s="446">
        <v>26</v>
      </c>
      <c r="F28" s="605"/>
      <c r="G28" s="605"/>
      <c r="H28" s="605"/>
      <c r="I28" s="575"/>
      <c r="J28" s="199" t="s">
        <v>795</v>
      </c>
      <c r="K28" s="42">
        <f>VLOOKUP($A28&amp;K$109,決統データ!$A$3:$DE$365,$E28+19,FALSE)</f>
        <v>0</v>
      </c>
      <c r="L28" s="154">
        <f t="shared" si="0"/>
        <v>0</v>
      </c>
    </row>
    <row r="29" spans="1:12" ht="15.75" customHeight="1">
      <c r="A29" s="27" t="str">
        <f t="shared" si="1"/>
        <v>1764001</v>
      </c>
      <c r="B29" s="28" t="s">
        <v>263</v>
      </c>
      <c r="C29" s="29">
        <v>40</v>
      </c>
      <c r="D29" s="28" t="s">
        <v>370</v>
      </c>
      <c r="E29" s="446">
        <v>27</v>
      </c>
      <c r="F29" s="605"/>
      <c r="G29" s="605"/>
      <c r="H29" s="605"/>
      <c r="I29" s="577" t="s">
        <v>713</v>
      </c>
      <c r="J29" s="199" t="s">
        <v>583</v>
      </c>
      <c r="K29" s="42">
        <f>VLOOKUP($A29&amp;K$109,決統データ!$A$3:$DE$365,$E29+19,FALSE)</f>
        <v>25</v>
      </c>
      <c r="L29" s="154">
        <f t="shared" si="0"/>
        <v>25</v>
      </c>
    </row>
    <row r="30" spans="1:12" ht="15.75" customHeight="1">
      <c r="A30" s="27" t="str">
        <f t="shared" si="1"/>
        <v>1764001</v>
      </c>
      <c r="B30" s="28" t="s">
        <v>263</v>
      </c>
      <c r="C30" s="29">
        <v>40</v>
      </c>
      <c r="D30" s="28" t="s">
        <v>370</v>
      </c>
      <c r="E30" s="446">
        <v>28</v>
      </c>
      <c r="F30" s="753"/>
      <c r="G30" s="753"/>
      <c r="H30" s="753"/>
      <c r="I30" s="579"/>
      <c r="J30" s="199" t="s">
        <v>795</v>
      </c>
      <c r="K30" s="42">
        <f>VLOOKUP($A30&amp;K$109,決統データ!$A$3:$DE$365,$E30+19,FALSE)</f>
        <v>3211</v>
      </c>
      <c r="L30" s="154">
        <f t="shared" si="0"/>
        <v>3211</v>
      </c>
    </row>
    <row r="31" spans="1:12" ht="15.75" customHeight="1">
      <c r="A31" s="27" t="str">
        <f t="shared" si="1"/>
        <v>1764001</v>
      </c>
      <c r="B31" s="28" t="s">
        <v>263</v>
      </c>
      <c r="C31" s="29">
        <v>40</v>
      </c>
      <c r="D31" s="28" t="s">
        <v>370</v>
      </c>
      <c r="E31" s="446">
        <v>31</v>
      </c>
      <c r="F31" s="604" t="s">
        <v>902</v>
      </c>
      <c r="G31" s="683" t="s">
        <v>901</v>
      </c>
      <c r="H31" s="596"/>
      <c r="I31" s="596"/>
      <c r="J31" s="199" t="s">
        <v>583</v>
      </c>
      <c r="K31" s="42">
        <f>VLOOKUP($A31&amp;K$109,決統データ!$A$3:$DE$365,$E31+19,FALSE)</f>
        <v>1813</v>
      </c>
      <c r="L31" s="154">
        <f t="shared" si="0"/>
        <v>1813</v>
      </c>
    </row>
    <row r="32" spans="1:12" ht="15.75" customHeight="1">
      <c r="A32" s="27" t="str">
        <f t="shared" si="1"/>
        <v>1764001</v>
      </c>
      <c r="B32" s="28" t="s">
        <v>263</v>
      </c>
      <c r="C32" s="29">
        <v>40</v>
      </c>
      <c r="D32" s="28" t="s">
        <v>370</v>
      </c>
      <c r="E32" s="446">
        <v>32</v>
      </c>
      <c r="F32" s="605"/>
      <c r="G32" s="683"/>
      <c r="H32" s="596"/>
      <c r="I32" s="596"/>
      <c r="J32" s="199" t="s">
        <v>795</v>
      </c>
      <c r="K32" s="42">
        <f>VLOOKUP($A32&amp;K$109,決統データ!$A$3:$DE$365,$E32+19,FALSE)</f>
        <v>47100</v>
      </c>
      <c r="L32" s="154">
        <f t="shared" si="0"/>
        <v>47100</v>
      </c>
    </row>
    <row r="33" spans="1:12" ht="15.75" customHeight="1">
      <c r="A33" s="27" t="str">
        <f t="shared" si="1"/>
        <v>1764001</v>
      </c>
      <c r="B33" s="28" t="s">
        <v>263</v>
      </c>
      <c r="C33" s="29">
        <v>40</v>
      </c>
      <c r="D33" s="28" t="s">
        <v>370</v>
      </c>
      <c r="E33" s="446">
        <v>33</v>
      </c>
      <c r="F33" s="605"/>
      <c r="G33" s="200"/>
      <c r="H33" s="720" t="s">
        <v>1377</v>
      </c>
      <c r="I33" s="664"/>
      <c r="J33" s="199" t="s">
        <v>583</v>
      </c>
      <c r="K33" s="42">
        <f>VLOOKUP($A33&amp;K$109,決統データ!$A$3:$DE$365,$E33+19,FALSE)</f>
        <v>1336</v>
      </c>
      <c r="L33" s="154">
        <f t="shared" si="0"/>
        <v>1336</v>
      </c>
    </row>
    <row r="34" spans="1:12" ht="15.75" customHeight="1">
      <c r="A34" s="27" t="str">
        <f t="shared" si="1"/>
        <v>1764001</v>
      </c>
      <c r="B34" s="28" t="s">
        <v>263</v>
      </c>
      <c r="C34" s="29">
        <v>40</v>
      </c>
      <c r="D34" s="28" t="s">
        <v>370</v>
      </c>
      <c r="E34" s="446">
        <v>34</v>
      </c>
      <c r="F34" s="605"/>
      <c r="G34" s="201"/>
      <c r="H34" s="720"/>
      <c r="I34" s="664"/>
      <c r="J34" s="199" t="s">
        <v>795</v>
      </c>
      <c r="K34" s="42">
        <f>VLOOKUP($A34&amp;K$109,決統データ!$A$3:$DE$365,$E34+19,FALSE)</f>
        <v>1336</v>
      </c>
      <c r="L34" s="154">
        <f t="shared" si="0"/>
        <v>1336</v>
      </c>
    </row>
    <row r="35" spans="1:12" ht="15.75" customHeight="1">
      <c r="A35" s="27" t="str">
        <f t="shared" si="1"/>
        <v>1764001</v>
      </c>
      <c r="B35" s="28" t="s">
        <v>263</v>
      </c>
      <c r="C35" s="29">
        <v>40</v>
      </c>
      <c r="D35" s="28" t="s">
        <v>370</v>
      </c>
      <c r="E35" s="446">
        <v>35</v>
      </c>
      <c r="F35" s="605"/>
      <c r="G35" s="200"/>
      <c r="H35" s="754" t="s">
        <v>360</v>
      </c>
      <c r="I35" s="722"/>
      <c r="J35" s="199" t="s">
        <v>583</v>
      </c>
      <c r="K35" s="42">
        <f>VLOOKUP($A35&amp;K$109,決統データ!$A$3:$DE$365,$E35+19,FALSE)</f>
        <v>477</v>
      </c>
      <c r="L35" s="154">
        <f t="shared" si="0"/>
        <v>477</v>
      </c>
    </row>
    <row r="36" spans="1:12" ht="15.75" customHeight="1">
      <c r="A36" s="27" t="str">
        <f t="shared" si="1"/>
        <v>1764001</v>
      </c>
      <c r="B36" s="28" t="s">
        <v>263</v>
      </c>
      <c r="C36" s="29">
        <v>40</v>
      </c>
      <c r="D36" s="28" t="s">
        <v>370</v>
      </c>
      <c r="E36" s="446">
        <v>36</v>
      </c>
      <c r="F36" s="605"/>
      <c r="G36" s="201"/>
      <c r="H36" s="755"/>
      <c r="I36" s="724"/>
      <c r="J36" s="199" t="s">
        <v>795</v>
      </c>
      <c r="K36" s="42">
        <f>VLOOKUP($A36&amp;K$109,決統データ!$A$3:$DE$365,$E36+19,FALSE)</f>
        <v>477</v>
      </c>
      <c r="L36" s="154">
        <f t="shared" si="0"/>
        <v>477</v>
      </c>
    </row>
    <row r="37" spans="1:12" ht="15.75" customHeight="1">
      <c r="A37" s="27" t="str">
        <f t="shared" si="1"/>
        <v>1764001</v>
      </c>
      <c r="B37" s="28" t="s">
        <v>263</v>
      </c>
      <c r="C37" s="29">
        <v>40</v>
      </c>
      <c r="D37" s="28" t="s">
        <v>370</v>
      </c>
      <c r="E37" s="446">
        <v>37</v>
      </c>
      <c r="F37" s="605"/>
      <c r="G37" s="200"/>
      <c r="H37" s="683" t="s">
        <v>906</v>
      </c>
      <c r="I37" s="596"/>
      <c r="J37" s="199" t="s">
        <v>583</v>
      </c>
      <c r="K37" s="42">
        <f>VLOOKUP($A37&amp;K$109,決統データ!$A$3:$DE$365,$E37+19,FALSE)</f>
        <v>0</v>
      </c>
      <c r="L37" s="154">
        <f t="shared" si="0"/>
        <v>0</v>
      </c>
    </row>
    <row r="38" spans="1:12" ht="15.75" customHeight="1">
      <c r="A38" s="27" t="str">
        <f t="shared" si="1"/>
        <v>1764001</v>
      </c>
      <c r="B38" s="28" t="s">
        <v>263</v>
      </c>
      <c r="C38" s="29">
        <v>40</v>
      </c>
      <c r="D38" s="28" t="s">
        <v>370</v>
      </c>
      <c r="E38" s="446">
        <v>38</v>
      </c>
      <c r="F38" s="605"/>
      <c r="G38" s="201"/>
      <c r="H38" s="683"/>
      <c r="I38" s="596"/>
      <c r="J38" s="199" t="s">
        <v>795</v>
      </c>
      <c r="K38" s="42">
        <f>VLOOKUP($A38&amp;K$109,決統データ!$A$3:$DE$365,$E38+19,FALSE)</f>
        <v>0</v>
      </c>
      <c r="L38" s="154">
        <f t="shared" si="0"/>
        <v>0</v>
      </c>
    </row>
    <row r="39" spans="1:12" ht="15.75" customHeight="1">
      <c r="A39" s="27" t="str">
        <f t="shared" si="1"/>
        <v>1764001</v>
      </c>
      <c r="B39" s="28" t="s">
        <v>263</v>
      </c>
      <c r="C39" s="29">
        <v>40</v>
      </c>
      <c r="D39" s="28" t="s">
        <v>370</v>
      </c>
      <c r="E39" s="446">
        <v>39</v>
      </c>
      <c r="F39" s="605"/>
      <c r="G39" s="200"/>
      <c r="H39" s="720" t="s">
        <v>86</v>
      </c>
      <c r="I39" s="664"/>
      <c r="J39" s="199" t="s">
        <v>583</v>
      </c>
      <c r="K39" s="42">
        <f>VLOOKUP($A39&amp;K$109,決統データ!$A$3:$DE$365,$E39+19,FALSE)</f>
        <v>0</v>
      </c>
      <c r="L39" s="154">
        <f t="shared" si="0"/>
        <v>0</v>
      </c>
    </row>
    <row r="40" spans="1:12" ht="15.75" customHeight="1">
      <c r="A40" s="27" t="str">
        <f t="shared" si="1"/>
        <v>1764001</v>
      </c>
      <c r="B40" s="28" t="s">
        <v>263</v>
      </c>
      <c r="C40" s="29">
        <v>40</v>
      </c>
      <c r="D40" s="28" t="s">
        <v>370</v>
      </c>
      <c r="E40" s="446">
        <v>40</v>
      </c>
      <c r="F40" s="605"/>
      <c r="G40" s="201"/>
      <c r="H40" s="720"/>
      <c r="I40" s="664"/>
      <c r="J40" s="199" t="s">
        <v>795</v>
      </c>
      <c r="K40" s="42">
        <f>VLOOKUP($A40&amp;K$109,決統データ!$A$3:$DE$365,$E40+19,FALSE)</f>
        <v>0</v>
      </c>
      <c r="L40" s="154">
        <f t="shared" si="0"/>
        <v>0</v>
      </c>
    </row>
    <row r="41" spans="1:12" ht="15.75" customHeight="1">
      <c r="A41" s="27" t="str">
        <f t="shared" si="1"/>
        <v>1764001</v>
      </c>
      <c r="B41" s="28" t="s">
        <v>263</v>
      </c>
      <c r="C41" s="29">
        <v>40</v>
      </c>
      <c r="D41" s="28" t="s">
        <v>370</v>
      </c>
      <c r="E41" s="446">
        <v>41</v>
      </c>
      <c r="F41" s="753"/>
      <c r="G41" s="448"/>
      <c r="H41" s="683" t="s">
        <v>713</v>
      </c>
      <c r="I41" s="596"/>
      <c r="J41" s="199" t="s">
        <v>795</v>
      </c>
      <c r="K41" s="42">
        <f>VLOOKUP($A41&amp;K$109,決統データ!$A$3:$DE$365,$E41+19,FALSE)</f>
        <v>45287</v>
      </c>
      <c r="L41" s="154">
        <f t="shared" si="0"/>
        <v>45287</v>
      </c>
    </row>
    <row r="42" spans="1:12" ht="15.75" customHeight="1">
      <c r="A42" s="27" t="str">
        <f t="shared" si="1"/>
        <v>1764001</v>
      </c>
      <c r="B42" s="28" t="s">
        <v>263</v>
      </c>
      <c r="C42" s="29">
        <v>40</v>
      </c>
      <c r="D42" s="28" t="s">
        <v>370</v>
      </c>
      <c r="E42" s="446">
        <v>42</v>
      </c>
      <c r="F42" s="596" t="s">
        <v>99</v>
      </c>
      <c r="G42" s="596"/>
      <c r="H42" s="596"/>
      <c r="I42" s="596"/>
      <c r="J42" s="199" t="s">
        <v>583</v>
      </c>
      <c r="K42" s="42">
        <f>VLOOKUP($A42&amp;K$109,決統データ!$A$3:$DE$365,$E42+19,FALSE)</f>
        <v>24776</v>
      </c>
      <c r="L42" s="154">
        <f t="shared" si="0"/>
        <v>24776</v>
      </c>
    </row>
    <row r="43" spans="1:12" ht="15.75" customHeight="1">
      <c r="A43" s="27" t="str">
        <f t="shared" si="1"/>
        <v>1764001</v>
      </c>
      <c r="B43" s="28" t="s">
        <v>263</v>
      </c>
      <c r="C43" s="29">
        <v>40</v>
      </c>
      <c r="D43" s="28" t="s">
        <v>370</v>
      </c>
      <c r="E43" s="446">
        <v>43</v>
      </c>
      <c r="F43" s="596"/>
      <c r="G43" s="596"/>
      <c r="H43" s="596"/>
      <c r="I43" s="596"/>
      <c r="J43" s="199" t="s">
        <v>795</v>
      </c>
      <c r="K43" s="42">
        <f>VLOOKUP($A43&amp;K$109,決統データ!$A$3:$DE$365,$E43+19,FALSE)</f>
        <v>73249</v>
      </c>
      <c r="L43" s="154">
        <f t="shared" si="0"/>
        <v>73249</v>
      </c>
    </row>
    <row r="44" spans="1:12" ht="15.75" customHeight="1">
      <c r="A44" s="27" t="str">
        <f t="shared" si="1"/>
        <v>1764001</v>
      </c>
      <c r="B44" s="28" t="s">
        <v>263</v>
      </c>
      <c r="C44" s="29">
        <v>40</v>
      </c>
      <c r="D44" s="28" t="s">
        <v>370</v>
      </c>
      <c r="E44" s="446">
        <v>44</v>
      </c>
      <c r="F44" s="760" t="s">
        <v>905</v>
      </c>
      <c r="G44" s="761"/>
      <c r="H44" s="721" t="s">
        <v>904</v>
      </c>
      <c r="I44" s="722"/>
      <c r="J44" s="203" t="s">
        <v>98</v>
      </c>
      <c r="K44" s="42">
        <f>VLOOKUP($A44&amp;K$109,決統データ!$A$3:$DE$365,$E44+19,FALSE)</f>
        <v>0</v>
      </c>
      <c r="L44" s="154">
        <f t="shared" si="0"/>
        <v>0</v>
      </c>
    </row>
    <row r="45" spans="1:12" ht="15.75" customHeight="1">
      <c r="A45" s="27" t="str">
        <f t="shared" si="1"/>
        <v>1764001</v>
      </c>
      <c r="B45" s="28" t="s">
        <v>263</v>
      </c>
      <c r="C45" s="29">
        <v>40</v>
      </c>
      <c r="D45" s="28" t="s">
        <v>370</v>
      </c>
      <c r="E45" s="446">
        <v>45</v>
      </c>
      <c r="F45" s="762"/>
      <c r="G45" s="763"/>
      <c r="H45" s="723"/>
      <c r="I45" s="724"/>
      <c r="J45" s="204" t="s">
        <v>903</v>
      </c>
      <c r="K45" s="42">
        <f>VLOOKUP($A45&amp;K$109,決統データ!$A$3:$DE$365,$E45+19,FALSE)</f>
        <v>3186</v>
      </c>
      <c r="L45" s="154">
        <f t="shared" si="0"/>
        <v>3186</v>
      </c>
    </row>
    <row r="46" spans="1:12" ht="15.75" customHeight="1">
      <c r="A46" s="27" t="str">
        <f t="shared" si="1"/>
        <v>1764001</v>
      </c>
      <c r="B46" s="28" t="s">
        <v>263</v>
      </c>
      <c r="C46" s="29">
        <v>40</v>
      </c>
      <c r="D46" s="28" t="s">
        <v>370</v>
      </c>
      <c r="E46" s="446">
        <v>46</v>
      </c>
      <c r="F46" s="762"/>
      <c r="G46" s="763"/>
      <c r="H46" s="756" t="s">
        <v>902</v>
      </c>
      <c r="I46" s="757"/>
      <c r="J46" s="424"/>
      <c r="K46" s="425"/>
      <c r="L46" s="426"/>
    </row>
    <row r="47" spans="1:12" ht="15.75" customHeight="1">
      <c r="A47" s="27" t="str">
        <f t="shared" si="1"/>
        <v>1764001</v>
      </c>
      <c r="B47" s="28" t="s">
        <v>263</v>
      </c>
      <c r="C47" s="29">
        <v>40</v>
      </c>
      <c r="D47" s="28" t="s">
        <v>370</v>
      </c>
      <c r="E47" s="446">
        <v>47</v>
      </c>
      <c r="F47" s="762"/>
      <c r="G47" s="763"/>
      <c r="H47" s="758"/>
      <c r="I47" s="759"/>
      <c r="J47" s="199" t="s">
        <v>901</v>
      </c>
      <c r="K47" s="42">
        <f>VLOOKUP($A47&amp;K$109,決統データ!$A$3:$DE$365,$E47+19,FALSE)</f>
        <v>45287</v>
      </c>
      <c r="L47" s="154">
        <f t="shared" ref="L47:L78" si="2">SUM(K47:K47)</f>
        <v>45287</v>
      </c>
    </row>
    <row r="48" spans="1:12" ht="15.75" customHeight="1">
      <c r="A48" s="27" t="str">
        <f t="shared" si="1"/>
        <v>1764001</v>
      </c>
      <c r="B48" s="28" t="s">
        <v>263</v>
      </c>
      <c r="C48" s="29">
        <v>40</v>
      </c>
      <c r="D48" s="28" t="s">
        <v>370</v>
      </c>
      <c r="E48" s="446">
        <v>48</v>
      </c>
      <c r="F48" s="764"/>
      <c r="G48" s="765"/>
      <c r="H48" s="443" t="s">
        <v>97</v>
      </c>
      <c r="I48" s="447"/>
      <c r="J48" s="205"/>
      <c r="K48" s="42">
        <f>VLOOKUP($A48&amp;K$109,決統データ!$A$3:$DE$365,$E48+19,FALSE)</f>
        <v>48473</v>
      </c>
      <c r="L48" s="154">
        <f t="shared" si="2"/>
        <v>48473</v>
      </c>
    </row>
    <row r="49" spans="1:12" ht="15.75" customHeight="1">
      <c r="A49" s="27" t="str">
        <f t="shared" si="1"/>
        <v>1764001</v>
      </c>
      <c r="B49" s="28" t="s">
        <v>263</v>
      </c>
      <c r="C49" s="29">
        <v>40</v>
      </c>
      <c r="D49" s="28" t="s">
        <v>370</v>
      </c>
      <c r="E49" s="446">
        <v>49</v>
      </c>
      <c r="F49" s="597" t="s">
        <v>96</v>
      </c>
      <c r="G49" s="597"/>
      <c r="H49" s="597"/>
      <c r="I49" s="447" t="s">
        <v>900</v>
      </c>
      <c r="J49" s="205"/>
      <c r="K49" s="42">
        <f>VLOOKUP($A49&amp;K$109,決統データ!$A$3:$DE$365,$E49+19,FALSE)</f>
        <v>0</v>
      </c>
      <c r="L49" s="154">
        <f t="shared" si="2"/>
        <v>0</v>
      </c>
    </row>
    <row r="50" spans="1:12" ht="15.75" customHeight="1">
      <c r="A50" s="27" t="str">
        <f t="shared" si="1"/>
        <v>1764001</v>
      </c>
      <c r="B50" s="28" t="s">
        <v>263</v>
      </c>
      <c r="C50" s="29">
        <v>40</v>
      </c>
      <c r="D50" s="28" t="s">
        <v>370</v>
      </c>
      <c r="E50" s="446">
        <v>50</v>
      </c>
      <c r="F50" s="597"/>
      <c r="G50" s="597"/>
      <c r="H50" s="597"/>
      <c r="I50" s="447" t="s">
        <v>95</v>
      </c>
      <c r="J50" s="205"/>
      <c r="K50" s="42">
        <f>VLOOKUP($A50&amp;K$109,決統データ!$A$3:$DE$365,$E50+19,FALSE)</f>
        <v>0</v>
      </c>
      <c r="L50" s="154">
        <f t="shared" si="2"/>
        <v>0</v>
      </c>
    </row>
    <row r="51" spans="1:12" ht="15.75" customHeight="1">
      <c r="A51" s="27" t="str">
        <f t="shared" si="1"/>
        <v>1764001</v>
      </c>
      <c r="B51" s="28" t="s">
        <v>263</v>
      </c>
      <c r="C51" s="29">
        <v>40</v>
      </c>
      <c r="D51" s="28" t="s">
        <v>370</v>
      </c>
      <c r="E51" s="446">
        <v>51</v>
      </c>
      <c r="F51" s="597" t="s">
        <v>94</v>
      </c>
      <c r="G51" s="597"/>
      <c r="H51" s="597"/>
      <c r="I51" s="447" t="s">
        <v>900</v>
      </c>
      <c r="J51" s="205"/>
      <c r="K51" s="42">
        <f>VLOOKUP($A51&amp;K$109,決統データ!$A$3:$DE$365,$E51+19,FALSE)</f>
        <v>0</v>
      </c>
      <c r="L51" s="154">
        <f t="shared" si="2"/>
        <v>0</v>
      </c>
    </row>
    <row r="52" spans="1:12" ht="15.75" customHeight="1">
      <c r="A52" s="27" t="str">
        <f t="shared" si="1"/>
        <v>1764001</v>
      </c>
      <c r="B52" s="28" t="s">
        <v>263</v>
      </c>
      <c r="C52" s="29">
        <v>40</v>
      </c>
      <c r="D52" s="28" t="s">
        <v>370</v>
      </c>
      <c r="E52" s="446">
        <v>52</v>
      </c>
      <c r="F52" s="597"/>
      <c r="G52" s="597"/>
      <c r="H52" s="597"/>
      <c r="I52" s="447" t="s">
        <v>93</v>
      </c>
      <c r="J52" s="205"/>
      <c r="K52" s="42">
        <f>VLOOKUP($A52&amp;K$109,決統データ!$A$3:$DE$365,$E52+19,FALSE)</f>
        <v>0</v>
      </c>
      <c r="L52" s="154">
        <f t="shared" si="2"/>
        <v>0</v>
      </c>
    </row>
    <row r="53" spans="1:12" ht="15.75" customHeight="1">
      <c r="A53" s="27" t="str">
        <f t="shared" si="1"/>
        <v>1764001</v>
      </c>
      <c r="B53" s="28" t="s">
        <v>263</v>
      </c>
      <c r="C53" s="29">
        <v>40</v>
      </c>
      <c r="D53" s="28" t="s">
        <v>370</v>
      </c>
      <c r="E53" s="446">
        <v>53</v>
      </c>
      <c r="F53" s="443" t="s">
        <v>92</v>
      </c>
      <c r="G53" s="443"/>
      <c r="H53" s="443"/>
      <c r="I53" s="447"/>
      <c r="J53" s="205"/>
      <c r="K53" s="42">
        <f>VLOOKUP($A53&amp;K$109,決統データ!$A$3:$DE$365,$E53+19,FALSE)</f>
        <v>48473</v>
      </c>
      <c r="L53" s="154">
        <f t="shared" si="2"/>
        <v>48473</v>
      </c>
    </row>
    <row r="54" spans="1:12" ht="15.75" customHeight="1">
      <c r="A54" s="27" t="str">
        <f t="shared" si="1"/>
        <v>1764001</v>
      </c>
      <c r="B54" s="28" t="s">
        <v>263</v>
      </c>
      <c r="C54" s="29">
        <v>40</v>
      </c>
      <c r="D54" s="28" t="s">
        <v>370</v>
      </c>
      <c r="E54" s="446">
        <v>54</v>
      </c>
      <c r="F54" s="744" t="s">
        <v>91</v>
      </c>
      <c r="G54" s="745"/>
      <c r="H54" s="746"/>
      <c r="I54" s="577" t="s">
        <v>89</v>
      </c>
      <c r="J54" s="199" t="s">
        <v>583</v>
      </c>
      <c r="K54" s="42">
        <f>VLOOKUP($A54&amp;K$109,決統データ!$A$3:$DE$365,$E54+19,FALSE)</f>
        <v>94</v>
      </c>
      <c r="L54" s="154">
        <f t="shared" si="2"/>
        <v>94</v>
      </c>
    </row>
    <row r="55" spans="1:12" ht="15.75" customHeight="1">
      <c r="A55" s="27" t="str">
        <f t="shared" si="1"/>
        <v>1764001</v>
      </c>
      <c r="B55" s="28" t="s">
        <v>263</v>
      </c>
      <c r="C55" s="29">
        <v>40</v>
      </c>
      <c r="D55" s="28" t="s">
        <v>370</v>
      </c>
      <c r="E55" s="446">
        <v>55</v>
      </c>
      <c r="F55" s="747"/>
      <c r="G55" s="748"/>
      <c r="H55" s="749"/>
      <c r="I55" s="579"/>
      <c r="J55" s="199" t="s">
        <v>795</v>
      </c>
      <c r="K55" s="42">
        <f>VLOOKUP($A55&amp;K$109,決統データ!$A$3:$DE$365,$E55+19,FALSE)</f>
        <v>94</v>
      </c>
      <c r="L55" s="154">
        <f t="shared" si="2"/>
        <v>94</v>
      </c>
    </row>
    <row r="56" spans="1:12" ht="15.75" customHeight="1">
      <c r="A56" s="27" t="str">
        <f t="shared" si="1"/>
        <v>1764001</v>
      </c>
      <c r="B56" s="28" t="s">
        <v>263</v>
      </c>
      <c r="C56" s="29">
        <v>40</v>
      </c>
      <c r="D56" s="28" t="s">
        <v>370</v>
      </c>
      <c r="E56" s="446">
        <v>56</v>
      </c>
      <c r="F56" s="747"/>
      <c r="G56" s="748"/>
      <c r="H56" s="749"/>
      <c r="I56" s="577" t="s">
        <v>88</v>
      </c>
      <c r="J56" s="199" t="s">
        <v>583</v>
      </c>
      <c r="K56" s="42">
        <f>VLOOKUP($A56&amp;K$109,決統データ!$A$3:$DE$365,$E56+19,FALSE)</f>
        <v>1336</v>
      </c>
      <c r="L56" s="154">
        <f t="shared" si="2"/>
        <v>1336</v>
      </c>
    </row>
    <row r="57" spans="1:12" ht="15.75" customHeight="1">
      <c r="A57" s="27" t="str">
        <f t="shared" si="1"/>
        <v>1764001</v>
      </c>
      <c r="B57" s="28" t="s">
        <v>263</v>
      </c>
      <c r="C57" s="29">
        <v>40</v>
      </c>
      <c r="D57" s="28" t="s">
        <v>370</v>
      </c>
      <c r="E57" s="446">
        <v>57</v>
      </c>
      <c r="F57" s="750"/>
      <c r="G57" s="751"/>
      <c r="H57" s="752"/>
      <c r="I57" s="579"/>
      <c r="J57" s="199" t="s">
        <v>795</v>
      </c>
      <c r="K57" s="42">
        <f>VLOOKUP($A57&amp;K$109,決統データ!$A$3:$DE$365,$E57+19,FALSE)</f>
        <v>1336</v>
      </c>
      <c r="L57" s="154">
        <f t="shared" si="2"/>
        <v>1336</v>
      </c>
    </row>
    <row r="58" spans="1:12" ht="15.75" customHeight="1">
      <c r="A58" s="27" t="str">
        <f t="shared" si="1"/>
        <v>1764001</v>
      </c>
      <c r="B58" s="28" t="s">
        <v>263</v>
      </c>
      <c r="C58" s="29">
        <v>40</v>
      </c>
      <c r="D58" s="28" t="s">
        <v>370</v>
      </c>
      <c r="E58" s="446">
        <v>58</v>
      </c>
      <c r="F58" s="664" t="s">
        <v>90</v>
      </c>
      <c r="G58" s="664"/>
      <c r="H58" s="664"/>
      <c r="I58" s="596" t="s">
        <v>89</v>
      </c>
      <c r="J58" s="199" t="s">
        <v>583</v>
      </c>
      <c r="K58" s="42">
        <f>VLOOKUP($A58&amp;K$109,決統データ!$A$3:$DE$365,$E58+19,FALSE)</f>
        <v>0</v>
      </c>
      <c r="L58" s="154">
        <f t="shared" si="2"/>
        <v>0</v>
      </c>
    </row>
    <row r="59" spans="1:12" ht="15.75" customHeight="1">
      <c r="A59" s="27" t="str">
        <f t="shared" si="1"/>
        <v>1764001</v>
      </c>
      <c r="B59" s="28" t="s">
        <v>263</v>
      </c>
      <c r="C59" s="29">
        <v>40</v>
      </c>
      <c r="D59" s="28" t="s">
        <v>370</v>
      </c>
      <c r="E59" s="446">
        <v>59</v>
      </c>
      <c r="F59" s="664"/>
      <c r="G59" s="664"/>
      <c r="H59" s="664"/>
      <c r="I59" s="596"/>
      <c r="J59" s="199" t="s">
        <v>795</v>
      </c>
      <c r="K59" s="42">
        <f>VLOOKUP($A59&amp;K$109,決統データ!$A$3:$DE$365,$E59+19,FALSE)</f>
        <v>0</v>
      </c>
      <c r="L59" s="154">
        <f t="shared" si="2"/>
        <v>0</v>
      </c>
    </row>
    <row r="60" spans="1:12" ht="15.75" customHeight="1">
      <c r="A60" s="27" t="str">
        <f t="shared" si="1"/>
        <v>1764001</v>
      </c>
      <c r="B60" s="28" t="s">
        <v>263</v>
      </c>
      <c r="C60" s="29">
        <v>40</v>
      </c>
      <c r="D60" s="28" t="s">
        <v>370</v>
      </c>
      <c r="E60" s="446">
        <v>60</v>
      </c>
      <c r="F60" s="664"/>
      <c r="G60" s="664"/>
      <c r="H60" s="664"/>
      <c r="I60" s="596" t="s">
        <v>88</v>
      </c>
      <c r="J60" s="199" t="s">
        <v>583</v>
      </c>
      <c r="K60" s="42">
        <f>VLOOKUP($A60&amp;K$109,決統データ!$A$3:$DE$365,$E60+19,FALSE)</f>
        <v>0</v>
      </c>
      <c r="L60" s="154">
        <f t="shared" si="2"/>
        <v>0</v>
      </c>
    </row>
    <row r="61" spans="1:12" ht="15.75" customHeight="1">
      <c r="A61" s="27" t="str">
        <f t="shared" si="1"/>
        <v>1764001</v>
      </c>
      <c r="B61" s="28" t="s">
        <v>263</v>
      </c>
      <c r="C61" s="29">
        <v>40</v>
      </c>
      <c r="D61" s="28" t="s">
        <v>370</v>
      </c>
      <c r="E61" s="446">
        <v>61</v>
      </c>
      <c r="F61" s="664"/>
      <c r="G61" s="664"/>
      <c r="H61" s="664"/>
      <c r="I61" s="596"/>
      <c r="J61" s="199" t="s">
        <v>795</v>
      </c>
      <c r="K61" s="42">
        <f>VLOOKUP($A61&amp;K$109,決統データ!$A$3:$DE$365,$E61+19,FALSE)</f>
        <v>0</v>
      </c>
      <c r="L61" s="154">
        <f t="shared" si="2"/>
        <v>0</v>
      </c>
    </row>
    <row r="62" spans="1:12" ht="15.75" customHeight="1">
      <c r="A62" s="27" t="str">
        <f t="shared" si="1"/>
        <v>1764001</v>
      </c>
      <c r="B62" s="28" t="s">
        <v>263</v>
      </c>
      <c r="C62" s="29">
        <v>40</v>
      </c>
      <c r="D62" s="28" t="s">
        <v>370</v>
      </c>
      <c r="E62" s="446">
        <v>62</v>
      </c>
      <c r="F62" s="681" t="s">
        <v>87</v>
      </c>
      <c r="G62" s="682"/>
      <c r="H62" s="682"/>
      <c r="I62" s="682"/>
      <c r="J62" s="683"/>
      <c r="K62" s="42">
        <f>VLOOKUP($A62&amp;K$109,決統データ!$A$3:$DE$365,$E62+19,FALSE)</f>
        <v>0</v>
      </c>
      <c r="L62" s="154">
        <f t="shared" si="2"/>
        <v>0</v>
      </c>
    </row>
    <row r="63" spans="1:12" ht="15.75" customHeight="1">
      <c r="A63" s="27" t="str">
        <f t="shared" si="1"/>
        <v>1764001</v>
      </c>
      <c r="B63" s="28" t="s">
        <v>263</v>
      </c>
      <c r="C63" s="29">
        <v>40</v>
      </c>
      <c r="D63" s="28" t="s">
        <v>370</v>
      </c>
      <c r="E63" s="446">
        <v>63</v>
      </c>
      <c r="F63" s="449" t="s">
        <v>1480</v>
      </c>
      <c r="G63" s="200"/>
      <c r="H63" s="200"/>
      <c r="I63" s="200"/>
      <c r="J63" s="450"/>
      <c r="K63" s="42">
        <f>VLOOKUP($A63&amp;K$109,決統データ!$A$3:$DE$365,$E63+19,FALSE)</f>
        <v>0</v>
      </c>
      <c r="L63" s="154">
        <f t="shared" si="2"/>
        <v>0</v>
      </c>
    </row>
    <row r="64" spans="1:12" ht="15.75" customHeight="1">
      <c r="A64" s="27" t="str">
        <f t="shared" si="1"/>
        <v>1764002</v>
      </c>
      <c r="B64" s="28" t="s">
        <v>263</v>
      </c>
      <c r="C64" s="29">
        <v>40</v>
      </c>
      <c r="D64" s="28" t="s">
        <v>141</v>
      </c>
      <c r="E64" s="446">
        <v>1</v>
      </c>
      <c r="F64" s="737" t="s">
        <v>364</v>
      </c>
      <c r="G64" s="738"/>
      <c r="H64" s="665" t="s">
        <v>361</v>
      </c>
      <c r="I64" s="667"/>
      <c r="J64" s="206" t="s">
        <v>583</v>
      </c>
      <c r="K64" s="42">
        <f>VLOOKUP($A64&amp;K$109,決統データ!$A$3:$DE$365,$E64+19,FALSE)</f>
        <v>0</v>
      </c>
      <c r="L64" s="154">
        <f t="shared" si="2"/>
        <v>0</v>
      </c>
    </row>
    <row r="65" spans="1:12" ht="15.75" customHeight="1">
      <c r="A65" s="27" t="str">
        <f t="shared" si="1"/>
        <v>1764002</v>
      </c>
      <c r="B65" s="28" t="s">
        <v>263</v>
      </c>
      <c r="C65" s="29">
        <v>40</v>
      </c>
      <c r="D65" s="28" t="s">
        <v>141</v>
      </c>
      <c r="E65" s="446">
        <v>2</v>
      </c>
      <c r="F65" s="739"/>
      <c r="G65" s="740"/>
      <c r="H65" s="668"/>
      <c r="I65" s="670"/>
      <c r="J65" s="199" t="s">
        <v>795</v>
      </c>
      <c r="K65" s="42">
        <f>VLOOKUP($A65&amp;K$109,決統データ!$A$3:$DE$365,$E65+19,FALSE)</f>
        <v>0</v>
      </c>
      <c r="L65" s="154">
        <f t="shared" si="2"/>
        <v>0</v>
      </c>
    </row>
    <row r="66" spans="1:12" ht="15.75" customHeight="1">
      <c r="A66" s="27" t="str">
        <f t="shared" si="1"/>
        <v>1764002</v>
      </c>
      <c r="B66" s="28" t="s">
        <v>263</v>
      </c>
      <c r="C66" s="29">
        <v>40</v>
      </c>
      <c r="D66" s="28" t="s">
        <v>141</v>
      </c>
      <c r="E66" s="446">
        <v>3</v>
      </c>
      <c r="F66" s="739"/>
      <c r="G66" s="740"/>
      <c r="H66" s="726" t="s">
        <v>362</v>
      </c>
      <c r="I66" s="727"/>
      <c r="J66" s="199" t="s">
        <v>583</v>
      </c>
      <c r="K66" s="42">
        <f>VLOOKUP($A66&amp;K$109,決統データ!$A$3:$DE$365,$E66+19,FALSE)</f>
        <v>0</v>
      </c>
      <c r="L66" s="154">
        <f t="shared" si="2"/>
        <v>0</v>
      </c>
    </row>
    <row r="67" spans="1:12" ht="15.75" customHeight="1">
      <c r="A67" s="27" t="str">
        <f t="shared" si="1"/>
        <v>1764002</v>
      </c>
      <c r="B67" s="28" t="s">
        <v>263</v>
      </c>
      <c r="C67" s="29">
        <v>40</v>
      </c>
      <c r="D67" s="28" t="s">
        <v>141</v>
      </c>
      <c r="E67" s="446">
        <v>4</v>
      </c>
      <c r="F67" s="739"/>
      <c r="G67" s="740"/>
      <c r="H67" s="668"/>
      <c r="I67" s="670"/>
      <c r="J67" s="199" t="s">
        <v>795</v>
      </c>
      <c r="K67" s="42">
        <f>VLOOKUP($A67&amp;K$109,決統データ!$A$3:$DE$365,$E67+19,FALSE)</f>
        <v>0</v>
      </c>
      <c r="L67" s="154">
        <f t="shared" si="2"/>
        <v>0</v>
      </c>
    </row>
    <row r="68" spans="1:12" ht="15.75" customHeight="1">
      <c r="A68" s="27" t="str">
        <f t="shared" ref="A68:A101" si="3">+B68&amp;C68&amp;D68</f>
        <v>1764002</v>
      </c>
      <c r="B68" s="28" t="s">
        <v>263</v>
      </c>
      <c r="C68" s="29">
        <v>40</v>
      </c>
      <c r="D68" s="28" t="s">
        <v>141</v>
      </c>
      <c r="E68" s="446">
        <v>5</v>
      </c>
      <c r="F68" s="739"/>
      <c r="G68" s="740"/>
      <c r="H68" s="743" t="s">
        <v>363</v>
      </c>
      <c r="I68" s="736"/>
      <c r="J68" s="199" t="s">
        <v>583</v>
      </c>
      <c r="K68" s="42">
        <f>VLOOKUP($A68&amp;K$109,決統データ!$A$3:$DE$365,$E68+19,FALSE)</f>
        <v>0</v>
      </c>
      <c r="L68" s="154">
        <f t="shared" si="2"/>
        <v>0</v>
      </c>
    </row>
    <row r="69" spans="1:12" ht="15.75" customHeight="1">
      <c r="A69" s="27" t="str">
        <f t="shared" si="3"/>
        <v>1764002</v>
      </c>
      <c r="B69" s="28" t="s">
        <v>263</v>
      </c>
      <c r="C69" s="29">
        <v>40</v>
      </c>
      <c r="D69" s="28" t="s">
        <v>141</v>
      </c>
      <c r="E69" s="446">
        <v>6</v>
      </c>
      <c r="F69" s="739"/>
      <c r="G69" s="740"/>
      <c r="H69" s="743"/>
      <c r="I69" s="736"/>
      <c r="J69" s="199" t="s">
        <v>795</v>
      </c>
      <c r="K69" s="42">
        <f>VLOOKUP($A69&amp;K$109,決統データ!$A$3:$DE$365,$E69+19,FALSE)</f>
        <v>0</v>
      </c>
      <c r="L69" s="154">
        <f t="shared" si="2"/>
        <v>0</v>
      </c>
    </row>
    <row r="70" spans="1:12" ht="15.75" customHeight="1">
      <c r="A70" s="27" t="str">
        <f t="shared" si="3"/>
        <v>1764002</v>
      </c>
      <c r="B70" s="28" t="s">
        <v>263</v>
      </c>
      <c r="C70" s="29">
        <v>40</v>
      </c>
      <c r="D70" s="28" t="s">
        <v>141</v>
      </c>
      <c r="E70" s="446">
        <v>7</v>
      </c>
      <c r="F70" s="739"/>
      <c r="G70" s="740"/>
      <c r="H70" s="720" t="s">
        <v>85</v>
      </c>
      <c r="I70" s="664"/>
      <c r="J70" s="199" t="s">
        <v>583</v>
      </c>
      <c r="K70" s="42">
        <f>VLOOKUP($A70&amp;K$109,決統データ!$A$3:$DE$365,$E70+19,FALSE)</f>
        <v>0</v>
      </c>
      <c r="L70" s="154">
        <f t="shared" si="2"/>
        <v>0</v>
      </c>
    </row>
    <row r="71" spans="1:12" ht="15.75" customHeight="1">
      <c r="A71" s="27" t="str">
        <f t="shared" si="3"/>
        <v>1764002</v>
      </c>
      <c r="B71" s="28" t="s">
        <v>263</v>
      </c>
      <c r="C71" s="29">
        <v>40</v>
      </c>
      <c r="D71" s="28" t="s">
        <v>141</v>
      </c>
      <c r="E71" s="446">
        <v>8</v>
      </c>
      <c r="F71" s="739"/>
      <c r="G71" s="740"/>
      <c r="H71" s="720"/>
      <c r="I71" s="664"/>
      <c r="J71" s="199" t="s">
        <v>795</v>
      </c>
      <c r="K71" s="42">
        <f>VLOOKUP($A71&amp;K$109,決統データ!$A$3:$DE$365,$E71+19,FALSE)</f>
        <v>0</v>
      </c>
      <c r="L71" s="154">
        <f t="shared" si="2"/>
        <v>0</v>
      </c>
    </row>
    <row r="72" spans="1:12" ht="15.75" customHeight="1">
      <c r="A72" s="27" t="str">
        <f t="shared" si="3"/>
        <v>1764002</v>
      </c>
      <c r="B72" s="28" t="s">
        <v>263</v>
      </c>
      <c r="C72" s="29">
        <v>40</v>
      </c>
      <c r="D72" s="28" t="s">
        <v>141</v>
      </c>
      <c r="E72" s="446">
        <v>9</v>
      </c>
      <c r="F72" s="739"/>
      <c r="G72" s="740"/>
      <c r="H72" s="720" t="s">
        <v>84</v>
      </c>
      <c r="I72" s="664"/>
      <c r="J72" s="199" t="s">
        <v>583</v>
      </c>
      <c r="K72" s="42">
        <f>VLOOKUP($A72&amp;K$109,決統データ!$A$3:$DE$365,$E72+19,FALSE)</f>
        <v>0</v>
      </c>
      <c r="L72" s="154">
        <f t="shared" si="2"/>
        <v>0</v>
      </c>
    </row>
    <row r="73" spans="1:12" ht="15.75" customHeight="1">
      <c r="A73" s="27" t="str">
        <f t="shared" si="3"/>
        <v>1764002</v>
      </c>
      <c r="B73" s="28" t="s">
        <v>263</v>
      </c>
      <c r="C73" s="29">
        <v>40</v>
      </c>
      <c r="D73" s="28" t="s">
        <v>141</v>
      </c>
      <c r="E73" s="446">
        <v>10</v>
      </c>
      <c r="F73" s="739"/>
      <c r="G73" s="740"/>
      <c r="H73" s="720"/>
      <c r="I73" s="664"/>
      <c r="J73" s="199" t="s">
        <v>795</v>
      </c>
      <c r="K73" s="42">
        <f>VLOOKUP($A73&amp;K$109,決統データ!$A$3:$DE$365,$E73+19,FALSE)</f>
        <v>0</v>
      </c>
      <c r="L73" s="154">
        <f t="shared" si="2"/>
        <v>0</v>
      </c>
    </row>
    <row r="74" spans="1:12" ht="15.75" customHeight="1">
      <c r="A74" s="27" t="str">
        <f t="shared" si="3"/>
        <v>1764002</v>
      </c>
      <c r="B74" s="28" t="s">
        <v>263</v>
      </c>
      <c r="C74" s="29">
        <v>40</v>
      </c>
      <c r="D74" s="28" t="s">
        <v>141</v>
      </c>
      <c r="E74" s="446">
        <v>11</v>
      </c>
      <c r="F74" s="739"/>
      <c r="G74" s="740"/>
      <c r="H74" s="716" t="s">
        <v>83</v>
      </c>
      <c r="I74" s="608"/>
      <c r="J74" s="199" t="s">
        <v>583</v>
      </c>
      <c r="K74" s="42">
        <f>VLOOKUP($A74&amp;K$109,決統データ!$A$3:$DE$365,$E74+19,FALSE)</f>
        <v>0</v>
      </c>
      <c r="L74" s="154">
        <f t="shared" si="2"/>
        <v>0</v>
      </c>
    </row>
    <row r="75" spans="1:12" ht="15.75" customHeight="1">
      <c r="A75" s="27" t="str">
        <f t="shared" si="3"/>
        <v>1764002</v>
      </c>
      <c r="B75" s="28" t="s">
        <v>263</v>
      </c>
      <c r="C75" s="29">
        <v>40</v>
      </c>
      <c r="D75" s="28" t="s">
        <v>141</v>
      </c>
      <c r="E75" s="446">
        <v>12</v>
      </c>
      <c r="F75" s="739"/>
      <c r="G75" s="740"/>
      <c r="H75" s="716"/>
      <c r="I75" s="608"/>
      <c r="J75" s="199" t="s">
        <v>795</v>
      </c>
      <c r="K75" s="42">
        <f>VLOOKUP($A75&amp;K$109,決統データ!$A$3:$DE$365,$E75+19,FALSE)</f>
        <v>0</v>
      </c>
      <c r="L75" s="154">
        <f t="shared" si="2"/>
        <v>0</v>
      </c>
    </row>
    <row r="76" spans="1:12" ht="15.75" customHeight="1">
      <c r="A76" s="27" t="str">
        <f>+B76&amp;C76&amp;D76</f>
        <v>1764002</v>
      </c>
      <c r="B76" s="28" t="s">
        <v>263</v>
      </c>
      <c r="C76" s="29">
        <v>40</v>
      </c>
      <c r="D76" s="28" t="s">
        <v>141</v>
      </c>
      <c r="E76" s="446">
        <v>13</v>
      </c>
      <c r="F76" s="739"/>
      <c r="G76" s="740"/>
      <c r="H76" s="720" t="s">
        <v>1273</v>
      </c>
      <c r="I76" s="664"/>
      <c r="J76" s="199" t="s">
        <v>583</v>
      </c>
      <c r="K76" s="42">
        <f>VLOOKUP($A76&amp;K$109,決統データ!$A$3:$DE$365,$E76+19,FALSE)</f>
        <v>0</v>
      </c>
      <c r="L76" s="154">
        <f t="shared" si="2"/>
        <v>0</v>
      </c>
    </row>
    <row r="77" spans="1:12" ht="15.75" customHeight="1">
      <c r="A77" s="27" t="str">
        <f>+B77&amp;C77&amp;D77</f>
        <v>1764002</v>
      </c>
      <c r="B77" s="28" t="s">
        <v>263</v>
      </c>
      <c r="C77" s="29">
        <v>40</v>
      </c>
      <c r="D77" s="28" t="s">
        <v>141</v>
      </c>
      <c r="E77" s="446">
        <v>14</v>
      </c>
      <c r="F77" s="739"/>
      <c r="G77" s="740"/>
      <c r="H77" s="720"/>
      <c r="I77" s="664"/>
      <c r="J77" s="199" t="s">
        <v>795</v>
      </c>
      <c r="K77" s="42">
        <f>VLOOKUP($A77&amp;K$109,決統データ!$A$3:$DE$365,$E77+19,FALSE)</f>
        <v>0</v>
      </c>
      <c r="L77" s="154">
        <f t="shared" si="2"/>
        <v>0</v>
      </c>
    </row>
    <row r="78" spans="1:12" ht="15.75" customHeight="1">
      <c r="A78" s="27" t="str">
        <f t="shared" si="3"/>
        <v>1764002</v>
      </c>
      <c r="B78" s="28" t="s">
        <v>263</v>
      </c>
      <c r="C78" s="29">
        <v>40</v>
      </c>
      <c r="D78" s="28" t="s">
        <v>141</v>
      </c>
      <c r="E78" s="446">
        <v>15</v>
      </c>
      <c r="F78" s="739"/>
      <c r="G78" s="740"/>
      <c r="H78" s="720" t="s">
        <v>82</v>
      </c>
      <c r="I78" s="664"/>
      <c r="J78" s="199" t="s">
        <v>583</v>
      </c>
      <c r="K78" s="42">
        <f>VLOOKUP($A78&amp;K$109,決統データ!$A$3:$DE$365,$E78+19,FALSE)</f>
        <v>0</v>
      </c>
      <c r="L78" s="154">
        <f t="shared" si="2"/>
        <v>0</v>
      </c>
    </row>
    <row r="79" spans="1:12" ht="15.75" customHeight="1">
      <c r="A79" s="27" t="str">
        <f t="shared" si="3"/>
        <v>1764002</v>
      </c>
      <c r="B79" s="28" t="s">
        <v>263</v>
      </c>
      <c r="C79" s="29">
        <v>40</v>
      </c>
      <c r="D79" s="28" t="s">
        <v>141</v>
      </c>
      <c r="E79" s="446">
        <v>16</v>
      </c>
      <c r="F79" s="739"/>
      <c r="G79" s="740"/>
      <c r="H79" s="720"/>
      <c r="I79" s="664"/>
      <c r="J79" s="199" t="s">
        <v>795</v>
      </c>
      <c r="K79" s="42">
        <f>VLOOKUP($A79&amp;K$109,決統データ!$A$3:$DE$365,$E79+19,FALSE)</f>
        <v>0</v>
      </c>
      <c r="L79" s="154">
        <f t="shared" ref="L79:L105" si="4">SUM(K79:K79)</f>
        <v>0</v>
      </c>
    </row>
    <row r="80" spans="1:12" ht="15.75" customHeight="1">
      <c r="A80" s="27" t="str">
        <f t="shared" si="3"/>
        <v>1764002</v>
      </c>
      <c r="B80" s="28" t="s">
        <v>263</v>
      </c>
      <c r="C80" s="29">
        <v>40</v>
      </c>
      <c r="D80" s="28" t="s">
        <v>141</v>
      </c>
      <c r="E80" s="446">
        <v>17</v>
      </c>
      <c r="F80" s="739"/>
      <c r="G80" s="740"/>
      <c r="H80" s="725" t="s">
        <v>81</v>
      </c>
      <c r="I80" s="591"/>
      <c r="J80" s="199" t="s">
        <v>583</v>
      </c>
      <c r="K80" s="42">
        <f>VLOOKUP($A80&amp;K$109,決統データ!$A$3:$DE$365,$E80+19,FALSE)</f>
        <v>0</v>
      </c>
      <c r="L80" s="154">
        <f t="shared" si="4"/>
        <v>0</v>
      </c>
    </row>
    <row r="81" spans="1:12" ht="15.75" customHeight="1">
      <c r="A81" s="27" t="str">
        <f t="shared" si="3"/>
        <v>1764002</v>
      </c>
      <c r="B81" s="28" t="s">
        <v>263</v>
      </c>
      <c r="C81" s="29">
        <v>40</v>
      </c>
      <c r="D81" s="28" t="s">
        <v>141</v>
      </c>
      <c r="E81" s="446">
        <v>18</v>
      </c>
      <c r="F81" s="739"/>
      <c r="G81" s="740"/>
      <c r="H81" s="725"/>
      <c r="I81" s="591"/>
      <c r="J81" s="199" t="s">
        <v>795</v>
      </c>
      <c r="K81" s="42">
        <f>VLOOKUP($A81&amp;K$109,決統データ!$A$3:$DE$365,$E81+19,FALSE)</f>
        <v>0</v>
      </c>
      <c r="L81" s="154">
        <f t="shared" si="4"/>
        <v>0</v>
      </c>
    </row>
    <row r="82" spans="1:12" ht="15.75" customHeight="1">
      <c r="A82" s="27" t="str">
        <f t="shared" si="3"/>
        <v>1764002</v>
      </c>
      <c r="B82" s="28" t="s">
        <v>263</v>
      </c>
      <c r="C82" s="29">
        <v>40</v>
      </c>
      <c r="D82" s="28" t="s">
        <v>550</v>
      </c>
      <c r="E82" s="446">
        <v>19</v>
      </c>
      <c r="F82" s="739"/>
      <c r="G82" s="740"/>
      <c r="H82" s="721" t="s">
        <v>366</v>
      </c>
      <c r="I82" s="722"/>
      <c r="J82" s="199" t="s">
        <v>583</v>
      </c>
      <c r="K82" s="42">
        <f>VLOOKUP($A82&amp;K$109,決統データ!$A$3:$DE$365,$E82+19,FALSE)</f>
        <v>477</v>
      </c>
      <c r="L82" s="154">
        <f t="shared" si="4"/>
        <v>477</v>
      </c>
    </row>
    <row r="83" spans="1:12" ht="15.75" customHeight="1">
      <c r="A83" s="27" t="str">
        <f t="shared" si="3"/>
        <v>1764002</v>
      </c>
      <c r="B83" s="28" t="s">
        <v>263</v>
      </c>
      <c r="C83" s="29">
        <v>40</v>
      </c>
      <c r="D83" s="28" t="s">
        <v>550</v>
      </c>
      <c r="E83" s="446">
        <v>20</v>
      </c>
      <c r="F83" s="739"/>
      <c r="G83" s="740"/>
      <c r="H83" s="723"/>
      <c r="I83" s="724"/>
      <c r="J83" s="199" t="s">
        <v>795</v>
      </c>
      <c r="K83" s="42">
        <f>VLOOKUP($A83&amp;K$109,決統データ!$A$3:$DE$365,$E83+19,FALSE)</f>
        <v>477</v>
      </c>
      <c r="L83" s="154">
        <f t="shared" si="4"/>
        <v>477</v>
      </c>
    </row>
    <row r="84" spans="1:12" ht="15.75" customHeight="1">
      <c r="A84" s="27" t="str">
        <f t="shared" si="3"/>
        <v>1764002</v>
      </c>
      <c r="B84" s="28" t="s">
        <v>263</v>
      </c>
      <c r="C84" s="29">
        <v>40</v>
      </c>
      <c r="D84" s="28" t="s">
        <v>550</v>
      </c>
      <c r="E84" s="446">
        <v>21</v>
      </c>
      <c r="F84" s="739"/>
      <c r="G84" s="740"/>
      <c r="H84" s="721" t="s">
        <v>1494</v>
      </c>
      <c r="I84" s="722"/>
      <c r="J84" s="199" t="s">
        <v>583</v>
      </c>
      <c r="K84" s="42">
        <f>VLOOKUP($A84&amp;K$109,決統データ!$A$3:$DE$365,$E84+19,FALSE)</f>
        <v>0</v>
      </c>
      <c r="L84" s="154">
        <f t="shared" si="4"/>
        <v>0</v>
      </c>
    </row>
    <row r="85" spans="1:12" ht="15.75" customHeight="1">
      <c r="A85" s="27" t="str">
        <f t="shared" si="3"/>
        <v>1764002</v>
      </c>
      <c r="B85" s="28" t="s">
        <v>263</v>
      </c>
      <c r="C85" s="29">
        <v>40</v>
      </c>
      <c r="D85" s="28" t="s">
        <v>550</v>
      </c>
      <c r="E85" s="446">
        <v>22</v>
      </c>
      <c r="F85" s="739"/>
      <c r="G85" s="740"/>
      <c r="H85" s="723"/>
      <c r="I85" s="724"/>
      <c r="J85" s="199" t="s">
        <v>795</v>
      </c>
      <c r="K85" s="42">
        <f>VLOOKUP($A85&amp;K$109,決統データ!$A$3:$DE$365,$E85+19,FALSE)</f>
        <v>0</v>
      </c>
      <c r="L85" s="154">
        <f t="shared" si="4"/>
        <v>0</v>
      </c>
    </row>
    <row r="86" spans="1:12" ht="15.75" customHeight="1">
      <c r="A86" s="27" t="str">
        <f t="shared" si="3"/>
        <v>1764002</v>
      </c>
      <c r="B86" s="28" t="s">
        <v>263</v>
      </c>
      <c r="C86" s="29">
        <v>40</v>
      </c>
      <c r="D86" s="28" t="s">
        <v>550</v>
      </c>
      <c r="E86" s="446">
        <v>23</v>
      </c>
      <c r="F86" s="739"/>
      <c r="G86" s="740"/>
      <c r="H86" s="721" t="s">
        <v>1495</v>
      </c>
      <c r="I86" s="722"/>
      <c r="J86" s="199" t="s">
        <v>583</v>
      </c>
      <c r="K86" s="42">
        <f>VLOOKUP($A86&amp;K$109,決統データ!$A$3:$DE$365,$E86+19,FALSE)</f>
        <v>0</v>
      </c>
      <c r="L86" s="154">
        <f t="shared" si="4"/>
        <v>0</v>
      </c>
    </row>
    <row r="87" spans="1:12" ht="15.75" customHeight="1">
      <c r="A87" s="27" t="str">
        <f t="shared" si="3"/>
        <v>1764002</v>
      </c>
      <c r="B87" s="28" t="s">
        <v>263</v>
      </c>
      <c r="C87" s="29">
        <v>40</v>
      </c>
      <c r="D87" s="28" t="s">
        <v>550</v>
      </c>
      <c r="E87" s="446">
        <v>24</v>
      </c>
      <c r="F87" s="739"/>
      <c r="G87" s="740"/>
      <c r="H87" s="723"/>
      <c r="I87" s="724"/>
      <c r="J87" s="199" t="s">
        <v>795</v>
      </c>
      <c r="K87" s="42">
        <f>VLOOKUP($A87&amp;K$109,決統データ!$A$3:$DE$365,$E87+19,FALSE)</f>
        <v>0</v>
      </c>
      <c r="L87" s="154">
        <f t="shared" si="4"/>
        <v>0</v>
      </c>
    </row>
    <row r="88" spans="1:12" ht="15.75" customHeight="1">
      <c r="A88" s="27" t="str">
        <f t="shared" si="3"/>
        <v>1764002</v>
      </c>
      <c r="B88" s="28" t="s">
        <v>263</v>
      </c>
      <c r="C88" s="29">
        <v>40</v>
      </c>
      <c r="D88" s="28" t="s">
        <v>550</v>
      </c>
      <c r="E88" s="446">
        <v>25</v>
      </c>
      <c r="F88" s="739"/>
      <c r="G88" s="740"/>
      <c r="H88" s="720" t="s">
        <v>80</v>
      </c>
      <c r="I88" s="664"/>
      <c r="J88" s="199" t="s">
        <v>583</v>
      </c>
      <c r="K88" s="42">
        <f>VLOOKUP($A88&amp;K$109,決統データ!$A$3:$DE$365,$E88+19,FALSE)</f>
        <v>0</v>
      </c>
      <c r="L88" s="154">
        <f t="shared" si="4"/>
        <v>0</v>
      </c>
    </row>
    <row r="89" spans="1:12" ht="15.75" customHeight="1">
      <c r="A89" s="27" t="str">
        <f t="shared" si="3"/>
        <v>1764002</v>
      </c>
      <c r="B89" s="28" t="s">
        <v>263</v>
      </c>
      <c r="C89" s="29">
        <v>40</v>
      </c>
      <c r="D89" s="28" t="s">
        <v>550</v>
      </c>
      <c r="E89" s="446">
        <v>26</v>
      </c>
      <c r="F89" s="741"/>
      <c r="G89" s="742"/>
      <c r="H89" s="720"/>
      <c r="I89" s="664"/>
      <c r="J89" s="199" t="s">
        <v>795</v>
      </c>
      <c r="K89" s="42">
        <f>VLOOKUP($A89&amp;K$109,決統データ!$A$3:$DE$365,$E89+19,FALSE)</f>
        <v>0</v>
      </c>
      <c r="L89" s="154">
        <f t="shared" si="4"/>
        <v>0</v>
      </c>
    </row>
    <row r="90" spans="1:12" ht="15.75" customHeight="1">
      <c r="A90" s="27" t="str">
        <f t="shared" si="3"/>
        <v>1764002</v>
      </c>
      <c r="B90" s="28" t="s">
        <v>263</v>
      </c>
      <c r="C90" s="29">
        <v>40</v>
      </c>
      <c r="D90" s="28" t="s">
        <v>550</v>
      </c>
      <c r="E90" s="446">
        <v>27</v>
      </c>
      <c r="F90" s="730" t="s">
        <v>365</v>
      </c>
      <c r="G90" s="731"/>
      <c r="H90" s="736" t="s">
        <v>362</v>
      </c>
      <c r="I90" s="736"/>
      <c r="J90" s="199" t="s">
        <v>583</v>
      </c>
      <c r="K90" s="42">
        <f>VLOOKUP($A90&amp;K$109,決統データ!$A$3:$DE$365,$E90+19,FALSE)</f>
        <v>0</v>
      </c>
      <c r="L90" s="154">
        <f t="shared" si="4"/>
        <v>0</v>
      </c>
    </row>
    <row r="91" spans="1:12" ht="15.75" customHeight="1">
      <c r="A91" s="27" t="str">
        <f t="shared" si="3"/>
        <v>1764002</v>
      </c>
      <c r="B91" s="28" t="s">
        <v>263</v>
      </c>
      <c r="C91" s="29">
        <v>40</v>
      </c>
      <c r="D91" s="28" t="s">
        <v>550</v>
      </c>
      <c r="E91" s="446">
        <v>28</v>
      </c>
      <c r="F91" s="732"/>
      <c r="G91" s="733"/>
      <c r="H91" s="736"/>
      <c r="I91" s="736"/>
      <c r="J91" s="199" t="s">
        <v>795</v>
      </c>
      <c r="K91" s="42">
        <f>VLOOKUP($A91&amp;K$109,決統データ!$A$3:$DE$365,$E91+19,FALSE)</f>
        <v>0</v>
      </c>
      <c r="L91" s="154">
        <f t="shared" si="4"/>
        <v>0</v>
      </c>
    </row>
    <row r="92" spans="1:12" ht="15.75" customHeight="1">
      <c r="A92" s="27" t="str">
        <f t="shared" si="3"/>
        <v>1764002</v>
      </c>
      <c r="B92" s="28" t="s">
        <v>263</v>
      </c>
      <c r="C92" s="29">
        <v>40</v>
      </c>
      <c r="D92" s="28" t="s">
        <v>550</v>
      </c>
      <c r="E92" s="446">
        <v>29</v>
      </c>
      <c r="F92" s="732"/>
      <c r="G92" s="733"/>
      <c r="H92" s="664" t="s">
        <v>363</v>
      </c>
      <c r="I92" s="664"/>
      <c r="J92" s="199" t="s">
        <v>583</v>
      </c>
      <c r="K92" s="42">
        <f>VLOOKUP($A92&amp;K$109,決統データ!$A$3:$DE$365,$E92+19,FALSE)</f>
        <v>0</v>
      </c>
      <c r="L92" s="154">
        <f t="shared" si="4"/>
        <v>0</v>
      </c>
    </row>
    <row r="93" spans="1:12" ht="15.75" customHeight="1">
      <c r="A93" s="27" t="str">
        <f t="shared" si="3"/>
        <v>1764002</v>
      </c>
      <c r="B93" s="28" t="s">
        <v>263</v>
      </c>
      <c r="C93" s="29">
        <v>40</v>
      </c>
      <c r="D93" s="28" t="s">
        <v>550</v>
      </c>
      <c r="E93" s="446">
        <v>30</v>
      </c>
      <c r="F93" s="732"/>
      <c r="G93" s="733"/>
      <c r="H93" s="664"/>
      <c r="I93" s="664"/>
      <c r="J93" s="199" t="s">
        <v>795</v>
      </c>
      <c r="K93" s="42">
        <f>VLOOKUP($A93&amp;K$109,決統データ!$A$3:$DE$365,$E93+19,FALSE)</f>
        <v>0</v>
      </c>
      <c r="L93" s="154">
        <f t="shared" si="4"/>
        <v>0</v>
      </c>
    </row>
    <row r="94" spans="1:12" ht="15.75" customHeight="1">
      <c r="A94" s="27" t="str">
        <f t="shared" si="3"/>
        <v>1764002</v>
      </c>
      <c r="B94" s="28" t="s">
        <v>263</v>
      </c>
      <c r="C94" s="29">
        <v>40</v>
      </c>
      <c r="D94" s="28" t="s">
        <v>550</v>
      </c>
      <c r="E94" s="446">
        <v>31</v>
      </c>
      <c r="F94" s="732"/>
      <c r="G94" s="733"/>
      <c r="H94" s="664" t="s">
        <v>366</v>
      </c>
      <c r="I94" s="664"/>
      <c r="J94" s="199" t="s">
        <v>583</v>
      </c>
      <c r="K94" s="42">
        <f>VLOOKUP($A94&amp;K$109,決統データ!$A$3:$DE$365,$E94+19,FALSE)</f>
        <v>25</v>
      </c>
      <c r="L94" s="154">
        <f t="shared" si="4"/>
        <v>25</v>
      </c>
    </row>
    <row r="95" spans="1:12" ht="15.75" customHeight="1">
      <c r="A95" s="27" t="str">
        <f t="shared" si="3"/>
        <v>1764002</v>
      </c>
      <c r="B95" s="28" t="s">
        <v>263</v>
      </c>
      <c r="C95" s="29">
        <v>40</v>
      </c>
      <c r="D95" s="28" t="s">
        <v>550</v>
      </c>
      <c r="E95" s="446">
        <v>32</v>
      </c>
      <c r="F95" s="732"/>
      <c r="G95" s="733"/>
      <c r="H95" s="664"/>
      <c r="I95" s="664"/>
      <c r="J95" s="199" t="s">
        <v>795</v>
      </c>
      <c r="K95" s="42">
        <f>VLOOKUP($A95&amp;K$109,決統データ!$A$3:$DE$365,$E95+19,FALSE)</f>
        <v>25</v>
      </c>
      <c r="L95" s="154">
        <f t="shared" si="4"/>
        <v>25</v>
      </c>
    </row>
    <row r="96" spans="1:12" ht="15.75" customHeight="1">
      <c r="A96" s="27" t="str">
        <f t="shared" si="3"/>
        <v>1764002</v>
      </c>
      <c r="B96" s="28" t="s">
        <v>263</v>
      </c>
      <c r="C96" s="29">
        <v>40</v>
      </c>
      <c r="D96" s="28" t="s">
        <v>550</v>
      </c>
      <c r="E96" s="446">
        <v>33</v>
      </c>
      <c r="F96" s="732"/>
      <c r="G96" s="733"/>
      <c r="H96" s="721" t="s">
        <v>1494</v>
      </c>
      <c r="I96" s="722"/>
      <c r="J96" s="199" t="s">
        <v>583</v>
      </c>
      <c r="K96" s="42">
        <f>VLOOKUP($A96&amp;K$109,決統データ!$A$3:$DE$365,$E96+19,FALSE)</f>
        <v>0</v>
      </c>
      <c r="L96" s="154">
        <f t="shared" si="4"/>
        <v>0</v>
      </c>
    </row>
    <row r="97" spans="1:12" ht="15.75" customHeight="1">
      <c r="A97" s="27" t="str">
        <f t="shared" si="3"/>
        <v>1764002</v>
      </c>
      <c r="B97" s="28" t="s">
        <v>263</v>
      </c>
      <c r="C97" s="29">
        <v>40</v>
      </c>
      <c r="D97" s="28" t="s">
        <v>550</v>
      </c>
      <c r="E97" s="446">
        <v>34</v>
      </c>
      <c r="F97" s="732"/>
      <c r="G97" s="733"/>
      <c r="H97" s="723"/>
      <c r="I97" s="724"/>
      <c r="J97" s="199" t="s">
        <v>795</v>
      </c>
      <c r="K97" s="42">
        <f>VLOOKUP($A97&amp;K$109,決統データ!$A$3:$DE$365,$E97+19,FALSE)</f>
        <v>0</v>
      </c>
      <c r="L97" s="154">
        <f t="shared" si="4"/>
        <v>0</v>
      </c>
    </row>
    <row r="98" spans="1:12" ht="15.75" customHeight="1">
      <c r="A98" s="27" t="str">
        <f t="shared" si="3"/>
        <v>1764002</v>
      </c>
      <c r="B98" s="28" t="s">
        <v>263</v>
      </c>
      <c r="C98" s="29">
        <v>40</v>
      </c>
      <c r="D98" s="28" t="s">
        <v>550</v>
      </c>
      <c r="E98" s="446">
        <v>35</v>
      </c>
      <c r="F98" s="732"/>
      <c r="G98" s="733"/>
      <c r="H98" s="721" t="s">
        <v>1495</v>
      </c>
      <c r="I98" s="722"/>
      <c r="J98" s="199" t="s">
        <v>583</v>
      </c>
      <c r="K98" s="42">
        <f>VLOOKUP($A98&amp;K$109,決統データ!$A$3:$DE$365,$E98+19,FALSE)</f>
        <v>0</v>
      </c>
      <c r="L98" s="154">
        <f t="shared" si="4"/>
        <v>0</v>
      </c>
    </row>
    <row r="99" spans="1:12" ht="15.75" customHeight="1">
      <c r="A99" s="27" t="str">
        <f t="shared" si="3"/>
        <v>1764002</v>
      </c>
      <c r="B99" s="28" t="s">
        <v>263</v>
      </c>
      <c r="C99" s="29">
        <v>40</v>
      </c>
      <c r="D99" s="28" t="s">
        <v>550</v>
      </c>
      <c r="E99" s="446">
        <v>36</v>
      </c>
      <c r="F99" s="732"/>
      <c r="G99" s="733"/>
      <c r="H99" s="723"/>
      <c r="I99" s="724"/>
      <c r="J99" s="199" t="s">
        <v>795</v>
      </c>
      <c r="K99" s="42">
        <f>VLOOKUP($A99&amp;K$109,決統データ!$A$3:$DE$365,$E99+19,FALSE)</f>
        <v>0</v>
      </c>
      <c r="L99" s="154">
        <f t="shared" si="4"/>
        <v>0</v>
      </c>
    </row>
    <row r="100" spans="1:12" ht="15.75" customHeight="1">
      <c r="A100" s="27" t="str">
        <f t="shared" si="3"/>
        <v>1764002</v>
      </c>
      <c r="B100" s="28" t="s">
        <v>263</v>
      </c>
      <c r="C100" s="29">
        <v>40</v>
      </c>
      <c r="D100" s="28" t="s">
        <v>550</v>
      </c>
      <c r="E100" s="446">
        <v>37</v>
      </c>
      <c r="F100" s="732"/>
      <c r="G100" s="733"/>
      <c r="H100" s="608" t="s">
        <v>1273</v>
      </c>
      <c r="I100" s="608"/>
      <c r="J100" s="199" t="s">
        <v>583</v>
      </c>
      <c r="K100" s="42">
        <f>VLOOKUP($A100&amp;K$109,決統データ!$A$3:$DE$365,$E100+19,FALSE)</f>
        <v>0</v>
      </c>
      <c r="L100" s="154">
        <f t="shared" si="4"/>
        <v>0</v>
      </c>
    </row>
    <row r="101" spans="1:12" ht="15.75" customHeight="1">
      <c r="A101" s="27" t="str">
        <f t="shared" si="3"/>
        <v>1764002</v>
      </c>
      <c r="B101" s="28" t="s">
        <v>263</v>
      </c>
      <c r="C101" s="29">
        <v>40</v>
      </c>
      <c r="D101" s="28" t="s">
        <v>550</v>
      </c>
      <c r="E101" s="446">
        <v>38</v>
      </c>
      <c r="F101" s="732"/>
      <c r="G101" s="733"/>
      <c r="H101" s="608"/>
      <c r="I101" s="608"/>
      <c r="J101" s="199" t="s">
        <v>795</v>
      </c>
      <c r="K101" s="42">
        <f>VLOOKUP($A101&amp;K$109,決統データ!$A$3:$DE$365,$E101+19,FALSE)</f>
        <v>0</v>
      </c>
      <c r="L101" s="154">
        <f t="shared" si="4"/>
        <v>0</v>
      </c>
    </row>
    <row r="102" spans="1:12" ht="15.75" customHeight="1">
      <c r="A102" s="27" t="str">
        <f>+B102&amp;C102&amp;D102</f>
        <v>1764002</v>
      </c>
      <c r="B102" s="28" t="s">
        <v>263</v>
      </c>
      <c r="C102" s="29">
        <v>40</v>
      </c>
      <c r="D102" s="28" t="s">
        <v>550</v>
      </c>
      <c r="E102" s="446">
        <v>39</v>
      </c>
      <c r="F102" s="732"/>
      <c r="G102" s="733"/>
      <c r="H102" s="664" t="s">
        <v>361</v>
      </c>
      <c r="I102" s="664"/>
      <c r="J102" s="199" t="s">
        <v>583</v>
      </c>
      <c r="K102" s="42">
        <f>VLOOKUP($A102&amp;K$109,決統データ!$A$3:$DE$365,$E102+19,FALSE)</f>
        <v>0</v>
      </c>
      <c r="L102" s="154">
        <f t="shared" si="4"/>
        <v>0</v>
      </c>
    </row>
    <row r="103" spans="1:12" ht="15.75" customHeight="1">
      <c r="A103" s="27" t="str">
        <f>+B103&amp;C103&amp;D103</f>
        <v>1764002</v>
      </c>
      <c r="B103" s="28" t="s">
        <v>263</v>
      </c>
      <c r="C103" s="29">
        <v>40</v>
      </c>
      <c r="D103" s="28" t="s">
        <v>550</v>
      </c>
      <c r="E103" s="446">
        <v>40</v>
      </c>
      <c r="F103" s="732"/>
      <c r="G103" s="733"/>
      <c r="H103" s="664"/>
      <c r="I103" s="664"/>
      <c r="J103" s="199" t="s">
        <v>795</v>
      </c>
      <c r="K103" s="42">
        <f>VLOOKUP($A103&amp;K$109,決統データ!$A$3:$DE$365,$E103+19,FALSE)</f>
        <v>0</v>
      </c>
      <c r="L103" s="154">
        <f t="shared" si="4"/>
        <v>0</v>
      </c>
    </row>
    <row r="104" spans="1:12" ht="15.75" customHeight="1">
      <c r="A104" s="27" t="str">
        <f>+B104&amp;C104&amp;D104</f>
        <v>1764002</v>
      </c>
      <c r="B104" s="28" t="s">
        <v>263</v>
      </c>
      <c r="C104" s="29">
        <v>40</v>
      </c>
      <c r="D104" s="28" t="s">
        <v>550</v>
      </c>
      <c r="E104" s="446">
        <v>41</v>
      </c>
      <c r="F104" s="732"/>
      <c r="G104" s="733"/>
      <c r="H104" s="664" t="s">
        <v>713</v>
      </c>
      <c r="I104" s="664"/>
      <c r="J104" s="199" t="s">
        <v>583</v>
      </c>
      <c r="K104" s="42">
        <f>VLOOKUP($A104&amp;K$109,決統データ!$A$3:$DE$365,$E104+19,FALSE)</f>
        <v>0</v>
      </c>
      <c r="L104" s="154">
        <f t="shared" si="4"/>
        <v>0</v>
      </c>
    </row>
    <row r="105" spans="1:12" ht="15.75" customHeight="1">
      <c r="A105" s="27" t="str">
        <f>+B105&amp;C105&amp;D105</f>
        <v>1764002</v>
      </c>
      <c r="B105" s="28" t="s">
        <v>263</v>
      </c>
      <c r="C105" s="29">
        <v>40</v>
      </c>
      <c r="D105" s="28" t="s">
        <v>550</v>
      </c>
      <c r="E105" s="446">
        <v>42</v>
      </c>
      <c r="F105" s="734"/>
      <c r="G105" s="735"/>
      <c r="H105" s="664"/>
      <c r="I105" s="664"/>
      <c r="J105" s="199" t="s">
        <v>795</v>
      </c>
      <c r="K105" s="42">
        <f>VLOOKUP($A105&amp;K$109,決統データ!$A$3:$DE$365,$E105+19,FALSE)</f>
        <v>3186</v>
      </c>
      <c r="L105" s="154">
        <f t="shared" si="4"/>
        <v>3186</v>
      </c>
    </row>
    <row r="106" spans="1:12">
      <c r="F106" s="150"/>
    </row>
    <row r="107" spans="1:12">
      <c r="F107" s="150"/>
    </row>
    <row r="108" spans="1:12">
      <c r="F108" s="150"/>
    </row>
    <row r="109" spans="1:12" hidden="1">
      <c r="F109" s="150"/>
      <c r="K109" s="247" t="str">
        <f>+K110&amp;"000"</f>
        <v>264636000</v>
      </c>
    </row>
    <row r="110" spans="1:12" hidden="1">
      <c r="F110" s="150"/>
      <c r="K110" s="247" t="s">
        <v>575</v>
      </c>
    </row>
    <row r="111" spans="1:12" hidden="1">
      <c r="F111" s="150"/>
      <c r="K111" s="247" t="s">
        <v>462</v>
      </c>
    </row>
    <row r="112" spans="1:12" hidden="1">
      <c r="F112" s="150"/>
      <c r="K112" s="216" t="s">
        <v>546</v>
      </c>
    </row>
    <row r="138" spans="6:10" s="1" customFormat="1">
      <c r="F138" s="139"/>
      <c r="G138" s="139"/>
      <c r="H138" s="139"/>
      <c r="I138" s="139"/>
      <c r="J138" s="139"/>
    </row>
    <row r="139" spans="6:10" s="1" customFormat="1">
      <c r="F139" s="139"/>
      <c r="G139" s="139"/>
      <c r="H139" s="139"/>
      <c r="I139" s="139"/>
      <c r="J139" s="139"/>
    </row>
    <row r="140" spans="6:10" s="1" customFormat="1">
      <c r="F140" s="139"/>
      <c r="G140" s="139"/>
      <c r="H140" s="139"/>
      <c r="I140" s="139"/>
      <c r="J140" s="139"/>
    </row>
    <row r="141" spans="6:10" s="1" customFormat="1">
      <c r="F141" s="139"/>
      <c r="G141" s="139"/>
      <c r="H141" s="139"/>
      <c r="I141" s="139"/>
      <c r="J141" s="139"/>
    </row>
    <row r="142" spans="6:10" s="1" customFormat="1">
      <c r="F142" s="139"/>
      <c r="G142" s="139"/>
      <c r="H142" s="139"/>
      <c r="I142" s="139"/>
      <c r="J142" s="139"/>
    </row>
    <row r="143" spans="6:10" s="1" customFormat="1">
      <c r="F143" s="139"/>
      <c r="G143" s="139"/>
      <c r="H143" s="139"/>
      <c r="I143" s="139"/>
      <c r="J143" s="139"/>
    </row>
    <row r="144" spans="6:10" s="1" customFormat="1">
      <c r="F144" s="139"/>
      <c r="G144" s="139"/>
      <c r="H144" s="139"/>
      <c r="I144" s="139"/>
      <c r="J144" s="139"/>
    </row>
    <row r="145" spans="6:10" s="1" customFormat="1">
      <c r="F145" s="139"/>
      <c r="G145" s="139"/>
      <c r="H145" s="139"/>
      <c r="I145" s="139"/>
      <c r="J145" s="139"/>
    </row>
    <row r="146" spans="6:10" s="1" customFormat="1">
      <c r="F146" s="139"/>
      <c r="G146" s="139"/>
      <c r="H146" s="139"/>
      <c r="I146" s="139"/>
      <c r="J146" s="139"/>
    </row>
    <row r="147" spans="6:10" s="1" customFormat="1">
      <c r="F147" s="139"/>
      <c r="G147" s="139"/>
      <c r="H147" s="139"/>
      <c r="I147" s="139"/>
      <c r="J147" s="139"/>
    </row>
    <row r="148" spans="6:10" s="1" customFormat="1">
      <c r="F148" s="139"/>
      <c r="G148" s="139"/>
      <c r="H148" s="139"/>
      <c r="I148" s="139"/>
      <c r="J148" s="139"/>
    </row>
    <row r="149" spans="6:10" s="1" customFormat="1">
      <c r="F149" s="139"/>
      <c r="G149" s="139"/>
      <c r="H149" s="139"/>
      <c r="I149" s="139"/>
      <c r="J149" s="139"/>
    </row>
  </sheetData>
  <sheetProtection algorithmName="SHA-512" hashValue="lyQJYd+6XMRwSC2TJL/yaDHbQFG+zmoGZyyC2QAbxFEi3AKbmhkinbUGRgVnAUMth1Hz60ztts9PNizDmr0i4w==" saltValue="2XMBNA/PBIf9mGprAkWyvQ==" spinCount="100000" sheet="1" objects="1" scenarios="1"/>
  <mergeCells count="62">
    <mergeCell ref="F90:G105"/>
    <mergeCell ref="H90:I91"/>
    <mergeCell ref="H92:I93"/>
    <mergeCell ref="H94:I95"/>
    <mergeCell ref="H96:I97"/>
    <mergeCell ref="H98:I99"/>
    <mergeCell ref="H100:I101"/>
    <mergeCell ref="H102:I103"/>
    <mergeCell ref="H104:I105"/>
    <mergeCell ref="F62:J62"/>
    <mergeCell ref="F64:G89"/>
    <mergeCell ref="H64:I65"/>
    <mergeCell ref="H66:I67"/>
    <mergeCell ref="H68:I69"/>
    <mergeCell ref="H70:I71"/>
    <mergeCell ref="H72:I73"/>
    <mergeCell ref="H74:I75"/>
    <mergeCell ref="H76:I77"/>
    <mergeCell ref="H78:I79"/>
    <mergeCell ref="H80:I81"/>
    <mergeCell ref="H82:I83"/>
    <mergeCell ref="H84:I85"/>
    <mergeCell ref="H86:I87"/>
    <mergeCell ref="H88:I89"/>
    <mergeCell ref="F54:H57"/>
    <mergeCell ref="I54:I55"/>
    <mergeCell ref="I56:I57"/>
    <mergeCell ref="F58:H61"/>
    <mergeCell ref="I58:I59"/>
    <mergeCell ref="I60:I61"/>
    <mergeCell ref="F51:H52"/>
    <mergeCell ref="I25:I26"/>
    <mergeCell ref="I27:I28"/>
    <mergeCell ref="I29:I30"/>
    <mergeCell ref="F31:F41"/>
    <mergeCell ref="G31:I32"/>
    <mergeCell ref="H33:I34"/>
    <mergeCell ref="H35:I36"/>
    <mergeCell ref="H37:I38"/>
    <mergeCell ref="H39:I40"/>
    <mergeCell ref="H41:I41"/>
    <mergeCell ref="F42:I43"/>
    <mergeCell ref="F44:G48"/>
    <mergeCell ref="H44:I45"/>
    <mergeCell ref="H46:I47"/>
    <mergeCell ref="F49:H50"/>
    <mergeCell ref="I23:I24"/>
    <mergeCell ref="F2:J2"/>
    <mergeCell ref="F3:F30"/>
    <mergeCell ref="G3:G4"/>
    <mergeCell ref="H3:I4"/>
    <mergeCell ref="G5:G30"/>
    <mergeCell ref="H5:I6"/>
    <mergeCell ref="H7:H30"/>
    <mergeCell ref="I7:I8"/>
    <mergeCell ref="I9:I10"/>
    <mergeCell ref="I11:I12"/>
    <mergeCell ref="I13:I14"/>
    <mergeCell ref="I15:I16"/>
    <mergeCell ref="I17:I18"/>
    <mergeCell ref="I19:I20"/>
    <mergeCell ref="I21:I22"/>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7CDC-7F33-4B37-9E24-1991D6434568}">
  <sheetPr>
    <tabColor rgb="FFFF0000"/>
  </sheetPr>
  <dimension ref="A1:K51"/>
  <sheetViews>
    <sheetView view="pageBreakPreview" zoomScale="85" zoomScaleNormal="80" zoomScaleSheetLayoutView="85" workbookViewId="0">
      <pane ySplit="2" topLeftCell="A3" activePane="bottomLeft" state="frozen"/>
      <selection pane="bottomLeft" activeCell="A48" sqref="A48:XFD51"/>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5.19921875" style="1" customWidth="1"/>
    <col min="7" max="7" width="6" style="1" customWidth="1"/>
    <col min="8" max="8" width="4.796875" style="1" customWidth="1"/>
    <col min="9" max="9" width="28.19921875" style="1" customWidth="1"/>
    <col min="10" max="10" width="13.19921875" style="1" customWidth="1"/>
    <col min="11" max="11" width="13.19921875" style="139" customWidth="1"/>
    <col min="12" max="16384" width="9" style="1"/>
  </cols>
  <sheetData>
    <row r="1" spans="1:11" ht="20.25" customHeight="1">
      <c r="F1" s="1" t="s">
        <v>130</v>
      </c>
      <c r="J1" s="148"/>
      <c r="K1" s="148" t="s">
        <v>513</v>
      </c>
    </row>
    <row r="2" spans="1:11" ht="30" customHeight="1">
      <c r="A2" s="26"/>
      <c r="B2" s="67" t="s">
        <v>757</v>
      </c>
      <c r="C2" s="26" t="s">
        <v>758</v>
      </c>
      <c r="D2" s="26" t="s">
        <v>759</v>
      </c>
      <c r="E2" s="30" t="s">
        <v>760</v>
      </c>
      <c r="F2" s="598" t="s">
        <v>1457</v>
      </c>
      <c r="G2" s="599"/>
      <c r="H2" s="599"/>
      <c r="I2" s="599"/>
      <c r="J2" s="444" t="s">
        <v>579</v>
      </c>
      <c r="K2" s="152" t="s">
        <v>587</v>
      </c>
    </row>
    <row r="3" spans="1:11" ht="20.100000000000001" customHeight="1">
      <c r="A3" s="27" t="str">
        <f>+B3&amp;C3&amp;D3</f>
        <v>1765201</v>
      </c>
      <c r="B3" s="28" t="s">
        <v>263</v>
      </c>
      <c r="C3" s="29">
        <v>52</v>
      </c>
      <c r="D3" s="28" t="s">
        <v>370</v>
      </c>
      <c r="E3" s="446">
        <v>1</v>
      </c>
      <c r="F3" s="779" t="s">
        <v>127</v>
      </c>
      <c r="G3" s="780"/>
      <c r="H3" s="780"/>
      <c r="I3" s="781"/>
      <c r="J3" s="42">
        <f>VLOOKUP($A3&amp;J$48,決統データ!$A$3:$DE$365,$E3+19,FALSE)</f>
        <v>73986</v>
      </c>
      <c r="K3" s="187">
        <f t="shared" ref="K3:K32" si="0">SUM(J3:J3)</f>
        <v>73986</v>
      </c>
    </row>
    <row r="4" spans="1:11" ht="20.100000000000001" customHeight="1">
      <c r="A4" s="27" t="str">
        <f t="shared" ref="A4:A43" si="1">+B4&amp;C4&amp;D4</f>
        <v>1765201</v>
      </c>
      <c r="B4" s="28" t="s">
        <v>263</v>
      </c>
      <c r="C4" s="29">
        <v>52</v>
      </c>
      <c r="D4" s="28" t="s">
        <v>370</v>
      </c>
      <c r="E4" s="186">
        <v>2</v>
      </c>
      <c r="F4" s="188"/>
      <c r="G4" s="776" t="s">
        <v>107</v>
      </c>
      <c r="H4" s="189" t="s">
        <v>123</v>
      </c>
      <c r="I4" s="190"/>
      <c r="J4" s="42">
        <f>VLOOKUP($A4&amp;J$48,決統データ!$A$3:$DE$365,$E4+19,FALSE)</f>
        <v>0</v>
      </c>
      <c r="K4" s="187">
        <f t="shared" si="0"/>
        <v>0</v>
      </c>
    </row>
    <row r="5" spans="1:11" ht="20.100000000000001" customHeight="1">
      <c r="A5" s="27" t="str">
        <f t="shared" si="1"/>
        <v>1765201</v>
      </c>
      <c r="B5" s="28" t="s">
        <v>263</v>
      </c>
      <c r="C5" s="29">
        <v>52</v>
      </c>
      <c r="D5" s="28" t="s">
        <v>370</v>
      </c>
      <c r="E5" s="186">
        <v>3</v>
      </c>
      <c r="F5" s="188"/>
      <c r="G5" s="777"/>
      <c r="H5" s="191" t="s">
        <v>122</v>
      </c>
      <c r="I5" s="191"/>
      <c r="J5" s="42">
        <f>VLOOKUP($A5&amp;J$48,決統データ!$A$3:$DE$365,$E5+19,FALSE)</f>
        <v>0</v>
      </c>
      <c r="K5" s="187">
        <f t="shared" si="0"/>
        <v>0</v>
      </c>
    </row>
    <row r="6" spans="1:11" ht="20.100000000000001" customHeight="1">
      <c r="A6" s="27" t="str">
        <f t="shared" si="1"/>
        <v>1765201</v>
      </c>
      <c r="B6" s="28" t="s">
        <v>263</v>
      </c>
      <c r="C6" s="29">
        <v>52</v>
      </c>
      <c r="D6" s="28" t="s">
        <v>370</v>
      </c>
      <c r="E6" s="186">
        <v>4</v>
      </c>
      <c r="F6" s="188"/>
      <c r="G6" s="777"/>
      <c r="H6" s="189" t="s">
        <v>121</v>
      </c>
      <c r="I6" s="190"/>
      <c r="J6" s="42">
        <f>VLOOKUP($A6&amp;J$48,決統データ!$A$3:$DE$365,$E6+19,FALSE)</f>
        <v>0</v>
      </c>
      <c r="K6" s="187">
        <f t="shared" si="0"/>
        <v>0</v>
      </c>
    </row>
    <row r="7" spans="1:11" ht="20.100000000000001" customHeight="1">
      <c r="A7" s="27" t="str">
        <f t="shared" si="1"/>
        <v>1765201</v>
      </c>
      <c r="B7" s="28" t="s">
        <v>263</v>
      </c>
      <c r="C7" s="29">
        <v>52</v>
      </c>
      <c r="D7" s="28" t="s">
        <v>370</v>
      </c>
      <c r="E7" s="186">
        <v>5</v>
      </c>
      <c r="F7" s="192"/>
      <c r="G7" s="777"/>
      <c r="H7" s="189" t="s">
        <v>120</v>
      </c>
      <c r="I7" s="190"/>
      <c r="J7" s="42">
        <f>VLOOKUP($A7&amp;J$48,決統データ!$A$3:$DE$365,$E7+19,FALSE)</f>
        <v>0</v>
      </c>
      <c r="K7" s="187">
        <f t="shared" si="0"/>
        <v>0</v>
      </c>
    </row>
    <row r="8" spans="1:11" ht="20.100000000000001" customHeight="1">
      <c r="A8" s="27" t="str">
        <f t="shared" si="1"/>
        <v>1765201</v>
      </c>
      <c r="B8" s="28" t="s">
        <v>263</v>
      </c>
      <c r="C8" s="29">
        <v>52</v>
      </c>
      <c r="D8" s="28" t="s">
        <v>370</v>
      </c>
      <c r="E8" s="186">
        <v>6</v>
      </c>
      <c r="F8" s="193"/>
      <c r="G8" s="777"/>
      <c r="H8" s="189" t="s">
        <v>119</v>
      </c>
      <c r="I8" s="190"/>
      <c r="J8" s="42">
        <f>VLOOKUP($A8&amp;J$48,決統データ!$A$3:$DE$365,$E8+19,FALSE)</f>
        <v>0</v>
      </c>
      <c r="K8" s="187">
        <f t="shared" si="0"/>
        <v>0</v>
      </c>
    </row>
    <row r="9" spans="1:11" ht="20.100000000000001" customHeight="1">
      <c r="A9" s="27" t="str">
        <f t="shared" si="1"/>
        <v>1765201</v>
      </c>
      <c r="B9" s="28" t="s">
        <v>263</v>
      </c>
      <c r="C9" s="29">
        <v>52</v>
      </c>
      <c r="D9" s="28" t="s">
        <v>370</v>
      </c>
      <c r="E9" s="186">
        <v>7</v>
      </c>
      <c r="F9" s="193"/>
      <c r="G9" s="777"/>
      <c r="H9" s="191" t="s">
        <v>1427</v>
      </c>
      <c r="I9" s="191"/>
      <c r="J9" s="42">
        <f>VLOOKUP($A9&amp;J$48,決統データ!$A$3:$DE$365,$E9+19,FALSE)</f>
        <v>0</v>
      </c>
      <c r="K9" s="187">
        <f t="shared" si="0"/>
        <v>0</v>
      </c>
    </row>
    <row r="10" spans="1:11" ht="20.100000000000001" customHeight="1">
      <c r="A10" s="27" t="str">
        <f t="shared" si="1"/>
        <v>1765201</v>
      </c>
      <c r="B10" s="28" t="s">
        <v>263</v>
      </c>
      <c r="C10" s="29">
        <v>52</v>
      </c>
      <c r="D10" s="28" t="s">
        <v>370</v>
      </c>
      <c r="E10" s="186">
        <v>8</v>
      </c>
      <c r="F10" s="193"/>
      <c r="G10" s="777"/>
      <c r="H10" s="189" t="s">
        <v>118</v>
      </c>
      <c r="I10" s="190"/>
      <c r="J10" s="42">
        <f>VLOOKUP($A10&amp;J$48,決統データ!$A$3:$DE$365,$E10+19,FALSE)</f>
        <v>0</v>
      </c>
      <c r="K10" s="187">
        <f t="shared" si="0"/>
        <v>0</v>
      </c>
    </row>
    <row r="11" spans="1:11" ht="20.100000000000001" customHeight="1">
      <c r="A11" s="27" t="str">
        <f t="shared" si="1"/>
        <v>1765201</v>
      </c>
      <c r="B11" s="28" t="s">
        <v>263</v>
      </c>
      <c r="C11" s="29">
        <v>52</v>
      </c>
      <c r="D11" s="28" t="s">
        <v>370</v>
      </c>
      <c r="E11" s="186">
        <v>9</v>
      </c>
      <c r="F11" s="193"/>
      <c r="G11" s="777"/>
      <c r="H11" s="189" t="s">
        <v>117</v>
      </c>
      <c r="I11" s="190"/>
      <c r="J11" s="42">
        <f>VLOOKUP($A11&amp;J$48,決統データ!$A$3:$DE$365,$E11+19,FALSE)</f>
        <v>0</v>
      </c>
      <c r="K11" s="187">
        <f t="shared" si="0"/>
        <v>0</v>
      </c>
    </row>
    <row r="12" spans="1:11" ht="20.100000000000001" customHeight="1">
      <c r="A12" s="27" t="str">
        <f t="shared" si="1"/>
        <v>1765201</v>
      </c>
      <c r="B12" s="28" t="s">
        <v>263</v>
      </c>
      <c r="C12" s="29">
        <v>52</v>
      </c>
      <c r="D12" s="28" t="s">
        <v>370</v>
      </c>
      <c r="E12" s="186">
        <v>10</v>
      </c>
      <c r="F12" s="192"/>
      <c r="G12" s="777"/>
      <c r="H12" s="189" t="s">
        <v>116</v>
      </c>
      <c r="I12" s="190"/>
      <c r="J12" s="42">
        <f>VLOOKUP($A12&amp;J$48,決統データ!$A$3:$DE$365,$E12+19,FALSE)</f>
        <v>0</v>
      </c>
      <c r="K12" s="187">
        <f t="shared" si="0"/>
        <v>0</v>
      </c>
    </row>
    <row r="13" spans="1:11" ht="20.100000000000001" customHeight="1">
      <c r="A13" s="27" t="str">
        <f t="shared" si="1"/>
        <v>1765201</v>
      </c>
      <c r="B13" s="28" t="s">
        <v>263</v>
      </c>
      <c r="C13" s="29">
        <v>52</v>
      </c>
      <c r="D13" s="28" t="s">
        <v>370</v>
      </c>
      <c r="E13" s="186">
        <v>11</v>
      </c>
      <c r="F13" s="194"/>
      <c r="G13" s="777"/>
      <c r="H13" s="191" t="s">
        <v>1496</v>
      </c>
      <c r="I13" s="191"/>
      <c r="J13" s="42">
        <f>VLOOKUP($A13&amp;J$48,決統データ!$A$3:$DE$365,$E13+19,FALSE)</f>
        <v>0</v>
      </c>
      <c r="K13" s="187">
        <f t="shared" si="0"/>
        <v>0</v>
      </c>
    </row>
    <row r="14" spans="1:11" ht="20.100000000000001" customHeight="1">
      <c r="A14" s="27" t="str">
        <f t="shared" si="1"/>
        <v>1765201</v>
      </c>
      <c r="B14" s="28" t="s">
        <v>263</v>
      </c>
      <c r="C14" s="29">
        <v>52</v>
      </c>
      <c r="D14" s="28" t="s">
        <v>370</v>
      </c>
      <c r="E14" s="186">
        <v>12</v>
      </c>
      <c r="F14" s="194"/>
      <c r="G14" s="777"/>
      <c r="H14" s="195" t="s">
        <v>1497</v>
      </c>
      <c r="I14" s="195"/>
      <c r="J14" s="42">
        <f>VLOOKUP($A14&amp;J$48,決統データ!$A$3:$DE$365,$E14+19,FALSE)</f>
        <v>0</v>
      </c>
      <c r="K14" s="187">
        <f t="shared" si="0"/>
        <v>0</v>
      </c>
    </row>
    <row r="15" spans="1:11" ht="20.100000000000001" customHeight="1">
      <c r="A15" s="27" t="str">
        <f t="shared" si="1"/>
        <v>1765201</v>
      </c>
      <c r="B15" s="28" t="s">
        <v>263</v>
      </c>
      <c r="C15" s="29">
        <v>52</v>
      </c>
      <c r="D15" s="28" t="s">
        <v>370</v>
      </c>
      <c r="E15" s="186">
        <v>13</v>
      </c>
      <c r="F15" s="194"/>
      <c r="G15" s="777"/>
      <c r="H15" s="195" t="s">
        <v>80</v>
      </c>
      <c r="I15" s="195"/>
      <c r="J15" s="42">
        <f>VLOOKUP($A15&amp;J$48,決統データ!$A$3:$DE$365,$E15+19,FALSE)</f>
        <v>0</v>
      </c>
      <c r="K15" s="187">
        <f t="shared" si="0"/>
        <v>0</v>
      </c>
    </row>
    <row r="16" spans="1:11" ht="20.100000000000001" customHeight="1">
      <c r="A16" s="27" t="str">
        <f t="shared" si="1"/>
        <v>1765201</v>
      </c>
      <c r="B16" s="28" t="s">
        <v>263</v>
      </c>
      <c r="C16" s="29">
        <v>52</v>
      </c>
      <c r="D16" s="28" t="s">
        <v>370</v>
      </c>
      <c r="E16" s="186">
        <v>14</v>
      </c>
      <c r="F16" s="194"/>
      <c r="G16" s="451"/>
      <c r="H16" s="195" t="s">
        <v>1498</v>
      </c>
      <c r="I16" s="195"/>
      <c r="J16" s="42">
        <f>VLOOKUP($A16&amp;J$48,決統データ!$A$3:$DE$365,$E16+19,FALSE)</f>
        <v>0</v>
      </c>
      <c r="K16" s="187">
        <f t="shared" si="0"/>
        <v>0</v>
      </c>
    </row>
    <row r="17" spans="1:11" ht="20.100000000000001" customHeight="1">
      <c r="A17" s="27" t="str">
        <f t="shared" si="1"/>
        <v>1765201</v>
      </c>
      <c r="B17" s="28" t="s">
        <v>263</v>
      </c>
      <c r="C17" s="29">
        <v>52</v>
      </c>
      <c r="D17" s="28" t="s">
        <v>370</v>
      </c>
      <c r="E17" s="186">
        <v>15</v>
      </c>
      <c r="F17" s="196"/>
      <c r="G17" s="197"/>
      <c r="H17" s="191" t="s">
        <v>1354</v>
      </c>
      <c r="I17" s="189"/>
      <c r="J17" s="42">
        <f>VLOOKUP($A17&amp;J$48,決統データ!$A$3:$DE$365,$E17+19,FALSE)</f>
        <v>0</v>
      </c>
      <c r="K17" s="187">
        <f t="shared" si="0"/>
        <v>0</v>
      </c>
    </row>
    <row r="18" spans="1:11" ht="20.100000000000001" customHeight="1">
      <c r="A18" s="27" t="str">
        <f t="shared" si="1"/>
        <v>1765201</v>
      </c>
      <c r="B18" s="28" t="s">
        <v>263</v>
      </c>
      <c r="C18" s="29">
        <v>52</v>
      </c>
      <c r="D18" s="28" t="s">
        <v>370</v>
      </c>
      <c r="E18" s="186">
        <v>16</v>
      </c>
      <c r="F18" s="779" t="s">
        <v>125</v>
      </c>
      <c r="G18" s="780"/>
      <c r="H18" s="780"/>
      <c r="I18" s="781"/>
      <c r="J18" s="42">
        <f>VLOOKUP($A18&amp;J$48,決統データ!$A$3:$DE$365,$E18+19,FALSE)</f>
        <v>6330</v>
      </c>
      <c r="K18" s="187">
        <f t="shared" si="0"/>
        <v>6330</v>
      </c>
    </row>
    <row r="19" spans="1:11" ht="20.100000000000001" customHeight="1">
      <c r="A19" s="27" t="str">
        <f t="shared" si="1"/>
        <v>1765201</v>
      </c>
      <c r="B19" s="28" t="s">
        <v>263</v>
      </c>
      <c r="C19" s="29">
        <v>52</v>
      </c>
      <c r="D19" s="28" t="s">
        <v>370</v>
      </c>
      <c r="E19" s="186">
        <v>17</v>
      </c>
      <c r="F19" s="188"/>
      <c r="G19" s="776" t="s">
        <v>107</v>
      </c>
      <c r="H19" s="198" t="s">
        <v>123</v>
      </c>
      <c r="I19" s="190"/>
      <c r="J19" s="42">
        <f>VLOOKUP($A19&amp;J$48,決統データ!$A$3:$DE$365,$E19+19,FALSE)</f>
        <v>0</v>
      </c>
      <c r="K19" s="187">
        <f t="shared" si="0"/>
        <v>0</v>
      </c>
    </row>
    <row r="20" spans="1:11" ht="20.100000000000001" customHeight="1">
      <c r="A20" s="27" t="str">
        <f t="shared" si="1"/>
        <v>1765201</v>
      </c>
      <c r="B20" s="28" t="s">
        <v>263</v>
      </c>
      <c r="C20" s="29">
        <v>52</v>
      </c>
      <c r="D20" s="28" t="s">
        <v>370</v>
      </c>
      <c r="E20" s="186">
        <v>18</v>
      </c>
      <c r="F20" s="188"/>
      <c r="G20" s="777"/>
      <c r="H20" s="190" t="s">
        <v>122</v>
      </c>
      <c r="I20" s="191"/>
      <c r="J20" s="42">
        <f>VLOOKUP($A20&amp;J$48,決統データ!$A$3:$DE$365,$E20+19,FALSE)</f>
        <v>0</v>
      </c>
      <c r="K20" s="187">
        <f t="shared" si="0"/>
        <v>0</v>
      </c>
    </row>
    <row r="21" spans="1:11" ht="20.100000000000001" customHeight="1">
      <c r="A21" s="27" t="str">
        <f t="shared" si="1"/>
        <v>1765201</v>
      </c>
      <c r="B21" s="28" t="s">
        <v>263</v>
      </c>
      <c r="C21" s="29">
        <v>52</v>
      </c>
      <c r="D21" s="28" t="s">
        <v>370</v>
      </c>
      <c r="E21" s="186">
        <v>19</v>
      </c>
      <c r="F21" s="188"/>
      <c r="G21" s="777"/>
      <c r="H21" s="198" t="s">
        <v>121</v>
      </c>
      <c r="I21" s="190"/>
      <c r="J21" s="42">
        <f>VLOOKUP($A21&amp;J$48,決統データ!$A$3:$DE$365,$E21+19,FALSE)</f>
        <v>0</v>
      </c>
      <c r="K21" s="187">
        <f t="shared" si="0"/>
        <v>0</v>
      </c>
    </row>
    <row r="22" spans="1:11" ht="20.100000000000001" customHeight="1">
      <c r="A22" s="27" t="str">
        <f t="shared" si="1"/>
        <v>1765201</v>
      </c>
      <c r="B22" s="28" t="s">
        <v>263</v>
      </c>
      <c r="C22" s="29">
        <v>52</v>
      </c>
      <c r="D22" s="28" t="s">
        <v>370</v>
      </c>
      <c r="E22" s="186">
        <v>20</v>
      </c>
      <c r="F22" s="192"/>
      <c r="G22" s="777"/>
      <c r="H22" s="198" t="s">
        <v>120</v>
      </c>
      <c r="I22" s="190"/>
      <c r="J22" s="42">
        <f>VLOOKUP($A22&amp;J$48,決統データ!$A$3:$DE$365,$E22+19,FALSE)</f>
        <v>0</v>
      </c>
      <c r="K22" s="187">
        <f t="shared" si="0"/>
        <v>0</v>
      </c>
    </row>
    <row r="23" spans="1:11" ht="20.100000000000001" customHeight="1">
      <c r="A23" s="27" t="str">
        <f t="shared" si="1"/>
        <v>1765201</v>
      </c>
      <c r="B23" s="28" t="s">
        <v>263</v>
      </c>
      <c r="C23" s="29">
        <v>52</v>
      </c>
      <c r="D23" s="28" t="s">
        <v>370</v>
      </c>
      <c r="E23" s="186">
        <v>21</v>
      </c>
      <c r="F23" s="193"/>
      <c r="G23" s="777"/>
      <c r="H23" s="198" t="s">
        <v>119</v>
      </c>
      <c r="I23" s="190"/>
      <c r="J23" s="42">
        <f>VLOOKUP($A23&amp;J$48,決統データ!$A$3:$DE$365,$E23+19,FALSE)</f>
        <v>0</v>
      </c>
      <c r="K23" s="187">
        <f t="shared" si="0"/>
        <v>0</v>
      </c>
    </row>
    <row r="24" spans="1:11" ht="20.100000000000001" customHeight="1">
      <c r="A24" s="27" t="str">
        <f t="shared" si="1"/>
        <v>1765201</v>
      </c>
      <c r="B24" s="28" t="s">
        <v>263</v>
      </c>
      <c r="C24" s="29">
        <v>52</v>
      </c>
      <c r="D24" s="28" t="s">
        <v>370</v>
      </c>
      <c r="E24" s="186">
        <v>22</v>
      </c>
      <c r="F24" s="193"/>
      <c r="G24" s="777"/>
      <c r="H24" s="198" t="s">
        <v>118</v>
      </c>
      <c r="I24" s="190"/>
      <c r="J24" s="42">
        <f>VLOOKUP($A24&amp;J$48,決統データ!$A$3:$DE$365,$E24+19,FALSE)</f>
        <v>0</v>
      </c>
      <c r="K24" s="187">
        <f t="shared" si="0"/>
        <v>0</v>
      </c>
    </row>
    <row r="25" spans="1:11" ht="20.100000000000001" customHeight="1">
      <c r="A25" s="27" t="str">
        <f t="shared" si="1"/>
        <v>1765201</v>
      </c>
      <c r="B25" s="28" t="s">
        <v>263</v>
      </c>
      <c r="C25" s="29">
        <v>52</v>
      </c>
      <c r="D25" s="28" t="s">
        <v>370</v>
      </c>
      <c r="E25" s="186">
        <v>23</v>
      </c>
      <c r="F25" s="193"/>
      <c r="G25" s="777"/>
      <c r="H25" s="198" t="s">
        <v>117</v>
      </c>
      <c r="I25" s="190"/>
      <c r="J25" s="42">
        <f>VLOOKUP($A25&amp;J$48,決統データ!$A$3:$DE$365,$E25+19,FALSE)</f>
        <v>0</v>
      </c>
      <c r="K25" s="187">
        <f t="shared" si="0"/>
        <v>0</v>
      </c>
    </row>
    <row r="26" spans="1:11" ht="20.100000000000001" customHeight="1">
      <c r="A26" s="27" t="str">
        <f t="shared" si="1"/>
        <v>1765201</v>
      </c>
      <c r="B26" s="28" t="s">
        <v>263</v>
      </c>
      <c r="C26" s="29">
        <v>52</v>
      </c>
      <c r="D26" s="28" t="s">
        <v>370</v>
      </c>
      <c r="E26" s="186">
        <v>24</v>
      </c>
      <c r="F26" s="192"/>
      <c r="G26" s="777"/>
      <c r="H26" s="198" t="s">
        <v>116</v>
      </c>
      <c r="I26" s="190"/>
      <c r="J26" s="42">
        <f>VLOOKUP($A26&amp;J$48,決統データ!$A$3:$DE$365,$E26+19,FALSE)</f>
        <v>0</v>
      </c>
      <c r="K26" s="187">
        <f t="shared" si="0"/>
        <v>0</v>
      </c>
    </row>
    <row r="27" spans="1:11" ht="20.100000000000001" customHeight="1">
      <c r="A27" s="27" t="str">
        <f t="shared" si="1"/>
        <v>1765201</v>
      </c>
      <c r="B27" s="28" t="s">
        <v>263</v>
      </c>
      <c r="C27" s="29">
        <v>52</v>
      </c>
      <c r="D27" s="28" t="s">
        <v>370</v>
      </c>
      <c r="E27" s="186">
        <v>25</v>
      </c>
      <c r="F27" s="193"/>
      <c r="G27" s="777"/>
      <c r="H27" s="190" t="s">
        <v>1496</v>
      </c>
      <c r="I27" s="191"/>
      <c r="J27" s="42">
        <f>VLOOKUP($A27&amp;J$48,決統データ!$A$3:$DE$365,$E27+19,FALSE)</f>
        <v>0</v>
      </c>
      <c r="K27" s="187">
        <f t="shared" si="0"/>
        <v>0</v>
      </c>
    </row>
    <row r="28" spans="1:11" ht="20.100000000000001" customHeight="1">
      <c r="A28" s="27" t="str">
        <f t="shared" si="1"/>
        <v>1765201</v>
      </c>
      <c r="B28" s="28" t="s">
        <v>263</v>
      </c>
      <c r="C28" s="29">
        <v>52</v>
      </c>
      <c r="D28" s="28" t="s">
        <v>370</v>
      </c>
      <c r="E28" s="186">
        <v>26</v>
      </c>
      <c r="F28" s="194"/>
      <c r="G28" s="777"/>
      <c r="H28" s="195" t="s">
        <v>1497</v>
      </c>
      <c r="I28" s="195"/>
      <c r="J28" s="42">
        <f>VLOOKUP($A28&amp;J$48,決統データ!$A$3:$DE$365,$E28+19,FALSE)</f>
        <v>0</v>
      </c>
      <c r="K28" s="187">
        <f t="shared" si="0"/>
        <v>0</v>
      </c>
    </row>
    <row r="29" spans="1:11" ht="20.100000000000001" customHeight="1">
      <c r="A29" s="27" t="str">
        <f t="shared" si="1"/>
        <v>1765201</v>
      </c>
      <c r="B29" s="28" t="s">
        <v>263</v>
      </c>
      <c r="C29" s="29">
        <v>52</v>
      </c>
      <c r="D29" s="28" t="s">
        <v>370</v>
      </c>
      <c r="E29" s="186">
        <v>27</v>
      </c>
      <c r="F29" s="194"/>
      <c r="G29" s="778"/>
      <c r="H29" s="195" t="s">
        <v>80</v>
      </c>
      <c r="I29" s="195"/>
      <c r="J29" s="42">
        <f>VLOOKUP($A29&amp;J$48,決統データ!$A$3:$DE$365,$E29+19,FALSE)</f>
        <v>0</v>
      </c>
      <c r="K29" s="187">
        <f t="shared" si="0"/>
        <v>0</v>
      </c>
    </row>
    <row r="30" spans="1:11" ht="20.100000000000001" customHeight="1">
      <c r="A30" s="27" t="str">
        <f t="shared" si="1"/>
        <v>1765201</v>
      </c>
      <c r="B30" s="28" t="s">
        <v>263</v>
      </c>
      <c r="C30" s="29">
        <v>52</v>
      </c>
      <c r="D30" s="28" t="s">
        <v>370</v>
      </c>
      <c r="E30" s="186">
        <v>35</v>
      </c>
      <c r="F30" s="772" t="s">
        <v>115</v>
      </c>
      <c r="G30" s="772" t="s">
        <v>114</v>
      </c>
      <c r="H30" s="773" t="s">
        <v>113</v>
      </c>
      <c r="I30" s="774"/>
      <c r="J30" s="42">
        <f>VLOOKUP($A30&amp;J$48,決統データ!$A$3:$DE$365,$E30+19,FALSE)</f>
        <v>72649</v>
      </c>
      <c r="K30" s="187">
        <f t="shared" si="0"/>
        <v>72649</v>
      </c>
    </row>
    <row r="31" spans="1:11" ht="20.100000000000001" customHeight="1">
      <c r="A31" s="27" t="str">
        <f t="shared" si="1"/>
        <v>1765201</v>
      </c>
      <c r="B31" s="28" t="s">
        <v>263</v>
      </c>
      <c r="C31" s="29">
        <v>52</v>
      </c>
      <c r="D31" s="28" t="s">
        <v>370</v>
      </c>
      <c r="E31" s="186">
        <v>36</v>
      </c>
      <c r="F31" s="772"/>
      <c r="G31" s="772"/>
      <c r="H31" s="772" t="s">
        <v>107</v>
      </c>
      <c r="I31" s="190" t="s">
        <v>112</v>
      </c>
      <c r="J31" s="42">
        <f>VLOOKUP($A31&amp;J$48,決統データ!$A$3:$DE$365,$E31+19,FALSE)</f>
        <v>0</v>
      </c>
      <c r="K31" s="187">
        <f t="shared" si="0"/>
        <v>0</v>
      </c>
    </row>
    <row r="32" spans="1:11" ht="20.100000000000001" customHeight="1">
      <c r="A32" s="27" t="str">
        <f t="shared" si="1"/>
        <v>1765201</v>
      </c>
      <c r="B32" s="28" t="s">
        <v>263</v>
      </c>
      <c r="C32" s="29">
        <v>52</v>
      </c>
      <c r="D32" s="28" t="s">
        <v>370</v>
      </c>
      <c r="E32" s="186">
        <v>37</v>
      </c>
      <c r="F32" s="772"/>
      <c r="G32" s="772"/>
      <c r="H32" s="772"/>
      <c r="I32" s="190" t="s">
        <v>105</v>
      </c>
      <c r="J32" s="42">
        <f>VLOOKUP($A32&amp;J$48,決統データ!$A$3:$DE$365,$E32+19,FALSE)</f>
        <v>0</v>
      </c>
      <c r="K32" s="187">
        <f t="shared" si="0"/>
        <v>0</v>
      </c>
    </row>
    <row r="33" spans="1:11" ht="20.100000000000001" customHeight="1">
      <c r="A33" s="27" t="str">
        <f t="shared" si="1"/>
        <v>1765201</v>
      </c>
      <c r="B33" s="28" t="s">
        <v>263</v>
      </c>
      <c r="C33" s="29">
        <v>52</v>
      </c>
      <c r="D33" s="28" t="s">
        <v>370</v>
      </c>
      <c r="E33" s="186">
        <v>38</v>
      </c>
      <c r="F33" s="772"/>
      <c r="G33" s="772"/>
      <c r="H33" s="772"/>
      <c r="I33" s="190" t="s">
        <v>1499</v>
      </c>
      <c r="J33" s="42">
        <f>VLOOKUP($A33&amp;J$48,決統データ!$A$3:$DE$365,$E33+19,FALSE)</f>
        <v>0</v>
      </c>
      <c r="K33" s="187"/>
    </row>
    <row r="34" spans="1:11" ht="20.100000000000001" customHeight="1">
      <c r="A34" s="27" t="str">
        <f t="shared" si="1"/>
        <v>1765201</v>
      </c>
      <c r="B34" s="28" t="s">
        <v>263</v>
      </c>
      <c r="C34" s="29">
        <v>52</v>
      </c>
      <c r="D34" s="28" t="s">
        <v>370</v>
      </c>
      <c r="E34" s="186">
        <v>39</v>
      </c>
      <c r="F34" s="772"/>
      <c r="G34" s="772"/>
      <c r="H34" s="772"/>
      <c r="I34" s="190" t="s">
        <v>111</v>
      </c>
      <c r="J34" s="42">
        <f>VLOOKUP($A34&amp;J$48,決統データ!$A$3:$DE$365,$E34+19,FALSE)</f>
        <v>0</v>
      </c>
      <c r="K34" s="187">
        <f t="shared" ref="K34:K43" si="2">SUM(J34:J34)</f>
        <v>0</v>
      </c>
    </row>
    <row r="35" spans="1:11" ht="20.100000000000001" customHeight="1">
      <c r="A35" s="27" t="str">
        <f t="shared" si="1"/>
        <v>1765201</v>
      </c>
      <c r="B35" s="28" t="s">
        <v>263</v>
      </c>
      <c r="C35" s="29">
        <v>52</v>
      </c>
      <c r="D35" s="28" t="s">
        <v>370</v>
      </c>
      <c r="E35" s="186">
        <v>40</v>
      </c>
      <c r="F35" s="772"/>
      <c r="G35" s="772"/>
      <c r="H35" s="772"/>
      <c r="I35" s="190" t="s">
        <v>110</v>
      </c>
      <c r="J35" s="42">
        <f>VLOOKUP($A35&amp;J$48,決統データ!$A$3:$DE$365,$E35+19,FALSE)</f>
        <v>0</v>
      </c>
      <c r="K35" s="187">
        <f t="shared" si="2"/>
        <v>0</v>
      </c>
    </row>
    <row r="36" spans="1:11" ht="20.100000000000001" customHeight="1">
      <c r="A36" s="27" t="str">
        <f t="shared" si="1"/>
        <v>1765201</v>
      </c>
      <c r="B36" s="28" t="s">
        <v>263</v>
      </c>
      <c r="C36" s="29">
        <v>52</v>
      </c>
      <c r="D36" s="28" t="s">
        <v>370</v>
      </c>
      <c r="E36" s="186">
        <v>41</v>
      </c>
      <c r="F36" s="772"/>
      <c r="G36" s="772"/>
      <c r="H36" s="772"/>
      <c r="I36" s="440" t="s">
        <v>109</v>
      </c>
      <c r="J36" s="42">
        <f>VLOOKUP($A36&amp;J$48,決統データ!$A$3:$DE$365,$E36+19,FALSE)</f>
        <v>0</v>
      </c>
      <c r="K36" s="187">
        <f t="shared" si="2"/>
        <v>0</v>
      </c>
    </row>
    <row r="37" spans="1:11" ht="20.100000000000001" customHeight="1">
      <c r="A37" s="27" t="str">
        <f t="shared" si="1"/>
        <v>1765201</v>
      </c>
      <c r="B37" s="28" t="s">
        <v>263</v>
      </c>
      <c r="C37" s="29">
        <v>52</v>
      </c>
      <c r="D37" s="28" t="s">
        <v>370</v>
      </c>
      <c r="E37" s="186">
        <v>42</v>
      </c>
      <c r="F37" s="772"/>
      <c r="G37" s="772"/>
      <c r="H37" s="772"/>
      <c r="I37" s="440" t="s">
        <v>1500</v>
      </c>
      <c r="J37" s="42">
        <f>VLOOKUP($A37&amp;J$48,決統データ!$A$3:$DE$365,$E37+19,FALSE)</f>
        <v>0</v>
      </c>
      <c r="K37" s="187">
        <f t="shared" si="2"/>
        <v>0</v>
      </c>
    </row>
    <row r="38" spans="1:11" ht="20.100000000000001" customHeight="1">
      <c r="A38" s="27" t="str">
        <f t="shared" si="1"/>
        <v>1765201</v>
      </c>
      <c r="B38" s="28" t="s">
        <v>263</v>
      </c>
      <c r="C38" s="29">
        <v>52</v>
      </c>
      <c r="D38" s="28" t="s">
        <v>370</v>
      </c>
      <c r="E38" s="186">
        <v>43</v>
      </c>
      <c r="F38" s="772"/>
      <c r="G38" s="772"/>
      <c r="H38" s="645" t="s">
        <v>108</v>
      </c>
      <c r="I38" s="775"/>
      <c r="J38" s="42">
        <f>VLOOKUP($A38&amp;J$48,決統データ!$A$3:$DE$365,$E38+19,FALSE)</f>
        <v>6236</v>
      </c>
      <c r="K38" s="187">
        <f t="shared" si="2"/>
        <v>6236</v>
      </c>
    </row>
    <row r="39" spans="1:11" ht="20.100000000000001" customHeight="1">
      <c r="A39" s="27" t="str">
        <f t="shared" si="1"/>
        <v>1765201</v>
      </c>
      <c r="B39" s="28" t="s">
        <v>263</v>
      </c>
      <c r="C39" s="29">
        <v>52</v>
      </c>
      <c r="D39" s="28" t="s">
        <v>370</v>
      </c>
      <c r="E39" s="186">
        <v>44</v>
      </c>
      <c r="F39" s="772"/>
      <c r="G39" s="772"/>
      <c r="H39" s="584" t="s">
        <v>107</v>
      </c>
      <c r="I39" s="440" t="s">
        <v>106</v>
      </c>
      <c r="J39" s="42">
        <f>VLOOKUP($A39&amp;J$48,決統データ!$A$3:$DE$365,$E39+19,FALSE)</f>
        <v>0</v>
      </c>
      <c r="K39" s="187">
        <f t="shared" si="2"/>
        <v>0</v>
      </c>
    </row>
    <row r="40" spans="1:11" ht="20.100000000000001" customHeight="1">
      <c r="A40" s="27" t="str">
        <f t="shared" si="1"/>
        <v>1765201</v>
      </c>
      <c r="B40" s="28" t="s">
        <v>263</v>
      </c>
      <c r="C40" s="29">
        <v>52</v>
      </c>
      <c r="D40" s="28" t="s">
        <v>370</v>
      </c>
      <c r="E40" s="186">
        <v>45</v>
      </c>
      <c r="F40" s="772"/>
      <c r="G40" s="772"/>
      <c r="H40" s="585"/>
      <c r="I40" s="440" t="s">
        <v>105</v>
      </c>
      <c r="J40" s="42">
        <f>VLOOKUP($A40&amp;J$48,決統データ!$A$3:$DE$365,$E40+19,FALSE)</f>
        <v>0</v>
      </c>
      <c r="K40" s="187">
        <f t="shared" si="2"/>
        <v>0</v>
      </c>
    </row>
    <row r="41" spans="1:11" ht="20.100000000000001" customHeight="1">
      <c r="A41" s="27" t="str">
        <f t="shared" si="1"/>
        <v>1765201</v>
      </c>
      <c r="B41" s="28" t="s">
        <v>263</v>
      </c>
      <c r="C41" s="29">
        <v>52</v>
      </c>
      <c r="D41" s="28" t="s">
        <v>370</v>
      </c>
      <c r="E41" s="186">
        <v>46</v>
      </c>
      <c r="F41" s="772"/>
      <c r="G41" s="772"/>
      <c r="H41" s="585"/>
      <c r="I41" s="440" t="s">
        <v>1499</v>
      </c>
      <c r="J41" s="42">
        <f>VLOOKUP($A41&amp;J$48,決統データ!$A$3:$DE$365,$E41+19,FALSE)</f>
        <v>0</v>
      </c>
      <c r="K41" s="187">
        <f t="shared" si="2"/>
        <v>0</v>
      </c>
    </row>
    <row r="42" spans="1:11" ht="20.100000000000001" customHeight="1">
      <c r="A42" s="27" t="str">
        <f t="shared" si="1"/>
        <v>1765201</v>
      </c>
      <c r="B42" s="28" t="s">
        <v>263</v>
      </c>
      <c r="C42" s="29">
        <v>52</v>
      </c>
      <c r="D42" s="28" t="s">
        <v>370</v>
      </c>
      <c r="E42" s="186">
        <v>47</v>
      </c>
      <c r="F42" s="772"/>
      <c r="G42" s="772"/>
      <c r="H42" s="585"/>
      <c r="I42" s="440" t="s">
        <v>104</v>
      </c>
      <c r="J42" s="42">
        <f>VLOOKUP($A42&amp;J$48,決統データ!$A$3:$DE$365,$E42+19,FALSE)</f>
        <v>0</v>
      </c>
      <c r="K42" s="187">
        <f t="shared" si="2"/>
        <v>0</v>
      </c>
    </row>
    <row r="43" spans="1:11" ht="20.100000000000001" customHeight="1">
      <c r="A43" s="27" t="str">
        <f t="shared" si="1"/>
        <v>1765201</v>
      </c>
      <c r="B43" s="28" t="s">
        <v>263</v>
      </c>
      <c r="C43" s="29">
        <v>52</v>
      </c>
      <c r="D43" s="28" t="s">
        <v>370</v>
      </c>
      <c r="E43" s="186">
        <v>48</v>
      </c>
      <c r="F43" s="772"/>
      <c r="G43" s="772"/>
      <c r="H43" s="586"/>
      <c r="I43" s="440" t="s">
        <v>1500</v>
      </c>
      <c r="J43" s="42">
        <f>VLOOKUP($A43&amp;J$48,決統データ!$A$3:$DE$365,$E43+19,FALSE)</f>
        <v>0</v>
      </c>
      <c r="K43" s="187">
        <f t="shared" si="2"/>
        <v>0</v>
      </c>
    </row>
    <row r="48" spans="1:11" hidden="1">
      <c r="J48" s="247" t="str">
        <f>+J49&amp;"000"</f>
        <v>264636000</v>
      </c>
    </row>
    <row r="49" spans="10:10" hidden="1">
      <c r="J49" s="247" t="s">
        <v>575</v>
      </c>
    </row>
    <row r="50" spans="10:10" hidden="1">
      <c r="J50" s="247" t="s">
        <v>462</v>
      </c>
    </row>
    <row r="51" spans="10:10" hidden="1">
      <c r="J51" s="216" t="s">
        <v>546</v>
      </c>
    </row>
  </sheetData>
  <sheetProtection algorithmName="SHA-512" hashValue="FJMIB4WRkCkFvvrWFwtZy52XR2kT/HU86tf9PNvwjdwrpr/PteXzieBX0e8Us2v2Qa0OEtTCVoVFvILT1mx4Dg==" saltValue="g/MNr/7fqiB4Y2wtiuEMYg==" spinCount="100000" sheet="1" objects="1" scenarios="1"/>
  <mergeCells count="11">
    <mergeCell ref="H39:H43"/>
    <mergeCell ref="F2:I2"/>
    <mergeCell ref="F3:I3"/>
    <mergeCell ref="G4:G15"/>
    <mergeCell ref="F18:I18"/>
    <mergeCell ref="G19:G29"/>
    <mergeCell ref="F30:F43"/>
    <mergeCell ref="G30:G43"/>
    <mergeCell ref="H30:I30"/>
    <mergeCell ref="H31:H37"/>
    <mergeCell ref="H38:I38"/>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pageSetUpPr fitToPage="1"/>
  </sheetPr>
  <dimension ref="A1:I91"/>
  <sheetViews>
    <sheetView view="pageBreakPreview" zoomScaleNormal="100" zoomScaleSheetLayoutView="100" workbookViewId="0">
      <pane ySplit="3" topLeftCell="A4" activePane="bottomLeft" state="frozen"/>
      <selection pane="bottomLeft" activeCell="A89" sqref="A89:XFD91"/>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5.09765625" style="1" customWidth="1"/>
    <col min="7" max="7" width="9.19921875" style="1" customWidth="1"/>
    <col min="8" max="8" width="29.296875" style="1" customWidth="1"/>
    <col min="9" max="9" width="14.296875" style="1" customWidth="1"/>
    <col min="10" max="16384" width="9" style="1"/>
  </cols>
  <sheetData>
    <row r="1" spans="1:9" ht="21.75" customHeight="1">
      <c r="F1" s="8" t="s">
        <v>271</v>
      </c>
    </row>
    <row r="2" spans="1:9">
      <c r="F2" s="1" t="s">
        <v>1214</v>
      </c>
    </row>
    <row r="3" spans="1:9" ht="28.2" customHeight="1">
      <c r="A3" s="26"/>
      <c r="B3" s="67" t="s">
        <v>757</v>
      </c>
      <c r="C3" s="26" t="s">
        <v>758</v>
      </c>
      <c r="D3" s="26" t="s">
        <v>759</v>
      </c>
      <c r="E3" s="30" t="s">
        <v>760</v>
      </c>
      <c r="F3" s="598"/>
      <c r="G3" s="599"/>
      <c r="H3" s="600"/>
      <c r="I3" s="11" t="s">
        <v>270</v>
      </c>
    </row>
    <row r="4" spans="1:9" s="3" customFormat="1">
      <c r="A4" s="27" t="str">
        <f>+B4&amp;C4&amp;D4</f>
        <v>1771001</v>
      </c>
      <c r="B4" s="28" t="s">
        <v>286</v>
      </c>
      <c r="C4" s="29">
        <v>10</v>
      </c>
      <c r="D4" s="28" t="s">
        <v>761</v>
      </c>
      <c r="E4" s="24">
        <v>1</v>
      </c>
      <c r="F4" s="223" t="s">
        <v>1209</v>
      </c>
      <c r="G4" s="223"/>
      <c r="H4" s="224"/>
      <c r="I4" s="35">
        <f>VLOOKUP($A4&amp;I$89,決統データ!$A$3:$DE$365,$E4+19,FALSE)</f>
        <v>4091017</v>
      </c>
    </row>
    <row r="5" spans="1:9" s="3" customFormat="1">
      <c r="A5" s="27" t="str">
        <f t="shared" ref="A5:A18" si="0">+B5&amp;C5&amp;D5</f>
        <v>1771001</v>
      </c>
      <c r="B5" s="28" t="s">
        <v>286</v>
      </c>
      <c r="C5" s="29">
        <v>10</v>
      </c>
      <c r="D5" s="28" t="s">
        <v>761</v>
      </c>
      <c r="E5" s="180" t="s">
        <v>284</v>
      </c>
      <c r="F5" s="224" t="s">
        <v>1208</v>
      </c>
      <c r="G5" s="267"/>
      <c r="H5" s="267"/>
      <c r="I5" s="35">
        <f>VLOOKUP($A5&amp;I$89,決統データ!$A$3:$DE$365,$E5+19,FALSE)</f>
        <v>4100401</v>
      </c>
    </row>
    <row r="6" spans="1:9" s="3" customFormat="1">
      <c r="A6" s="27" t="str">
        <f t="shared" si="0"/>
        <v>1771001</v>
      </c>
      <c r="B6" s="28" t="s">
        <v>286</v>
      </c>
      <c r="C6" s="29">
        <v>10</v>
      </c>
      <c r="D6" s="28" t="s">
        <v>761</v>
      </c>
      <c r="E6" s="180" t="s">
        <v>285</v>
      </c>
      <c r="F6" s="223" t="s">
        <v>1207</v>
      </c>
      <c r="G6" s="160"/>
      <c r="H6" s="161"/>
      <c r="I6" s="35">
        <f>VLOOKUP($A6&amp;I$89,決統データ!$A$3:$DE$365,$E6+19,FALSE)</f>
        <v>3610401</v>
      </c>
    </row>
    <row r="7" spans="1:9">
      <c r="A7" s="27" t="str">
        <f t="shared" si="0"/>
        <v>1771001</v>
      </c>
      <c r="B7" s="28" t="s">
        <v>286</v>
      </c>
      <c r="C7" s="29">
        <v>10</v>
      </c>
      <c r="D7" s="28" t="s">
        <v>761</v>
      </c>
      <c r="E7" s="24">
        <v>4</v>
      </c>
      <c r="F7" s="162" t="s">
        <v>1206</v>
      </c>
      <c r="G7" s="225"/>
      <c r="H7" s="225"/>
      <c r="I7" s="35">
        <f>VLOOKUP($A7&amp;I$89,決統データ!$A$3:$DE$365,$E7+19,FALSE)</f>
        <v>5</v>
      </c>
    </row>
    <row r="8" spans="1:9" ht="14.25" customHeight="1">
      <c r="A8" s="27" t="str">
        <f t="shared" si="0"/>
        <v>1771001</v>
      </c>
      <c r="B8" s="28" t="s">
        <v>286</v>
      </c>
      <c r="C8" s="29">
        <v>10</v>
      </c>
      <c r="D8" s="28" t="s">
        <v>761</v>
      </c>
      <c r="E8" s="24">
        <v>7</v>
      </c>
      <c r="F8" s="601" t="s">
        <v>1205</v>
      </c>
      <c r="G8" s="162" t="s">
        <v>1204</v>
      </c>
      <c r="H8" s="163"/>
      <c r="I8" s="42">
        <f>VLOOKUP($A8&amp;I$89,決統データ!$A$3:$DE$365,$E8+19,FALSE)</f>
        <v>12577</v>
      </c>
    </row>
    <row r="9" spans="1:9">
      <c r="A9" s="27" t="str">
        <f t="shared" si="0"/>
        <v>1771001</v>
      </c>
      <c r="B9" s="28" t="s">
        <v>286</v>
      </c>
      <c r="C9" s="29">
        <v>10</v>
      </c>
      <c r="D9" s="28" t="s">
        <v>761</v>
      </c>
      <c r="E9" s="24">
        <v>8</v>
      </c>
      <c r="F9" s="602"/>
      <c r="G9" s="162" t="s">
        <v>1203</v>
      </c>
      <c r="H9" s="163"/>
      <c r="I9" s="42">
        <f>VLOOKUP($A9&amp;I$89,決統データ!$A$3:$DE$365,$E9+19,FALSE)</f>
        <v>0</v>
      </c>
    </row>
    <row r="10" spans="1:9" ht="14.25" customHeight="1">
      <c r="A10" s="27" t="str">
        <f t="shared" si="0"/>
        <v>1771001</v>
      </c>
      <c r="B10" s="28" t="s">
        <v>286</v>
      </c>
      <c r="C10" s="29">
        <v>10</v>
      </c>
      <c r="D10" s="28" t="s">
        <v>761</v>
      </c>
      <c r="E10" s="24">
        <v>9</v>
      </c>
      <c r="F10" s="602"/>
      <c r="G10" s="162" t="s">
        <v>1202</v>
      </c>
      <c r="H10" s="163"/>
      <c r="I10" s="42">
        <f>VLOOKUP($A10&amp;I$89,決統データ!$A$3:$DE$365,$E10+19,FALSE)</f>
        <v>170</v>
      </c>
    </row>
    <row r="11" spans="1:9">
      <c r="A11" s="27" t="str">
        <f t="shared" si="0"/>
        <v>1771001</v>
      </c>
      <c r="B11" s="28" t="s">
        <v>286</v>
      </c>
      <c r="C11" s="29">
        <v>10</v>
      </c>
      <c r="D11" s="28" t="s">
        <v>761</v>
      </c>
      <c r="E11" s="24">
        <v>10</v>
      </c>
      <c r="F11" s="602"/>
      <c r="G11" s="162" t="s">
        <v>1201</v>
      </c>
      <c r="H11" s="163"/>
      <c r="I11" s="42">
        <f>VLOOKUP($A11&amp;I$89,決統データ!$A$3:$DE$365,$E11+19,FALSE)</f>
        <v>30</v>
      </c>
    </row>
    <row r="12" spans="1:9">
      <c r="A12" s="27" t="str">
        <f t="shared" si="0"/>
        <v>1771001</v>
      </c>
      <c r="B12" s="28" t="s">
        <v>286</v>
      </c>
      <c r="C12" s="29">
        <v>10</v>
      </c>
      <c r="D12" s="28" t="s">
        <v>761</v>
      </c>
      <c r="E12" s="24">
        <v>11</v>
      </c>
      <c r="F12" s="602"/>
      <c r="G12" s="162" t="s">
        <v>1200</v>
      </c>
      <c r="H12" s="163"/>
      <c r="I12" s="42">
        <f>VLOOKUP($A12&amp;I$89,決統データ!$A$3:$DE$365,$E12+19,FALSE)</f>
        <v>30</v>
      </c>
    </row>
    <row r="13" spans="1:9">
      <c r="A13" s="27" t="str">
        <f t="shared" si="0"/>
        <v>1771001</v>
      </c>
      <c r="B13" s="28" t="s">
        <v>286</v>
      </c>
      <c r="C13" s="29">
        <v>10</v>
      </c>
      <c r="D13" s="28" t="s">
        <v>761</v>
      </c>
      <c r="E13" s="24">
        <v>12</v>
      </c>
      <c r="F13" s="602"/>
      <c r="G13" s="164" t="s">
        <v>1199</v>
      </c>
      <c r="H13" s="163"/>
      <c r="I13" s="42">
        <f>VLOOKUP($A13&amp;I$89,決統データ!$A$3:$DE$365,$E13+19,FALSE)</f>
        <v>30</v>
      </c>
    </row>
    <row r="14" spans="1:9" ht="14.25" customHeight="1">
      <c r="A14" s="27" t="str">
        <f t="shared" si="0"/>
        <v>1771001</v>
      </c>
      <c r="B14" s="28" t="s">
        <v>286</v>
      </c>
      <c r="C14" s="29">
        <v>10</v>
      </c>
      <c r="D14" s="28" t="s">
        <v>761</v>
      </c>
      <c r="E14" s="24">
        <v>13</v>
      </c>
      <c r="F14" s="602"/>
      <c r="G14" s="162" t="s">
        <v>1198</v>
      </c>
      <c r="H14" s="163"/>
      <c r="I14" s="42">
        <f>VLOOKUP($A14&amp;I$89,決統データ!$A$3:$DE$365,$E14+19,FALSE)</f>
        <v>30307</v>
      </c>
    </row>
    <row r="15" spans="1:9">
      <c r="A15" s="27" t="str">
        <f t="shared" si="0"/>
        <v>1771001</v>
      </c>
      <c r="B15" s="28" t="s">
        <v>286</v>
      </c>
      <c r="C15" s="29">
        <v>10</v>
      </c>
      <c r="D15" s="28" t="s">
        <v>761</v>
      </c>
      <c r="E15" s="24">
        <v>14</v>
      </c>
      <c r="F15" s="602"/>
      <c r="G15" s="162" t="s">
        <v>1197</v>
      </c>
      <c r="H15" s="163"/>
      <c r="I15" s="42">
        <f>VLOOKUP($A15&amp;I$89,決統データ!$A$3:$DE$365,$E15+19,FALSE)</f>
        <v>0</v>
      </c>
    </row>
    <row r="16" spans="1:9">
      <c r="A16" s="27" t="str">
        <f t="shared" si="0"/>
        <v>1771001</v>
      </c>
      <c r="B16" s="28" t="s">
        <v>286</v>
      </c>
      <c r="C16" s="29">
        <v>10</v>
      </c>
      <c r="D16" s="28" t="s">
        <v>761</v>
      </c>
      <c r="E16" s="24">
        <v>15</v>
      </c>
      <c r="F16" s="602"/>
      <c r="G16" s="162" t="s">
        <v>1196</v>
      </c>
      <c r="H16" s="163"/>
      <c r="I16" s="42">
        <f>VLOOKUP($A16&amp;I$89,決統データ!$A$3:$DE$365,$E16+19,FALSE)</f>
        <v>18</v>
      </c>
    </row>
    <row r="17" spans="1:9">
      <c r="A17" s="27" t="str">
        <f t="shared" si="0"/>
        <v>1771001</v>
      </c>
      <c r="B17" s="28" t="s">
        <v>286</v>
      </c>
      <c r="C17" s="29">
        <v>10</v>
      </c>
      <c r="D17" s="28" t="s">
        <v>761</v>
      </c>
      <c r="E17" s="24">
        <v>16</v>
      </c>
      <c r="F17" s="602"/>
      <c r="G17" s="162" t="s">
        <v>1195</v>
      </c>
      <c r="H17" s="163"/>
      <c r="I17" s="42">
        <f>VLOOKUP($A17&amp;I$89,決統データ!$A$3:$DE$365,$E17+19,FALSE)</f>
        <v>18</v>
      </c>
    </row>
    <row r="18" spans="1:9">
      <c r="A18" s="27" t="str">
        <f t="shared" si="0"/>
        <v>1771001</v>
      </c>
      <c r="B18" s="28" t="s">
        <v>286</v>
      </c>
      <c r="C18" s="29">
        <v>10</v>
      </c>
      <c r="D18" s="28" t="s">
        <v>761</v>
      </c>
      <c r="E18" s="24">
        <v>17</v>
      </c>
      <c r="F18" s="603"/>
      <c r="G18" s="162" t="s">
        <v>1194</v>
      </c>
      <c r="H18" s="163"/>
      <c r="I18" s="42">
        <f>VLOOKUP($A18&amp;I$89,決統データ!$A$3:$DE$365,$E18+19,FALSE)</f>
        <v>18</v>
      </c>
    </row>
    <row r="19" spans="1:9">
      <c r="F19" s="867" t="s">
        <v>484</v>
      </c>
      <c r="G19" s="868"/>
      <c r="H19" s="165" t="s">
        <v>269</v>
      </c>
      <c r="I19" s="153">
        <f>I12/I8*100</f>
        <v>0.23853065118867775</v>
      </c>
    </row>
    <row r="20" spans="1:9">
      <c r="F20" s="869"/>
      <c r="G20" s="870"/>
      <c r="H20" s="165" t="s">
        <v>268</v>
      </c>
      <c r="I20" s="153">
        <f>+I12/I10*100</f>
        <v>17.647058823529413</v>
      </c>
    </row>
    <row r="21" spans="1:9">
      <c r="F21" s="869"/>
      <c r="G21" s="870"/>
      <c r="H21" s="165" t="s">
        <v>267</v>
      </c>
      <c r="I21" s="153">
        <f>+I13/I12*100</f>
        <v>100</v>
      </c>
    </row>
    <row r="22" spans="1:9">
      <c r="F22" s="869"/>
      <c r="G22" s="870"/>
      <c r="H22" s="165" t="s">
        <v>266</v>
      </c>
      <c r="I22" s="153">
        <f>+I18/I14*100</f>
        <v>5.9392219619229886E-2</v>
      </c>
    </row>
    <row r="23" spans="1:9">
      <c r="F23" s="871"/>
      <c r="G23" s="872"/>
      <c r="H23" s="165" t="s">
        <v>265</v>
      </c>
      <c r="I23" s="153">
        <f>+I18/I16*100</f>
        <v>100</v>
      </c>
    </row>
    <row r="24" spans="1:9" ht="14.25" customHeight="1">
      <c r="A24" s="27" t="str">
        <f t="shared" ref="A24:A71" si="1">+B24&amp;C24&amp;D24</f>
        <v>1771001</v>
      </c>
      <c r="B24" s="28" t="s">
        <v>286</v>
      </c>
      <c r="C24" s="29">
        <v>10</v>
      </c>
      <c r="D24" s="28" t="s">
        <v>761</v>
      </c>
      <c r="E24" s="24">
        <v>19</v>
      </c>
      <c r="F24" s="601" t="s">
        <v>1188</v>
      </c>
      <c r="G24" s="162" t="s">
        <v>264</v>
      </c>
      <c r="H24" s="163"/>
      <c r="I24" s="42">
        <f>VLOOKUP($A24&amp;I$89,決統データ!$A$3:$DE$365,$E24+19,FALSE)</f>
        <v>323341</v>
      </c>
    </row>
    <row r="25" spans="1:9" ht="25.2">
      <c r="A25" s="27" t="str">
        <f t="shared" si="1"/>
        <v>1771001</v>
      </c>
      <c r="B25" s="28" t="s">
        <v>286</v>
      </c>
      <c r="C25" s="29">
        <v>10</v>
      </c>
      <c r="D25" s="28" t="s">
        <v>761</v>
      </c>
      <c r="E25" s="24">
        <v>20</v>
      </c>
      <c r="F25" s="602"/>
      <c r="G25" s="574" t="s">
        <v>1186</v>
      </c>
      <c r="H25" s="166" t="s">
        <v>1185</v>
      </c>
      <c r="I25" s="42">
        <f>VLOOKUP($A25&amp;I$89,決統データ!$A$3:$DE$365,$E25+19,FALSE)</f>
        <v>156056</v>
      </c>
    </row>
    <row r="26" spans="1:9">
      <c r="A26" s="27" t="str">
        <f t="shared" si="1"/>
        <v>1771001</v>
      </c>
      <c r="B26" s="28" t="s">
        <v>286</v>
      </c>
      <c r="C26" s="29">
        <v>10</v>
      </c>
      <c r="D26" s="28" t="s">
        <v>761</v>
      </c>
      <c r="E26" s="24">
        <v>21</v>
      </c>
      <c r="F26" s="602"/>
      <c r="G26" s="578"/>
      <c r="H26" s="163" t="s">
        <v>235</v>
      </c>
      <c r="I26" s="42">
        <f>VLOOKUP($A26&amp;I$89,決統データ!$A$3:$DE$365,$E26+19,FALSE)</f>
        <v>103500</v>
      </c>
    </row>
    <row r="27" spans="1:9">
      <c r="A27" s="27" t="str">
        <f t="shared" si="1"/>
        <v>1771001</v>
      </c>
      <c r="B27" s="28" t="s">
        <v>286</v>
      </c>
      <c r="C27" s="29">
        <v>10</v>
      </c>
      <c r="D27" s="28" t="s">
        <v>761</v>
      </c>
      <c r="E27" s="24">
        <v>22</v>
      </c>
      <c r="F27" s="602"/>
      <c r="G27" s="578"/>
      <c r="H27" s="163" t="s">
        <v>1183</v>
      </c>
      <c r="I27" s="42">
        <f>VLOOKUP($A27&amp;I$89,決統データ!$A$3:$DE$365,$E27+19,FALSE)</f>
        <v>32108</v>
      </c>
    </row>
    <row r="28" spans="1:9">
      <c r="A28" s="27" t="str">
        <f t="shared" si="1"/>
        <v>1771001</v>
      </c>
      <c r="B28" s="28" t="s">
        <v>286</v>
      </c>
      <c r="C28" s="29">
        <v>10</v>
      </c>
      <c r="D28" s="28" t="s">
        <v>761</v>
      </c>
      <c r="E28" s="24">
        <v>23</v>
      </c>
      <c r="F28" s="602"/>
      <c r="G28" s="578"/>
      <c r="H28" s="167" t="s">
        <v>1178</v>
      </c>
      <c r="I28" s="42">
        <f>VLOOKUP($A28&amp;I$89,決統データ!$A$3:$DE$365,$E28+19,FALSE)</f>
        <v>0</v>
      </c>
    </row>
    <row r="29" spans="1:9" ht="14.25" customHeight="1">
      <c r="A29" s="27" t="str">
        <f t="shared" si="1"/>
        <v>1771001</v>
      </c>
      <c r="B29" s="28" t="s">
        <v>286</v>
      </c>
      <c r="C29" s="29">
        <v>10</v>
      </c>
      <c r="D29" s="28" t="s">
        <v>761</v>
      </c>
      <c r="E29" s="24">
        <v>24</v>
      </c>
      <c r="F29" s="602"/>
      <c r="G29" s="579"/>
      <c r="H29" s="163" t="s">
        <v>1177</v>
      </c>
      <c r="I29" s="42">
        <f>VLOOKUP($A29&amp;I$89,決統データ!$A$3:$DE$365,$E29+19,FALSE)</f>
        <v>31677</v>
      </c>
    </row>
    <row r="30" spans="1:9" ht="14.25" customHeight="1">
      <c r="A30" s="27" t="str">
        <f t="shared" si="1"/>
        <v>1771001</v>
      </c>
      <c r="B30" s="28" t="s">
        <v>286</v>
      </c>
      <c r="C30" s="29">
        <v>10</v>
      </c>
      <c r="D30" s="28" t="s">
        <v>761</v>
      </c>
      <c r="E30" s="24">
        <v>25</v>
      </c>
      <c r="F30" s="602"/>
      <c r="G30" s="574" t="s">
        <v>1182</v>
      </c>
      <c r="H30" s="163" t="s">
        <v>1181</v>
      </c>
      <c r="I30" s="42">
        <f>VLOOKUP($A30&amp;I$89,決統データ!$A$3:$DE$365,$E30+19,FALSE)</f>
        <v>213814</v>
      </c>
    </row>
    <row r="31" spans="1:9" ht="14.25" customHeight="1">
      <c r="A31" s="27" t="str">
        <f t="shared" si="1"/>
        <v>1771001</v>
      </c>
      <c r="B31" s="28" t="s">
        <v>286</v>
      </c>
      <c r="C31" s="29">
        <v>10</v>
      </c>
      <c r="D31" s="28" t="s">
        <v>761</v>
      </c>
      <c r="E31" s="24">
        <v>26</v>
      </c>
      <c r="F31" s="602"/>
      <c r="G31" s="578"/>
      <c r="H31" s="163" t="s">
        <v>1180</v>
      </c>
      <c r="I31" s="42">
        <f>VLOOKUP($A31&amp;I$89,決統データ!$A$3:$DE$365,$E31+19,FALSE)</f>
        <v>14966</v>
      </c>
    </row>
    <row r="32" spans="1:9">
      <c r="A32" s="27" t="str">
        <f t="shared" si="1"/>
        <v>1771001</v>
      </c>
      <c r="B32" s="28" t="s">
        <v>286</v>
      </c>
      <c r="C32" s="29">
        <v>10</v>
      </c>
      <c r="D32" s="28" t="s">
        <v>761</v>
      </c>
      <c r="E32" s="24">
        <v>27</v>
      </c>
      <c r="F32" s="602"/>
      <c r="G32" s="578"/>
      <c r="H32" s="163" t="s">
        <v>1179</v>
      </c>
      <c r="I32" s="42">
        <f>VLOOKUP($A32&amp;I$89,決統データ!$A$3:$DE$365,$E32+19,FALSE)</f>
        <v>88825</v>
      </c>
    </row>
    <row r="33" spans="1:9">
      <c r="A33" s="27" t="str">
        <f t="shared" si="1"/>
        <v>1771001</v>
      </c>
      <c r="B33" s="28" t="s">
        <v>286</v>
      </c>
      <c r="C33" s="29">
        <v>10</v>
      </c>
      <c r="D33" s="28" t="s">
        <v>761</v>
      </c>
      <c r="E33" s="24">
        <v>28</v>
      </c>
      <c r="F33" s="602"/>
      <c r="G33" s="578"/>
      <c r="H33" s="167" t="s">
        <v>1178</v>
      </c>
      <c r="I33" s="42">
        <f>VLOOKUP($A33&amp;I$89,決統データ!$A$3:$DE$365,$E33+19,FALSE)</f>
        <v>0</v>
      </c>
    </row>
    <row r="34" spans="1:9" ht="14.25" customHeight="1">
      <c r="A34" s="27" t="str">
        <f t="shared" si="1"/>
        <v>1771001</v>
      </c>
      <c r="B34" s="28" t="s">
        <v>286</v>
      </c>
      <c r="C34" s="29">
        <v>10</v>
      </c>
      <c r="D34" s="28" t="s">
        <v>761</v>
      </c>
      <c r="E34" s="24">
        <v>29</v>
      </c>
      <c r="F34" s="602"/>
      <c r="G34" s="579"/>
      <c r="H34" s="163" t="s">
        <v>1177</v>
      </c>
      <c r="I34" s="42">
        <f>VLOOKUP($A34&amp;I$89,決統データ!$A$3:$DE$365,$E34+19,FALSE)</f>
        <v>5736</v>
      </c>
    </row>
    <row r="35" spans="1:9" ht="14.25" customHeight="1">
      <c r="A35" s="27" t="str">
        <f t="shared" si="1"/>
        <v>1771001</v>
      </c>
      <c r="B35" s="28" t="s">
        <v>286</v>
      </c>
      <c r="C35" s="29">
        <v>10</v>
      </c>
      <c r="D35" s="28" t="s">
        <v>761</v>
      </c>
      <c r="E35" s="24">
        <v>30</v>
      </c>
      <c r="F35" s="603"/>
      <c r="G35" s="162" t="s">
        <v>1176</v>
      </c>
      <c r="H35" s="163"/>
      <c r="I35" s="42">
        <f>VLOOKUP($A35&amp;I$89,決統データ!$A$3:$DE$365,$E35+19,FALSE)</f>
        <v>283738</v>
      </c>
    </row>
    <row r="36" spans="1:9">
      <c r="A36" s="27" t="str">
        <f t="shared" si="1"/>
        <v>1771001</v>
      </c>
      <c r="B36" s="28" t="s">
        <v>286</v>
      </c>
      <c r="C36" s="29">
        <v>10</v>
      </c>
      <c r="D36" s="28" t="s">
        <v>761</v>
      </c>
      <c r="E36" s="24">
        <v>31</v>
      </c>
      <c r="F36" s="601" t="s">
        <v>1175</v>
      </c>
      <c r="G36" s="162" t="s">
        <v>1174</v>
      </c>
      <c r="H36" s="163"/>
      <c r="I36" s="42">
        <f>VLOOKUP($A36&amp;I$89,決統データ!$A$3:$DE$365,$E36+19,FALSE)</f>
        <v>3</v>
      </c>
    </row>
    <row r="37" spans="1:9" ht="14.25" customHeight="1">
      <c r="A37" s="27" t="str">
        <f t="shared" si="1"/>
        <v>1771001</v>
      </c>
      <c r="B37" s="28" t="s">
        <v>286</v>
      </c>
      <c r="C37" s="29">
        <v>10</v>
      </c>
      <c r="D37" s="28" t="s">
        <v>761</v>
      </c>
      <c r="E37" s="24">
        <v>32</v>
      </c>
      <c r="F37" s="602"/>
      <c r="G37" s="574" t="s">
        <v>1173</v>
      </c>
      <c r="H37" s="163" t="s">
        <v>1171</v>
      </c>
      <c r="I37" s="42">
        <f>VLOOKUP($A37&amp;I$89,決統データ!$A$3:$DE$365,$E37+19,FALSE)</f>
        <v>3</v>
      </c>
    </row>
    <row r="38" spans="1:9" ht="14.25" customHeight="1">
      <c r="A38" s="27" t="str">
        <f t="shared" si="1"/>
        <v>1771001</v>
      </c>
      <c r="B38" s="28" t="s">
        <v>286</v>
      </c>
      <c r="C38" s="29">
        <v>10</v>
      </c>
      <c r="D38" s="28" t="s">
        <v>761</v>
      </c>
      <c r="E38" s="24">
        <v>33</v>
      </c>
      <c r="F38" s="602"/>
      <c r="G38" s="782"/>
      <c r="H38" s="163" t="s">
        <v>1170</v>
      </c>
      <c r="I38" s="42">
        <f>VLOOKUP($A38&amp;I$89,決統データ!$A$3:$DE$365,$E38+19,FALSE)</f>
        <v>0</v>
      </c>
    </row>
    <row r="39" spans="1:9">
      <c r="A39" s="27" t="str">
        <f t="shared" si="1"/>
        <v>1771001</v>
      </c>
      <c r="B39" s="28" t="s">
        <v>286</v>
      </c>
      <c r="C39" s="29">
        <v>10</v>
      </c>
      <c r="D39" s="28" t="s">
        <v>761</v>
      </c>
      <c r="E39" s="24">
        <v>34</v>
      </c>
      <c r="F39" s="602"/>
      <c r="G39" s="575"/>
      <c r="H39" s="163" t="s">
        <v>1169</v>
      </c>
      <c r="I39" s="42">
        <f>VLOOKUP($A39&amp;I$89,決統データ!$A$3:$DE$365,$E39+19,FALSE)</f>
        <v>0</v>
      </c>
    </row>
    <row r="40" spans="1:9">
      <c r="A40" s="27" t="str">
        <f t="shared" si="1"/>
        <v>1771001</v>
      </c>
      <c r="B40" s="28" t="s">
        <v>286</v>
      </c>
      <c r="C40" s="29">
        <v>10</v>
      </c>
      <c r="D40" s="28" t="s">
        <v>761</v>
      </c>
      <c r="E40" s="24">
        <v>35</v>
      </c>
      <c r="F40" s="602"/>
      <c r="G40" s="574" t="s">
        <v>1172</v>
      </c>
      <c r="H40" s="163" t="s">
        <v>1171</v>
      </c>
      <c r="I40" s="42">
        <f>VLOOKUP($A40&amp;I$89,決統データ!$A$3:$DE$365,$E40+19,FALSE)</f>
        <v>0</v>
      </c>
    </row>
    <row r="41" spans="1:9" ht="14.25" customHeight="1">
      <c r="A41" s="27" t="str">
        <f t="shared" si="1"/>
        <v>1771001</v>
      </c>
      <c r="B41" s="28" t="s">
        <v>286</v>
      </c>
      <c r="C41" s="29">
        <v>10</v>
      </c>
      <c r="D41" s="28" t="s">
        <v>761</v>
      </c>
      <c r="E41" s="24">
        <v>36</v>
      </c>
      <c r="F41" s="602"/>
      <c r="G41" s="782"/>
      <c r="H41" s="163" t="s">
        <v>1170</v>
      </c>
      <c r="I41" s="42">
        <f>VLOOKUP($A41&amp;I$89,決統データ!$A$3:$DE$365,$E41+19,FALSE)</f>
        <v>0</v>
      </c>
    </row>
    <row r="42" spans="1:9" ht="14.25" customHeight="1">
      <c r="A42" s="27" t="str">
        <f t="shared" si="1"/>
        <v>1771001</v>
      </c>
      <c r="B42" s="28" t="s">
        <v>286</v>
      </c>
      <c r="C42" s="29">
        <v>10</v>
      </c>
      <c r="D42" s="28" t="s">
        <v>761</v>
      </c>
      <c r="E42" s="24">
        <v>37</v>
      </c>
      <c r="F42" s="603"/>
      <c r="G42" s="575"/>
      <c r="H42" s="163" t="s">
        <v>1169</v>
      </c>
      <c r="I42" s="42">
        <f>VLOOKUP($A42&amp;I$89,決統データ!$A$3:$DE$365,$E42+19,FALSE)</f>
        <v>0</v>
      </c>
    </row>
    <row r="43" spans="1:9" ht="14.25" customHeight="1">
      <c r="A43" s="27" t="str">
        <f t="shared" si="1"/>
        <v>1771001</v>
      </c>
      <c r="B43" s="28" t="s">
        <v>286</v>
      </c>
      <c r="C43" s="29">
        <v>10</v>
      </c>
      <c r="D43" s="28" t="s">
        <v>761</v>
      </c>
      <c r="E43" s="24">
        <v>38</v>
      </c>
      <c r="F43" s="601" t="s">
        <v>1168</v>
      </c>
      <c r="G43" s="162" t="s">
        <v>1167</v>
      </c>
      <c r="H43" s="163"/>
      <c r="I43" s="42">
        <f>VLOOKUP($A43&amp;I$89,決統データ!$A$3:$DE$365,$E43+19,FALSE)</f>
        <v>2</v>
      </c>
    </row>
    <row r="44" spans="1:9" ht="14.25" customHeight="1">
      <c r="A44" s="27" t="str">
        <f t="shared" si="1"/>
        <v>1771001</v>
      </c>
      <c r="B44" s="28" t="s">
        <v>286</v>
      </c>
      <c r="C44" s="29">
        <v>10</v>
      </c>
      <c r="D44" s="28" t="s">
        <v>761</v>
      </c>
      <c r="E44" s="24">
        <v>39</v>
      </c>
      <c r="F44" s="602"/>
      <c r="G44" s="574" t="s">
        <v>1166</v>
      </c>
      <c r="H44" s="163" t="s">
        <v>1165</v>
      </c>
      <c r="I44" s="42">
        <f>VLOOKUP($A44&amp;I$89,決統データ!$A$3:$DE$365,$E44+19,FALSE)</f>
        <v>0</v>
      </c>
    </row>
    <row r="45" spans="1:9" ht="14.25" customHeight="1">
      <c r="A45" s="27" t="str">
        <f t="shared" si="1"/>
        <v>1771001</v>
      </c>
      <c r="B45" s="28" t="s">
        <v>286</v>
      </c>
      <c r="C45" s="29">
        <v>10</v>
      </c>
      <c r="D45" s="28" t="s">
        <v>761</v>
      </c>
      <c r="E45" s="24">
        <v>40</v>
      </c>
      <c r="F45" s="602"/>
      <c r="G45" s="782"/>
      <c r="H45" s="163" t="s">
        <v>1164</v>
      </c>
      <c r="I45" s="42">
        <f>VLOOKUP($A45&amp;I$89,決統データ!$A$3:$DE$365,$E45+19,FALSE)</f>
        <v>2</v>
      </c>
    </row>
    <row r="46" spans="1:9">
      <c r="A46" s="27" t="str">
        <f t="shared" si="1"/>
        <v>1771001</v>
      </c>
      <c r="B46" s="28" t="s">
        <v>286</v>
      </c>
      <c r="C46" s="29">
        <v>10</v>
      </c>
      <c r="D46" s="28" t="s">
        <v>761</v>
      </c>
      <c r="E46" s="24">
        <v>41</v>
      </c>
      <c r="F46" s="602"/>
      <c r="G46" s="782"/>
      <c r="H46" s="163" t="s">
        <v>1163</v>
      </c>
      <c r="I46" s="42">
        <f>VLOOKUP($A46&amp;I$89,決統データ!$A$3:$DE$365,$E46+19,FALSE)</f>
        <v>0</v>
      </c>
    </row>
    <row r="47" spans="1:9" ht="14.25" customHeight="1">
      <c r="A47" s="27" t="str">
        <f t="shared" si="1"/>
        <v>1771001</v>
      </c>
      <c r="B47" s="28" t="s">
        <v>286</v>
      </c>
      <c r="C47" s="29">
        <v>10</v>
      </c>
      <c r="D47" s="28" t="s">
        <v>761</v>
      </c>
      <c r="E47" s="24">
        <v>42</v>
      </c>
      <c r="F47" s="602"/>
      <c r="G47" s="575"/>
      <c r="H47" s="163" t="s">
        <v>1162</v>
      </c>
      <c r="I47" s="42">
        <f>VLOOKUP($A47&amp;I$89,決統データ!$A$3:$DE$365,$E47+19,FALSE)</f>
        <v>0</v>
      </c>
    </row>
    <row r="48" spans="1:9" ht="14.25" customHeight="1">
      <c r="A48" s="27" t="str">
        <f t="shared" si="1"/>
        <v>1771001</v>
      </c>
      <c r="B48" s="28" t="s">
        <v>286</v>
      </c>
      <c r="C48" s="29">
        <v>10</v>
      </c>
      <c r="D48" s="28" t="s">
        <v>761</v>
      </c>
      <c r="E48" s="24">
        <v>43</v>
      </c>
      <c r="F48" s="602"/>
      <c r="G48" s="162" t="s">
        <v>154</v>
      </c>
      <c r="H48" s="163"/>
      <c r="I48" s="42">
        <f>VLOOKUP($A48&amp;I$89,決統データ!$A$3:$DE$365,$E48+19,FALSE)</f>
        <v>46</v>
      </c>
    </row>
    <row r="49" spans="1:9" ht="14.25" customHeight="1">
      <c r="A49" s="27" t="str">
        <f t="shared" si="1"/>
        <v>1771001</v>
      </c>
      <c r="B49" s="28" t="s">
        <v>286</v>
      </c>
      <c r="C49" s="29">
        <v>10</v>
      </c>
      <c r="D49" s="28" t="s">
        <v>761</v>
      </c>
      <c r="E49" s="24">
        <v>44</v>
      </c>
      <c r="F49" s="602"/>
      <c r="G49" s="574" t="s">
        <v>204</v>
      </c>
      <c r="H49" s="163" t="s">
        <v>153</v>
      </c>
      <c r="I49" s="42">
        <f>VLOOKUP($A49&amp;I$89,決統データ!$A$3:$DE$365,$E49+19,FALSE)</f>
        <v>46</v>
      </c>
    </row>
    <row r="50" spans="1:9" ht="14.25" customHeight="1">
      <c r="A50" s="27" t="str">
        <f t="shared" si="1"/>
        <v>1771001</v>
      </c>
      <c r="B50" s="28" t="s">
        <v>286</v>
      </c>
      <c r="C50" s="29">
        <v>10</v>
      </c>
      <c r="D50" s="28" t="s">
        <v>761</v>
      </c>
      <c r="E50" s="24">
        <v>45</v>
      </c>
      <c r="F50" s="602"/>
      <c r="G50" s="575"/>
      <c r="H50" s="163" t="s">
        <v>152</v>
      </c>
      <c r="I50" s="42">
        <f>VLOOKUP($A50&amp;I$89,決統データ!$A$3:$DE$365,$E50+19,FALSE)</f>
        <v>0</v>
      </c>
    </row>
    <row r="51" spans="1:9" ht="14.25" customHeight="1">
      <c r="A51" s="27" t="str">
        <f t="shared" si="1"/>
        <v>1771001</v>
      </c>
      <c r="B51" s="28" t="s">
        <v>286</v>
      </c>
      <c r="C51" s="29">
        <v>10</v>
      </c>
      <c r="D51" s="28" t="s">
        <v>761</v>
      </c>
      <c r="E51" s="24">
        <v>46</v>
      </c>
      <c r="F51" s="602"/>
      <c r="G51" s="574" t="s">
        <v>203</v>
      </c>
      <c r="H51" s="163" t="s">
        <v>151</v>
      </c>
      <c r="I51" s="42">
        <f>VLOOKUP($A51&amp;I$89,決統データ!$A$3:$DE$365,$E51+19,FALSE)</f>
        <v>13</v>
      </c>
    </row>
    <row r="52" spans="1:9">
      <c r="A52" s="27" t="str">
        <f t="shared" si="1"/>
        <v>1771001</v>
      </c>
      <c r="B52" s="28" t="s">
        <v>286</v>
      </c>
      <c r="C52" s="29">
        <v>10</v>
      </c>
      <c r="D52" s="28" t="s">
        <v>761</v>
      </c>
      <c r="E52" s="24">
        <v>47</v>
      </c>
      <c r="F52" s="602"/>
      <c r="G52" s="575"/>
      <c r="H52" s="163" t="s">
        <v>150</v>
      </c>
      <c r="I52" s="42">
        <f>VLOOKUP($A52&amp;I$89,決統データ!$A$3:$DE$365,$E52+19,FALSE)</f>
        <v>0</v>
      </c>
    </row>
    <row r="53" spans="1:9" ht="14.25" customHeight="1">
      <c r="A53" s="27" t="str">
        <f t="shared" si="1"/>
        <v>1771001</v>
      </c>
      <c r="B53" s="28" t="s">
        <v>286</v>
      </c>
      <c r="C53" s="29">
        <v>10</v>
      </c>
      <c r="D53" s="28" t="s">
        <v>761</v>
      </c>
      <c r="E53" s="24">
        <v>48</v>
      </c>
      <c r="F53" s="602"/>
      <c r="G53" s="164" t="s">
        <v>149</v>
      </c>
      <c r="H53" s="163"/>
      <c r="I53" s="42">
        <f>VLOOKUP($A53&amp;I$89,決統データ!$A$3:$DE$365,$E53+19,FALSE)</f>
        <v>10</v>
      </c>
    </row>
    <row r="54" spans="1:9" ht="14.25" customHeight="1">
      <c r="A54" s="27" t="str">
        <f t="shared" si="1"/>
        <v>1771001</v>
      </c>
      <c r="B54" s="28" t="s">
        <v>286</v>
      </c>
      <c r="C54" s="29">
        <v>10</v>
      </c>
      <c r="D54" s="28" t="s">
        <v>761</v>
      </c>
      <c r="E54" s="24">
        <v>49</v>
      </c>
      <c r="F54" s="602"/>
      <c r="G54" s="162" t="s">
        <v>1153</v>
      </c>
      <c r="H54" s="163"/>
      <c r="I54" s="42">
        <f>VLOOKUP($A54&amp;I$89,決統データ!$A$3:$DE$365,$E54+19,FALSE)</f>
        <v>3494</v>
      </c>
    </row>
    <row r="55" spans="1:9">
      <c r="A55" s="27" t="str">
        <f t="shared" si="1"/>
        <v>1771001</v>
      </c>
      <c r="B55" s="28" t="s">
        <v>286</v>
      </c>
      <c r="C55" s="29">
        <v>10</v>
      </c>
      <c r="D55" s="28" t="s">
        <v>761</v>
      </c>
      <c r="E55" s="24">
        <v>50</v>
      </c>
      <c r="F55" s="602"/>
      <c r="G55" s="577" t="s">
        <v>626</v>
      </c>
      <c r="H55" s="163" t="s">
        <v>1152</v>
      </c>
      <c r="I55" s="42">
        <f>VLOOKUP($A55&amp;I$89,決統データ!$A$3:$DE$365,$E55+19,FALSE)</f>
        <v>3494</v>
      </c>
    </row>
    <row r="56" spans="1:9" ht="14.25" customHeight="1">
      <c r="A56" s="27" t="str">
        <f t="shared" si="1"/>
        <v>1771001</v>
      </c>
      <c r="B56" s="28" t="s">
        <v>286</v>
      </c>
      <c r="C56" s="29">
        <v>10</v>
      </c>
      <c r="D56" s="28" t="s">
        <v>761</v>
      </c>
      <c r="E56" s="24">
        <v>51</v>
      </c>
      <c r="F56" s="602"/>
      <c r="G56" s="579"/>
      <c r="H56" s="163" t="s">
        <v>1151</v>
      </c>
      <c r="I56" s="42">
        <f>VLOOKUP($A56&amp;I$89,決統データ!$A$3:$DE$365,$E56+19,FALSE)</f>
        <v>0</v>
      </c>
    </row>
    <row r="57" spans="1:9" ht="14.25" customHeight="1">
      <c r="A57" s="27" t="str">
        <f t="shared" si="1"/>
        <v>1771001</v>
      </c>
      <c r="B57" s="28" t="s">
        <v>286</v>
      </c>
      <c r="C57" s="29">
        <v>10</v>
      </c>
      <c r="D57" s="28" t="s">
        <v>761</v>
      </c>
      <c r="E57" s="24">
        <v>52</v>
      </c>
      <c r="F57" s="602"/>
      <c r="G57" s="168" t="s">
        <v>1150</v>
      </c>
      <c r="H57" s="163"/>
      <c r="I57" s="42">
        <f>VLOOKUP($A57&amp;I$89,決統データ!$A$3:$DE$365,$E57+19,FALSE)</f>
        <v>3494</v>
      </c>
    </row>
    <row r="58" spans="1:9" ht="14.25" customHeight="1">
      <c r="A58" s="27"/>
      <c r="B58" s="28"/>
      <c r="C58" s="29"/>
      <c r="D58" s="28"/>
      <c r="F58" s="602"/>
      <c r="G58" s="169"/>
      <c r="H58" s="163" t="s">
        <v>1149</v>
      </c>
      <c r="I58" s="153">
        <f>I57/I55*100</f>
        <v>100</v>
      </c>
    </row>
    <row r="59" spans="1:9" ht="14.25" customHeight="1">
      <c r="A59" s="27" t="str">
        <f t="shared" si="1"/>
        <v>1771001</v>
      </c>
      <c r="B59" s="28" t="s">
        <v>286</v>
      </c>
      <c r="C59" s="29">
        <v>10</v>
      </c>
      <c r="D59" s="28" t="s">
        <v>761</v>
      </c>
      <c r="E59" s="24">
        <v>53</v>
      </c>
      <c r="F59" s="602"/>
      <c r="G59" s="574" t="s">
        <v>1148</v>
      </c>
      <c r="H59" s="163" t="s">
        <v>234</v>
      </c>
      <c r="I59" s="42">
        <f>VLOOKUP($A59&amp;I$89,決統データ!$A$3:$DE$365,$E59+19,FALSE)</f>
        <v>0</v>
      </c>
    </row>
    <row r="60" spans="1:9" ht="14.25" customHeight="1">
      <c r="A60" s="27" t="str">
        <f t="shared" si="1"/>
        <v>1771001</v>
      </c>
      <c r="B60" s="28" t="s">
        <v>286</v>
      </c>
      <c r="C60" s="29">
        <v>10</v>
      </c>
      <c r="D60" s="28" t="s">
        <v>761</v>
      </c>
      <c r="E60" s="24">
        <v>54</v>
      </c>
      <c r="F60" s="602"/>
      <c r="G60" s="575"/>
      <c r="H60" s="163" t="s">
        <v>147</v>
      </c>
      <c r="I60" s="42">
        <f>VLOOKUP($A60&amp;I$89,決統データ!$A$3:$DE$365,$E60+19,FALSE)</f>
        <v>0</v>
      </c>
    </row>
    <row r="61" spans="1:9">
      <c r="A61" s="27" t="str">
        <f t="shared" si="1"/>
        <v>1771001</v>
      </c>
      <c r="B61" s="28" t="s">
        <v>286</v>
      </c>
      <c r="C61" s="29">
        <v>10</v>
      </c>
      <c r="D61" s="28" t="s">
        <v>761</v>
      </c>
      <c r="E61" s="24">
        <v>55</v>
      </c>
      <c r="F61" s="603"/>
      <c r="G61" s="162" t="s">
        <v>1145</v>
      </c>
      <c r="H61" s="163"/>
      <c r="I61" s="42">
        <f>VLOOKUP($A61&amp;I$89,決統データ!$A$3:$DE$365,$E61+19,FALSE)</f>
        <v>0</v>
      </c>
    </row>
    <row r="62" spans="1:9">
      <c r="A62" s="27" t="str">
        <f t="shared" si="1"/>
        <v>1771001</v>
      </c>
      <c r="B62" s="28" t="s">
        <v>286</v>
      </c>
      <c r="C62" s="29">
        <v>10</v>
      </c>
      <c r="D62" s="28" t="s">
        <v>761</v>
      </c>
      <c r="E62" s="24">
        <v>56</v>
      </c>
      <c r="F62" s="788" t="s">
        <v>1144</v>
      </c>
      <c r="G62" s="162" t="s">
        <v>1143</v>
      </c>
      <c r="H62" s="163"/>
      <c r="I62" s="42">
        <f>VLOOKUP($A62&amp;I$89,決統データ!$A$3:$DE$365,$E62+19,FALSE)</f>
        <v>0</v>
      </c>
    </row>
    <row r="63" spans="1:9">
      <c r="A63" s="27" t="str">
        <f t="shared" si="1"/>
        <v>1771001</v>
      </c>
      <c r="B63" s="28" t="s">
        <v>286</v>
      </c>
      <c r="C63" s="29">
        <v>10</v>
      </c>
      <c r="D63" s="28" t="s">
        <v>761</v>
      </c>
      <c r="E63" s="24">
        <v>57</v>
      </c>
      <c r="F63" s="789"/>
      <c r="G63" s="574" t="s">
        <v>1142</v>
      </c>
      <c r="H63" s="163" t="s">
        <v>146</v>
      </c>
      <c r="I63" s="42">
        <f>VLOOKUP($A63&amp;I$89,決統データ!$A$3:$DE$365,$E63+19,FALSE)</f>
        <v>0</v>
      </c>
    </row>
    <row r="64" spans="1:9">
      <c r="A64" s="27" t="str">
        <f t="shared" si="1"/>
        <v>1771001</v>
      </c>
      <c r="B64" s="28" t="s">
        <v>286</v>
      </c>
      <c r="C64" s="29">
        <v>10</v>
      </c>
      <c r="D64" s="28" t="s">
        <v>761</v>
      </c>
      <c r="E64" s="24">
        <v>58</v>
      </c>
      <c r="F64" s="790"/>
      <c r="G64" s="575"/>
      <c r="H64" s="163" t="s">
        <v>145</v>
      </c>
      <c r="I64" s="42">
        <f>VLOOKUP($A64&amp;I$89,決統データ!$A$3:$DE$365,$E64+19,FALSE)</f>
        <v>0</v>
      </c>
    </row>
    <row r="65" spans="1:9" ht="14.25" customHeight="1">
      <c r="A65" s="27" t="str">
        <f t="shared" si="1"/>
        <v>1771001</v>
      </c>
      <c r="B65" s="28" t="s">
        <v>286</v>
      </c>
      <c r="C65" s="29">
        <v>10</v>
      </c>
      <c r="D65" s="28" t="s">
        <v>761</v>
      </c>
      <c r="E65" s="24">
        <v>59</v>
      </c>
      <c r="F65" s="601" t="s">
        <v>1030</v>
      </c>
      <c r="G65" s="162" t="s">
        <v>1139</v>
      </c>
      <c r="H65" s="163"/>
      <c r="I65" s="42">
        <f>VLOOKUP($A65&amp;I$89,決統データ!$A$3:$DE$365,$E65+19,FALSE)</f>
        <v>2</v>
      </c>
    </row>
    <row r="66" spans="1:9">
      <c r="A66" s="27" t="str">
        <f t="shared" si="1"/>
        <v>1771001</v>
      </c>
      <c r="B66" s="28" t="s">
        <v>286</v>
      </c>
      <c r="C66" s="29">
        <v>10</v>
      </c>
      <c r="D66" s="28" t="s">
        <v>761</v>
      </c>
      <c r="E66" s="24">
        <v>60</v>
      </c>
      <c r="F66" s="602"/>
      <c r="G66" s="577" t="s">
        <v>626</v>
      </c>
      <c r="H66" s="163" t="s">
        <v>1138</v>
      </c>
      <c r="I66" s="42">
        <f>VLOOKUP($A66&amp;I$89,決統データ!$A$3:$DE$365,$E66+19,FALSE)</f>
        <v>0</v>
      </c>
    </row>
    <row r="67" spans="1:9" ht="14.25" customHeight="1">
      <c r="A67" s="27" t="str">
        <f t="shared" si="1"/>
        <v>1771002</v>
      </c>
      <c r="B67" s="28" t="s">
        <v>286</v>
      </c>
      <c r="C67" s="29">
        <v>10</v>
      </c>
      <c r="D67" s="28" t="s">
        <v>767</v>
      </c>
      <c r="E67" s="24">
        <v>1</v>
      </c>
      <c r="F67" s="602"/>
      <c r="G67" s="578"/>
      <c r="H67" s="163" t="s">
        <v>1137</v>
      </c>
      <c r="I67" s="42">
        <f>VLOOKUP($A67&amp;I$89,決統データ!$A$3:$DE$365,$E67+19,FALSE)</f>
        <v>0</v>
      </c>
    </row>
    <row r="68" spans="1:9" ht="14.25" customHeight="1">
      <c r="A68" s="27" t="str">
        <f t="shared" si="1"/>
        <v>1771002</v>
      </c>
      <c r="B68" s="28" t="s">
        <v>286</v>
      </c>
      <c r="C68" s="29">
        <v>10</v>
      </c>
      <c r="D68" s="28" t="s">
        <v>767</v>
      </c>
      <c r="E68" s="24">
        <v>2</v>
      </c>
      <c r="F68" s="602"/>
      <c r="G68" s="578"/>
      <c r="H68" s="163" t="s">
        <v>1136</v>
      </c>
      <c r="I68" s="42">
        <f>VLOOKUP($A68&amp;I$89,決統データ!$A$3:$DE$365,$E68+19,FALSE)</f>
        <v>2</v>
      </c>
    </row>
    <row r="69" spans="1:9" ht="14.25" customHeight="1">
      <c r="A69" s="27" t="str">
        <f t="shared" si="1"/>
        <v>1771002</v>
      </c>
      <c r="B69" s="28" t="s">
        <v>286</v>
      </c>
      <c r="C69" s="29">
        <v>10</v>
      </c>
      <c r="D69" s="28" t="s">
        <v>767</v>
      </c>
      <c r="E69" s="24">
        <v>3</v>
      </c>
      <c r="F69" s="602"/>
      <c r="G69" s="579"/>
      <c r="H69" s="163" t="s">
        <v>201</v>
      </c>
      <c r="I69" s="42">
        <f>VLOOKUP($A69&amp;I$89,決統データ!$A$3:$DE$365,$E69+19,FALSE)</f>
        <v>0</v>
      </c>
    </row>
    <row r="70" spans="1:9" ht="14.25" customHeight="1">
      <c r="A70" s="27" t="str">
        <f t="shared" si="1"/>
        <v>1771002</v>
      </c>
      <c r="B70" s="28" t="s">
        <v>286</v>
      </c>
      <c r="C70" s="29">
        <v>10</v>
      </c>
      <c r="D70" s="28" t="s">
        <v>767</v>
      </c>
      <c r="E70" s="24">
        <v>4</v>
      </c>
      <c r="F70" s="602"/>
      <c r="G70" s="162" t="s">
        <v>1134</v>
      </c>
      <c r="H70" s="163"/>
      <c r="I70" s="42">
        <f>VLOOKUP($A70&amp;I$89,決統データ!$A$3:$DE$365,$E70+19,FALSE)</f>
        <v>0</v>
      </c>
    </row>
    <row r="71" spans="1:9" ht="14.25" customHeight="1">
      <c r="A71" s="27" t="str">
        <f t="shared" si="1"/>
        <v>1771002</v>
      </c>
      <c r="B71" s="28" t="s">
        <v>286</v>
      </c>
      <c r="C71" s="29">
        <v>10</v>
      </c>
      <c r="D71" s="28" t="s">
        <v>767</v>
      </c>
      <c r="E71" s="24">
        <v>5</v>
      </c>
      <c r="F71" s="603"/>
      <c r="G71" s="163" t="s">
        <v>1133</v>
      </c>
      <c r="H71" s="179"/>
      <c r="I71" s="42">
        <f>VLOOKUP($A71&amp;I$89,決統データ!$A$3:$DE$365,$E71+19,FALSE)</f>
        <v>2</v>
      </c>
    </row>
    <row r="72" spans="1:9" ht="14.25" customHeight="1">
      <c r="F72" s="584" t="s">
        <v>1132</v>
      </c>
      <c r="G72" s="476" t="s">
        <v>1131</v>
      </c>
      <c r="H72" s="490"/>
      <c r="I72" s="153">
        <f>IF(I49=0,0,I51/I49*100)</f>
        <v>28.260869565217391</v>
      </c>
    </row>
    <row r="73" spans="1:9">
      <c r="F73" s="585"/>
      <c r="G73" s="476" t="s">
        <v>1130</v>
      </c>
      <c r="H73" s="490"/>
      <c r="I73" s="153">
        <f>IF(I50=0,0,I52/I50*100)</f>
        <v>0</v>
      </c>
    </row>
    <row r="74" spans="1:9">
      <c r="F74" s="585"/>
      <c r="G74" s="476" t="s">
        <v>1129</v>
      </c>
      <c r="H74" s="490"/>
      <c r="I74" s="153">
        <f>IF(I49=0,0,I53/I49*100)</f>
        <v>21.739130434782609</v>
      </c>
    </row>
    <row r="75" spans="1:9">
      <c r="F75" s="585"/>
      <c r="G75" s="587" t="s">
        <v>1128</v>
      </c>
      <c r="H75" s="588"/>
      <c r="I75" s="154">
        <f>IF(I65=0,0,I55/I65)</f>
        <v>1747</v>
      </c>
    </row>
    <row r="76" spans="1:9">
      <c r="F76" s="585"/>
      <c r="G76" s="589" t="s">
        <v>1127</v>
      </c>
      <c r="H76" s="590"/>
      <c r="I76" s="155">
        <f>+林2!K5/林1!I57*1000</f>
        <v>359.18717801946195</v>
      </c>
    </row>
    <row r="77" spans="1:9">
      <c r="F77" s="585"/>
      <c r="G77" s="589" t="s">
        <v>1126</v>
      </c>
      <c r="H77" s="590"/>
      <c r="I77" s="155">
        <f>(林4!J76)/林1!I57*1000</f>
        <v>1026.9032627361189</v>
      </c>
    </row>
    <row r="78" spans="1:9" ht="14.25" customHeight="1">
      <c r="F78" s="585"/>
      <c r="G78" s="582" t="s">
        <v>521</v>
      </c>
      <c r="H78" s="170" t="s">
        <v>1125</v>
      </c>
      <c r="I78" s="155">
        <f>+林4!J46/林1!I57*1000</f>
        <v>1026.9032627361189</v>
      </c>
    </row>
    <row r="79" spans="1:9">
      <c r="F79" s="585"/>
      <c r="G79" s="583"/>
      <c r="H79" s="170" t="s">
        <v>1124</v>
      </c>
      <c r="I79" s="155">
        <f>(林4!J69)/林1!I57*1000</f>
        <v>0</v>
      </c>
    </row>
    <row r="80" spans="1:9">
      <c r="F80" s="585"/>
      <c r="G80" s="580" t="s">
        <v>1123</v>
      </c>
      <c r="H80" s="581"/>
      <c r="I80" s="153">
        <f>+林2!K5/(林4!J76)*100</f>
        <v>34.977703455964324</v>
      </c>
    </row>
    <row r="81" spans="6:9">
      <c r="F81" s="586"/>
      <c r="G81" s="60" t="s">
        <v>521</v>
      </c>
      <c r="H81" s="60" t="s">
        <v>1121</v>
      </c>
      <c r="I81" s="153">
        <f>+I80*林4!J46/(林4!J76)</f>
        <v>34.977703455964324</v>
      </c>
    </row>
    <row r="82" spans="6:9">
      <c r="F82" s="210"/>
      <c r="G82" s="264"/>
      <c r="H82" s="264"/>
      <c r="I82" s="263"/>
    </row>
    <row r="83" spans="6:9">
      <c r="G83" s="140" t="s">
        <v>1120</v>
      </c>
    </row>
    <row r="84" spans="6:9">
      <c r="G84" s="140" t="s">
        <v>1119</v>
      </c>
    </row>
    <row r="85" spans="6:9">
      <c r="G85" s="100" t="s">
        <v>1118</v>
      </c>
    </row>
    <row r="86" spans="6:9">
      <c r="G86" s="100" t="s">
        <v>1117</v>
      </c>
    </row>
    <row r="87" spans="6:9">
      <c r="G87" s="100" t="s">
        <v>1116</v>
      </c>
    </row>
    <row r="89" spans="6:9" hidden="1">
      <c r="I89" s="12" t="str">
        <f>+I90&amp;"000"</f>
        <v>264075000</v>
      </c>
    </row>
    <row r="90" spans="6:9" hidden="1">
      <c r="I90" s="266" t="s">
        <v>573</v>
      </c>
    </row>
    <row r="91" spans="6:9" hidden="1">
      <c r="I91" s="266" t="s">
        <v>574</v>
      </c>
    </row>
  </sheetData>
  <sheetProtection algorithmName="SHA-512" hashValue="Q+bPYf2Bmqrbb2DxOd5CeLElrJy1ynbvIe7YHe7btCWl0kh/WFCJmm6HVKfL9hyIxiGPAogV7f3eefIPwwcSJw==" saltValue="g9AIwsOoLgxYpXmBy7rm0g==" spinCount="100000" sheet="1" objects="1" scenarios="1"/>
  <customSheetViews>
    <customSheetView guid="{247A5D4D-80F1-4466-92F7-7A3BC78E450F}" showPageBreaks="1" fitToPage="1" printArea="1" topLeftCell="A57">
      <selection activeCell="C43" sqref="C43"/>
      <pageMargins left="0.98425196850393704" right="0.78740157480314965" top="0.78740157480314965" bottom="0.78740157480314965" header="0.51181102362204722" footer="0.27559055118110237"/>
      <pageSetup paperSize="9" scale="65" orientation="portrait" blackAndWhite="1" horizontalDpi="300" verticalDpi="300"/>
      <headerFooter alignWithMargins="0"/>
    </customSheetView>
  </customSheetViews>
  <mergeCells count="28">
    <mergeCell ref="G80:H80"/>
    <mergeCell ref="F72:F81"/>
    <mergeCell ref="G72:H72"/>
    <mergeCell ref="G73:H73"/>
    <mergeCell ref="G74:H74"/>
    <mergeCell ref="G75:H75"/>
    <mergeCell ref="G76:H76"/>
    <mergeCell ref="G51:G52"/>
    <mergeCell ref="G55:G56"/>
    <mergeCell ref="G59:G60"/>
    <mergeCell ref="G77:H77"/>
    <mergeCell ref="G78:G79"/>
    <mergeCell ref="F62:F64"/>
    <mergeCell ref="G63:G64"/>
    <mergeCell ref="F65:F71"/>
    <mergeCell ref="G66:G69"/>
    <mergeCell ref="F3:H3"/>
    <mergeCell ref="F8:F18"/>
    <mergeCell ref="F19:G23"/>
    <mergeCell ref="F24:F35"/>
    <mergeCell ref="G25:G29"/>
    <mergeCell ref="G30:G34"/>
    <mergeCell ref="F36:F42"/>
    <mergeCell ref="G37:G39"/>
    <mergeCell ref="G40:G42"/>
    <mergeCell ref="F43:F61"/>
    <mergeCell ref="G44:G47"/>
    <mergeCell ref="G49:G50"/>
  </mergeCells>
  <phoneticPr fontId="3"/>
  <pageMargins left="0.98425196850393704" right="0.78740157480314965" top="0.78740157480314965" bottom="0.78740157480314965" header="0.51181102362204722" footer="0.27559055118110237"/>
  <pageSetup paperSize="9" scale="62"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pageSetUpPr fitToPage="1"/>
  </sheetPr>
  <dimension ref="A1:K109"/>
  <sheetViews>
    <sheetView view="pageBreakPreview" zoomScaleNormal="100" zoomScaleSheetLayoutView="100" workbookViewId="0">
      <pane ySplit="2" topLeftCell="A3" activePane="bottomLeft" state="frozen"/>
      <selection pane="bottomLeft" activeCell="A107" sqref="A107:XFD109"/>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5.5" style="9" customWidth="1"/>
    <col min="7" max="7" width="5.09765625" style="9" customWidth="1"/>
    <col min="8" max="8" width="5" style="9" customWidth="1"/>
    <col min="9" max="9" width="4.09765625" style="9" customWidth="1"/>
    <col min="10" max="10" width="28.5" style="9" customWidth="1"/>
    <col min="11" max="11" width="15.19921875" style="143" customWidth="1"/>
    <col min="12" max="16384" width="9" style="9"/>
  </cols>
  <sheetData>
    <row r="1" spans="1:11">
      <c r="F1" s="9" t="s">
        <v>867</v>
      </c>
      <c r="K1" s="265" t="s">
        <v>513</v>
      </c>
    </row>
    <row r="2" spans="1:11" ht="30" customHeight="1">
      <c r="A2" s="26"/>
      <c r="B2" s="67" t="s">
        <v>757</v>
      </c>
      <c r="C2" s="26" t="s">
        <v>758</v>
      </c>
      <c r="D2" s="26" t="s">
        <v>759</v>
      </c>
      <c r="E2" s="30" t="s">
        <v>760</v>
      </c>
      <c r="F2" s="858"/>
      <c r="G2" s="858"/>
      <c r="H2" s="858"/>
      <c r="I2" s="858"/>
      <c r="J2" s="858"/>
      <c r="K2" s="171" t="s">
        <v>270</v>
      </c>
    </row>
    <row r="3" spans="1:11" ht="14.1" customHeight="1">
      <c r="A3" s="27" t="str">
        <f>+B3&amp;C3&amp;D3</f>
        <v>1772601</v>
      </c>
      <c r="B3" s="28" t="s">
        <v>286</v>
      </c>
      <c r="C3" s="29">
        <v>26</v>
      </c>
      <c r="D3" s="28" t="s">
        <v>761</v>
      </c>
      <c r="E3" s="24">
        <v>1</v>
      </c>
      <c r="F3" s="611" t="s">
        <v>866</v>
      </c>
      <c r="G3" s="942" t="s">
        <v>865</v>
      </c>
      <c r="H3" s="942"/>
      <c r="I3" s="942"/>
      <c r="J3" s="943"/>
      <c r="K3" s="42">
        <f>VLOOKUP($A3&amp;K$107,決統データ!$A$3:$DE$365,$E3+19,FALSE)</f>
        <v>7547</v>
      </c>
    </row>
    <row r="4" spans="1:11" ht="14.1" customHeight="1">
      <c r="A4" s="27" t="str">
        <f t="shared" ref="A4:A67" si="0">+B4&amp;C4&amp;D4</f>
        <v>1772601</v>
      </c>
      <c r="B4" s="28" t="s">
        <v>286</v>
      </c>
      <c r="C4" s="29">
        <v>26</v>
      </c>
      <c r="D4" s="28" t="s">
        <v>761</v>
      </c>
      <c r="E4" s="38">
        <v>2</v>
      </c>
      <c r="F4" s="611"/>
      <c r="G4" s="940" t="s">
        <v>864</v>
      </c>
      <c r="H4" s="940"/>
      <c r="I4" s="940"/>
      <c r="J4" s="941"/>
      <c r="K4" s="42">
        <f>VLOOKUP($A4&amp;K$107,決統データ!$A$3:$DE$365,$E4+19,FALSE)</f>
        <v>1255</v>
      </c>
    </row>
    <row r="5" spans="1:11" ht="14.1" customHeight="1">
      <c r="A5" s="27" t="str">
        <f t="shared" si="0"/>
        <v>1772601</v>
      </c>
      <c r="B5" s="28" t="s">
        <v>286</v>
      </c>
      <c r="C5" s="29">
        <v>26</v>
      </c>
      <c r="D5" s="28" t="s">
        <v>761</v>
      </c>
      <c r="E5" s="38">
        <v>3</v>
      </c>
      <c r="F5" s="611"/>
      <c r="G5" s="940" t="s">
        <v>863</v>
      </c>
      <c r="H5" s="940"/>
      <c r="I5" s="940"/>
      <c r="J5" s="941"/>
      <c r="K5" s="42">
        <f>VLOOKUP($A5&amp;K$107,決統データ!$A$3:$DE$365,$E5+19,FALSE)</f>
        <v>1255</v>
      </c>
    </row>
    <row r="6" spans="1:11" ht="14.1" customHeight="1">
      <c r="A6" s="27" t="str">
        <f t="shared" si="0"/>
        <v>1772601</v>
      </c>
      <c r="B6" s="28" t="s">
        <v>286</v>
      </c>
      <c r="C6" s="29">
        <v>26</v>
      </c>
      <c r="D6" s="28" t="s">
        <v>761</v>
      </c>
      <c r="E6" s="38">
        <v>4</v>
      </c>
      <c r="F6" s="611"/>
      <c r="G6" s="940" t="s">
        <v>1226</v>
      </c>
      <c r="H6" s="940"/>
      <c r="I6" s="940"/>
      <c r="J6" s="941"/>
      <c r="K6" s="42">
        <f>VLOOKUP($A6&amp;K$107,決統データ!$A$3:$DE$365,$E6+19,FALSE)</f>
        <v>0</v>
      </c>
    </row>
    <row r="7" spans="1:11" ht="14.1" customHeight="1">
      <c r="A7" s="27" t="str">
        <f t="shared" si="0"/>
        <v>1772601</v>
      </c>
      <c r="B7" s="28" t="s">
        <v>286</v>
      </c>
      <c r="C7" s="29">
        <v>26</v>
      </c>
      <c r="D7" s="28" t="s">
        <v>761</v>
      </c>
      <c r="E7" s="38">
        <v>5</v>
      </c>
      <c r="F7" s="611"/>
      <c r="G7" s="940" t="s">
        <v>1225</v>
      </c>
      <c r="H7" s="940"/>
      <c r="I7" s="940"/>
      <c r="J7" s="941"/>
      <c r="K7" s="42">
        <f>VLOOKUP($A7&amp;K$107,決統データ!$A$3:$DE$365,$E7+19,FALSE)</f>
        <v>0</v>
      </c>
    </row>
    <row r="8" spans="1:11" ht="14.1" customHeight="1">
      <c r="A8" s="27" t="str">
        <f t="shared" si="0"/>
        <v>1772601</v>
      </c>
      <c r="B8" s="28" t="s">
        <v>286</v>
      </c>
      <c r="C8" s="29">
        <v>26</v>
      </c>
      <c r="D8" s="28" t="s">
        <v>761</v>
      </c>
      <c r="E8" s="38">
        <v>6</v>
      </c>
      <c r="F8" s="611"/>
      <c r="G8" s="940" t="s">
        <v>893</v>
      </c>
      <c r="H8" s="940"/>
      <c r="I8" s="940"/>
      <c r="J8" s="941"/>
      <c r="K8" s="42">
        <f>VLOOKUP($A8&amp;K$107,決統データ!$A$3:$DE$365,$E8+19,FALSE)</f>
        <v>0</v>
      </c>
    </row>
    <row r="9" spans="1:11" ht="14.1" customHeight="1">
      <c r="A9" s="27" t="str">
        <f t="shared" si="0"/>
        <v>1772601</v>
      </c>
      <c r="B9" s="28" t="s">
        <v>286</v>
      </c>
      <c r="C9" s="29">
        <v>26</v>
      </c>
      <c r="D9" s="28" t="s">
        <v>761</v>
      </c>
      <c r="E9" s="38">
        <v>7</v>
      </c>
      <c r="F9" s="611"/>
      <c r="G9" s="940" t="s">
        <v>861</v>
      </c>
      <c r="H9" s="940"/>
      <c r="I9" s="940"/>
      <c r="J9" s="941"/>
      <c r="K9" s="42">
        <f>VLOOKUP($A9&amp;K$107,決統データ!$A$3:$DE$365,$E9+19,FALSE)</f>
        <v>6292</v>
      </c>
    </row>
    <row r="10" spans="1:11" ht="14.1" customHeight="1">
      <c r="A10" s="27" t="str">
        <f t="shared" si="0"/>
        <v>1772601</v>
      </c>
      <c r="B10" s="28" t="s">
        <v>286</v>
      </c>
      <c r="C10" s="29">
        <v>26</v>
      </c>
      <c r="D10" s="28" t="s">
        <v>761</v>
      </c>
      <c r="E10" s="38">
        <v>8</v>
      </c>
      <c r="F10" s="611"/>
      <c r="G10" s="940" t="s">
        <v>860</v>
      </c>
      <c r="H10" s="940"/>
      <c r="I10" s="940"/>
      <c r="J10" s="941"/>
      <c r="K10" s="42">
        <f>VLOOKUP($A10&amp;K$107,決統データ!$A$3:$DE$365,$E10+19,FALSE)</f>
        <v>0</v>
      </c>
    </row>
    <row r="11" spans="1:11" ht="14.1" customHeight="1">
      <c r="A11" s="27" t="str">
        <f t="shared" si="0"/>
        <v>1772601</v>
      </c>
      <c r="B11" s="28" t="s">
        <v>286</v>
      </c>
      <c r="C11" s="29">
        <v>26</v>
      </c>
      <c r="D11" s="28" t="s">
        <v>761</v>
      </c>
      <c r="E11" s="38">
        <v>9</v>
      </c>
      <c r="F11" s="611"/>
      <c r="G11" s="940" t="s">
        <v>252</v>
      </c>
      <c r="H11" s="940"/>
      <c r="I11" s="940"/>
      <c r="J11" s="941"/>
      <c r="K11" s="42">
        <f>VLOOKUP($A11&amp;K$107,決統データ!$A$3:$DE$365,$E11+19,FALSE)</f>
        <v>0</v>
      </c>
    </row>
    <row r="12" spans="1:11" ht="14.1" customHeight="1">
      <c r="A12" s="27" t="str">
        <f t="shared" si="0"/>
        <v>1772601</v>
      </c>
      <c r="B12" s="28" t="s">
        <v>286</v>
      </c>
      <c r="C12" s="29">
        <v>26</v>
      </c>
      <c r="D12" s="28" t="s">
        <v>761</v>
      </c>
      <c r="E12" s="38">
        <v>10</v>
      </c>
      <c r="F12" s="611"/>
      <c r="G12" s="940" t="s">
        <v>894</v>
      </c>
      <c r="H12" s="940"/>
      <c r="I12" s="940"/>
      <c r="J12" s="941"/>
      <c r="K12" s="42">
        <f>VLOOKUP($A12&amp;K$107,決統データ!$A$3:$DE$365,$E12+19,FALSE)</f>
        <v>6292</v>
      </c>
    </row>
    <row r="13" spans="1:11" ht="14.1" customHeight="1">
      <c r="A13" s="27" t="str">
        <f t="shared" si="0"/>
        <v>1772601</v>
      </c>
      <c r="B13" s="28" t="s">
        <v>286</v>
      </c>
      <c r="C13" s="29">
        <v>26</v>
      </c>
      <c r="D13" s="28" t="s">
        <v>761</v>
      </c>
      <c r="E13" s="38">
        <v>11</v>
      </c>
      <c r="F13" s="611"/>
      <c r="G13" s="940" t="s">
        <v>893</v>
      </c>
      <c r="H13" s="940"/>
      <c r="I13" s="940"/>
      <c r="J13" s="941"/>
      <c r="K13" s="42">
        <f>VLOOKUP($A13&amp;K$107,決統データ!$A$3:$DE$365,$E13+19,FALSE)</f>
        <v>0</v>
      </c>
    </row>
    <row r="14" spans="1:11" ht="14.1" customHeight="1">
      <c r="A14" s="27" t="str">
        <f t="shared" si="0"/>
        <v>1772601</v>
      </c>
      <c r="B14" s="28" t="s">
        <v>286</v>
      </c>
      <c r="C14" s="29">
        <v>26</v>
      </c>
      <c r="D14" s="28" t="s">
        <v>761</v>
      </c>
      <c r="E14" s="38">
        <v>12</v>
      </c>
      <c r="F14" s="611"/>
      <c r="G14" s="940" t="s">
        <v>857</v>
      </c>
      <c r="H14" s="940"/>
      <c r="I14" s="940"/>
      <c r="J14" s="941"/>
      <c r="K14" s="42">
        <f>VLOOKUP($A14&amp;K$107,決統データ!$A$3:$DE$365,$E14+19,FALSE)</f>
        <v>4201</v>
      </c>
    </row>
    <row r="15" spans="1:11" ht="14.1" customHeight="1">
      <c r="A15" s="27" t="str">
        <f t="shared" si="0"/>
        <v>1772601</v>
      </c>
      <c r="B15" s="28" t="s">
        <v>286</v>
      </c>
      <c r="C15" s="29">
        <v>26</v>
      </c>
      <c r="D15" s="28" t="s">
        <v>761</v>
      </c>
      <c r="E15" s="38">
        <v>13</v>
      </c>
      <c r="F15" s="611"/>
      <c r="G15" s="940" t="s">
        <v>856</v>
      </c>
      <c r="H15" s="940"/>
      <c r="I15" s="940"/>
      <c r="J15" s="941"/>
      <c r="K15" s="42">
        <f>VLOOKUP($A15&amp;K$107,決統データ!$A$3:$DE$365,$E15+19,FALSE)</f>
        <v>3588</v>
      </c>
    </row>
    <row r="16" spans="1:11" ht="14.1" customHeight="1">
      <c r="A16" s="27" t="str">
        <f t="shared" si="0"/>
        <v>1772601</v>
      </c>
      <c r="B16" s="28" t="s">
        <v>286</v>
      </c>
      <c r="C16" s="29">
        <v>26</v>
      </c>
      <c r="D16" s="28" t="s">
        <v>761</v>
      </c>
      <c r="E16" s="38">
        <v>14</v>
      </c>
      <c r="F16" s="611"/>
      <c r="G16" s="940" t="s">
        <v>855</v>
      </c>
      <c r="H16" s="940"/>
      <c r="I16" s="940"/>
      <c r="J16" s="941"/>
      <c r="K16" s="42">
        <f>VLOOKUP($A16&amp;K$107,決統データ!$A$3:$DE$365,$E16+19,FALSE)</f>
        <v>1301</v>
      </c>
    </row>
    <row r="17" spans="1:11" ht="14.1" customHeight="1">
      <c r="A17" s="27" t="str">
        <f t="shared" si="0"/>
        <v>1772601</v>
      </c>
      <c r="B17" s="28" t="s">
        <v>286</v>
      </c>
      <c r="C17" s="29">
        <v>26</v>
      </c>
      <c r="D17" s="28" t="s">
        <v>761</v>
      </c>
      <c r="E17" s="38">
        <v>15</v>
      </c>
      <c r="F17" s="611"/>
      <c r="G17" s="940" t="s">
        <v>854</v>
      </c>
      <c r="H17" s="940"/>
      <c r="I17" s="940"/>
      <c r="J17" s="941"/>
      <c r="K17" s="42">
        <f>VLOOKUP($A17&amp;K$107,決統データ!$A$3:$DE$365,$E17+19,FALSE)</f>
        <v>0</v>
      </c>
    </row>
    <row r="18" spans="1:11" ht="14.1" customHeight="1">
      <c r="A18" s="27" t="str">
        <f t="shared" si="0"/>
        <v>1772601</v>
      </c>
      <c r="B18" s="28" t="s">
        <v>286</v>
      </c>
      <c r="C18" s="29">
        <v>26</v>
      </c>
      <c r="D18" s="28" t="s">
        <v>761</v>
      </c>
      <c r="E18" s="38">
        <v>16</v>
      </c>
      <c r="F18" s="611"/>
      <c r="G18" s="940" t="s">
        <v>853</v>
      </c>
      <c r="H18" s="940"/>
      <c r="I18" s="940"/>
      <c r="J18" s="941"/>
      <c r="K18" s="42">
        <f>VLOOKUP($A18&amp;K$107,決統データ!$A$3:$DE$365,$E18+19,FALSE)</f>
        <v>2287</v>
      </c>
    </row>
    <row r="19" spans="1:11" ht="14.1" customHeight="1">
      <c r="A19" s="27" t="str">
        <f t="shared" si="0"/>
        <v>1772601</v>
      </c>
      <c r="B19" s="28" t="s">
        <v>286</v>
      </c>
      <c r="C19" s="29">
        <v>26</v>
      </c>
      <c r="D19" s="28" t="s">
        <v>761</v>
      </c>
      <c r="E19" s="38">
        <v>17</v>
      </c>
      <c r="F19" s="611"/>
      <c r="G19" s="940" t="s">
        <v>852</v>
      </c>
      <c r="H19" s="940"/>
      <c r="I19" s="940"/>
      <c r="J19" s="941"/>
      <c r="K19" s="42">
        <f>VLOOKUP($A19&amp;K$107,決統データ!$A$3:$DE$365,$E19+19,FALSE)</f>
        <v>613</v>
      </c>
    </row>
    <row r="20" spans="1:11" ht="14.1" customHeight="1">
      <c r="A20" s="27" t="str">
        <f t="shared" si="0"/>
        <v>1772601</v>
      </c>
      <c r="B20" s="28" t="s">
        <v>286</v>
      </c>
      <c r="C20" s="29">
        <v>26</v>
      </c>
      <c r="D20" s="28" t="s">
        <v>761</v>
      </c>
      <c r="E20" s="38">
        <v>18</v>
      </c>
      <c r="F20" s="611"/>
      <c r="G20" s="940" t="s">
        <v>851</v>
      </c>
      <c r="H20" s="940"/>
      <c r="I20" s="940"/>
      <c r="J20" s="941"/>
      <c r="K20" s="42">
        <f>VLOOKUP($A20&amp;K$107,決統データ!$A$3:$DE$365,$E20+19,FALSE)</f>
        <v>613</v>
      </c>
    </row>
    <row r="21" spans="1:11" ht="14.1" customHeight="1">
      <c r="A21" s="27" t="str">
        <f t="shared" si="0"/>
        <v>1772601</v>
      </c>
      <c r="B21" s="28" t="s">
        <v>286</v>
      </c>
      <c r="C21" s="29">
        <v>26</v>
      </c>
      <c r="D21" s="28" t="s">
        <v>761</v>
      </c>
      <c r="E21" s="38">
        <v>19</v>
      </c>
      <c r="F21" s="611"/>
      <c r="G21" s="940" t="s">
        <v>850</v>
      </c>
      <c r="H21" s="940"/>
      <c r="I21" s="940"/>
      <c r="J21" s="941"/>
      <c r="K21" s="42">
        <f>VLOOKUP($A21&amp;K$107,決統データ!$A$3:$DE$365,$E21+19,FALSE)</f>
        <v>613</v>
      </c>
    </row>
    <row r="22" spans="1:11" ht="14.1" customHeight="1">
      <c r="A22" s="27" t="str">
        <f t="shared" si="0"/>
        <v>1772601</v>
      </c>
      <c r="B22" s="28" t="s">
        <v>286</v>
      </c>
      <c r="C22" s="29">
        <v>26</v>
      </c>
      <c r="D22" s="28" t="s">
        <v>761</v>
      </c>
      <c r="E22" s="38">
        <v>20</v>
      </c>
      <c r="F22" s="611"/>
      <c r="G22" s="940" t="s">
        <v>849</v>
      </c>
      <c r="H22" s="940"/>
      <c r="I22" s="940"/>
      <c r="J22" s="941"/>
      <c r="K22" s="42">
        <f>VLOOKUP($A22&amp;K$107,決統データ!$A$3:$DE$365,$E22+19,FALSE)</f>
        <v>0</v>
      </c>
    </row>
    <row r="23" spans="1:11" ht="14.1" customHeight="1">
      <c r="A23" s="27" t="str">
        <f t="shared" si="0"/>
        <v>1772601</v>
      </c>
      <c r="B23" s="28" t="s">
        <v>286</v>
      </c>
      <c r="C23" s="29">
        <v>26</v>
      </c>
      <c r="D23" s="28" t="s">
        <v>761</v>
      </c>
      <c r="E23" s="38">
        <v>21</v>
      </c>
      <c r="F23" s="611"/>
      <c r="G23" s="940" t="s">
        <v>848</v>
      </c>
      <c r="H23" s="940"/>
      <c r="I23" s="940"/>
      <c r="J23" s="941"/>
      <c r="K23" s="42">
        <f>VLOOKUP($A23&amp;K$107,決統データ!$A$3:$DE$365,$E23+19,FALSE)</f>
        <v>0</v>
      </c>
    </row>
    <row r="24" spans="1:11" ht="14.1" customHeight="1">
      <c r="A24" s="27" t="str">
        <f t="shared" si="0"/>
        <v>1772601</v>
      </c>
      <c r="B24" s="28" t="s">
        <v>286</v>
      </c>
      <c r="C24" s="29">
        <v>26</v>
      </c>
      <c r="D24" s="28" t="s">
        <v>761</v>
      </c>
      <c r="E24" s="38">
        <v>22</v>
      </c>
      <c r="F24" s="612"/>
      <c r="G24" s="940" t="s">
        <v>251</v>
      </c>
      <c r="H24" s="940"/>
      <c r="I24" s="940"/>
      <c r="J24" s="941"/>
      <c r="K24" s="42">
        <f>VLOOKUP($A24&amp;K$107,決統データ!$A$3:$DE$365,$E24+19,FALSE)</f>
        <v>3346</v>
      </c>
    </row>
    <row r="25" spans="1:11" ht="14.1" customHeight="1">
      <c r="A25" s="27" t="str">
        <f t="shared" si="0"/>
        <v>1772601</v>
      </c>
      <c r="B25" s="28" t="s">
        <v>286</v>
      </c>
      <c r="C25" s="29">
        <v>26</v>
      </c>
      <c r="D25" s="28" t="s">
        <v>761</v>
      </c>
      <c r="E25" s="38">
        <v>23</v>
      </c>
      <c r="F25" s="610" t="s">
        <v>846</v>
      </c>
      <c r="G25" s="940" t="s">
        <v>215</v>
      </c>
      <c r="H25" s="940"/>
      <c r="I25" s="940"/>
      <c r="J25" s="941"/>
      <c r="K25" s="42">
        <f>VLOOKUP($A25&amp;K$107,決統データ!$A$3:$DE$365,$E25+19,FALSE)</f>
        <v>2300</v>
      </c>
    </row>
    <row r="26" spans="1:11" ht="14.1" customHeight="1">
      <c r="A26" s="27" t="str">
        <f t="shared" si="0"/>
        <v>1772601</v>
      </c>
      <c r="B26" s="28" t="s">
        <v>286</v>
      </c>
      <c r="C26" s="29">
        <v>26</v>
      </c>
      <c r="D26" s="28" t="s">
        <v>761</v>
      </c>
      <c r="E26" s="38">
        <v>24</v>
      </c>
      <c r="F26" s="611"/>
      <c r="G26" s="940" t="s">
        <v>844</v>
      </c>
      <c r="H26" s="940"/>
      <c r="I26" s="940"/>
      <c r="J26" s="941"/>
      <c r="K26" s="42">
        <f>VLOOKUP($A26&amp;K$107,決統データ!$A$3:$DE$365,$E26+19,FALSE)</f>
        <v>2300</v>
      </c>
    </row>
    <row r="27" spans="1:11" ht="14.1" customHeight="1">
      <c r="A27" s="27" t="str">
        <f t="shared" si="0"/>
        <v>1772601</v>
      </c>
      <c r="B27" s="28" t="s">
        <v>286</v>
      </c>
      <c r="C27" s="29">
        <v>26</v>
      </c>
      <c r="D27" s="28" t="s">
        <v>761</v>
      </c>
      <c r="E27" s="38">
        <v>25</v>
      </c>
      <c r="F27" s="611"/>
      <c r="G27" s="940" t="s">
        <v>843</v>
      </c>
      <c r="H27" s="940"/>
      <c r="I27" s="940"/>
      <c r="J27" s="941"/>
      <c r="K27" s="42">
        <f>VLOOKUP($A27&amp;K$107,決統データ!$A$3:$DE$365,$E27+19,FALSE)</f>
        <v>0</v>
      </c>
    </row>
    <row r="28" spans="1:11" ht="14.1" customHeight="1">
      <c r="A28" s="27" t="str">
        <f t="shared" si="0"/>
        <v>1772601</v>
      </c>
      <c r="B28" s="28" t="s">
        <v>286</v>
      </c>
      <c r="C28" s="29">
        <v>26</v>
      </c>
      <c r="D28" s="28" t="s">
        <v>761</v>
      </c>
      <c r="E28" s="38">
        <v>26</v>
      </c>
      <c r="F28" s="611"/>
      <c r="G28" s="940" t="s">
        <v>842</v>
      </c>
      <c r="H28" s="940"/>
      <c r="I28" s="940"/>
      <c r="J28" s="941"/>
      <c r="K28" s="42">
        <f>VLOOKUP($A28&amp;K$107,決統データ!$A$3:$DE$365,$E28+19,FALSE)</f>
        <v>0</v>
      </c>
    </row>
    <row r="29" spans="1:11" ht="14.1" customHeight="1">
      <c r="A29" s="27" t="str">
        <f t="shared" si="0"/>
        <v>1772601</v>
      </c>
      <c r="B29" s="28" t="s">
        <v>286</v>
      </c>
      <c r="C29" s="29">
        <v>26</v>
      </c>
      <c r="D29" s="28" t="s">
        <v>761</v>
      </c>
      <c r="E29" s="38">
        <v>27</v>
      </c>
      <c r="F29" s="611"/>
      <c r="G29" s="940" t="s">
        <v>841</v>
      </c>
      <c r="H29" s="940"/>
      <c r="I29" s="940"/>
      <c r="J29" s="941"/>
      <c r="K29" s="42">
        <f>VLOOKUP($A29&amp;K$107,決統データ!$A$3:$DE$365,$E29+19,FALSE)</f>
        <v>0</v>
      </c>
    </row>
    <row r="30" spans="1:11" ht="14.1" customHeight="1">
      <c r="A30" s="27" t="str">
        <f t="shared" si="0"/>
        <v>1772601</v>
      </c>
      <c r="B30" s="28" t="s">
        <v>286</v>
      </c>
      <c r="C30" s="29">
        <v>26</v>
      </c>
      <c r="D30" s="28" t="s">
        <v>761</v>
      </c>
      <c r="E30" s="38">
        <v>28</v>
      </c>
      <c r="F30" s="611"/>
      <c r="G30" s="940" t="s">
        <v>840</v>
      </c>
      <c r="H30" s="940"/>
      <c r="I30" s="940"/>
      <c r="J30" s="941"/>
      <c r="K30" s="42">
        <f>VLOOKUP($A30&amp;K$107,決統データ!$A$3:$DE$365,$E30+19,FALSE)</f>
        <v>0</v>
      </c>
    </row>
    <row r="31" spans="1:11" ht="14.1" customHeight="1">
      <c r="A31" s="27" t="str">
        <f t="shared" si="0"/>
        <v>1772601</v>
      </c>
      <c r="B31" s="28" t="s">
        <v>286</v>
      </c>
      <c r="C31" s="29">
        <v>26</v>
      </c>
      <c r="D31" s="28" t="s">
        <v>761</v>
      </c>
      <c r="E31" s="38">
        <v>29</v>
      </c>
      <c r="F31" s="611"/>
      <c r="G31" s="940" t="s">
        <v>839</v>
      </c>
      <c r="H31" s="940"/>
      <c r="I31" s="940"/>
      <c r="J31" s="941"/>
      <c r="K31" s="42">
        <f>VLOOKUP($A31&amp;K$107,決統データ!$A$3:$DE$365,$E31+19,FALSE)</f>
        <v>0</v>
      </c>
    </row>
    <row r="32" spans="1:11" ht="14.1" customHeight="1">
      <c r="A32" s="27" t="str">
        <f t="shared" si="0"/>
        <v>1772601</v>
      </c>
      <c r="B32" s="28" t="s">
        <v>286</v>
      </c>
      <c r="C32" s="29">
        <v>26</v>
      </c>
      <c r="D32" s="28" t="s">
        <v>761</v>
      </c>
      <c r="E32" s="38">
        <v>30</v>
      </c>
      <c r="F32" s="611"/>
      <c r="G32" s="940" t="s">
        <v>250</v>
      </c>
      <c r="H32" s="940"/>
      <c r="I32" s="940"/>
      <c r="J32" s="941"/>
      <c r="K32" s="42">
        <f>VLOOKUP($A32&amp;K$107,決統データ!$A$3:$DE$365,$E32+19,FALSE)</f>
        <v>0</v>
      </c>
    </row>
    <row r="33" spans="1:11" ht="14.1" customHeight="1">
      <c r="A33" s="27" t="str">
        <f t="shared" si="0"/>
        <v>1772601</v>
      </c>
      <c r="B33" s="28" t="s">
        <v>286</v>
      </c>
      <c r="C33" s="29">
        <v>26</v>
      </c>
      <c r="D33" s="28" t="s">
        <v>761</v>
      </c>
      <c r="E33" s="38">
        <v>31</v>
      </c>
      <c r="F33" s="611"/>
      <c r="G33" s="940" t="s">
        <v>837</v>
      </c>
      <c r="H33" s="940"/>
      <c r="I33" s="940"/>
      <c r="J33" s="941"/>
      <c r="K33" s="42">
        <f>VLOOKUP($A33&amp;K$107,決統データ!$A$3:$DE$365,$E33+19,FALSE)</f>
        <v>0</v>
      </c>
    </row>
    <row r="34" spans="1:11" ht="14.1" customHeight="1">
      <c r="A34" s="27" t="str">
        <f t="shared" si="0"/>
        <v>1772601</v>
      </c>
      <c r="B34" s="28" t="s">
        <v>286</v>
      </c>
      <c r="C34" s="29">
        <v>26</v>
      </c>
      <c r="D34" s="28" t="s">
        <v>761</v>
      </c>
      <c r="E34" s="38">
        <v>32</v>
      </c>
      <c r="F34" s="611"/>
      <c r="G34" s="940" t="s">
        <v>836</v>
      </c>
      <c r="H34" s="940"/>
      <c r="I34" s="940"/>
      <c r="J34" s="941"/>
      <c r="K34" s="42">
        <f>VLOOKUP($A34&amp;K$107,決統データ!$A$3:$DE$365,$E34+19,FALSE)</f>
        <v>0</v>
      </c>
    </row>
    <row r="35" spans="1:11" ht="14.1" customHeight="1">
      <c r="A35" s="27" t="str">
        <f t="shared" si="0"/>
        <v>1772601</v>
      </c>
      <c r="B35" s="28" t="s">
        <v>286</v>
      </c>
      <c r="C35" s="29">
        <v>26</v>
      </c>
      <c r="D35" s="28" t="s">
        <v>761</v>
      </c>
      <c r="E35" s="38">
        <v>33</v>
      </c>
      <c r="F35" s="611"/>
      <c r="G35" s="940" t="s">
        <v>835</v>
      </c>
      <c r="H35" s="940"/>
      <c r="I35" s="940"/>
      <c r="J35" s="941"/>
      <c r="K35" s="42">
        <f>VLOOKUP($A35&amp;K$107,決統データ!$A$3:$DE$365,$E35+19,FALSE)</f>
        <v>5117</v>
      </c>
    </row>
    <row r="36" spans="1:11" ht="14.1" customHeight="1">
      <c r="A36" s="27" t="str">
        <f t="shared" si="0"/>
        <v>1772601</v>
      </c>
      <c r="B36" s="28" t="s">
        <v>286</v>
      </c>
      <c r="C36" s="29">
        <v>26</v>
      </c>
      <c r="D36" s="28" t="s">
        <v>761</v>
      </c>
      <c r="E36" s="38">
        <v>34</v>
      </c>
      <c r="F36" s="611"/>
      <c r="G36" s="944" t="s">
        <v>834</v>
      </c>
      <c r="H36" s="944"/>
      <c r="I36" s="940"/>
      <c r="J36" s="941"/>
      <c r="K36" s="42">
        <f>VLOOKUP($A36&amp;K$107,決統データ!$A$3:$DE$365,$E36+19,FALSE)</f>
        <v>0</v>
      </c>
    </row>
    <row r="37" spans="1:11" ht="14.1" customHeight="1">
      <c r="A37" s="27" t="str">
        <f t="shared" si="0"/>
        <v>1772601</v>
      </c>
      <c r="B37" s="28" t="s">
        <v>286</v>
      </c>
      <c r="C37" s="29">
        <v>26</v>
      </c>
      <c r="D37" s="28" t="s">
        <v>761</v>
      </c>
      <c r="E37" s="38">
        <v>35</v>
      </c>
      <c r="F37" s="611"/>
      <c r="G37" s="901" t="s">
        <v>275</v>
      </c>
      <c r="H37" s="902"/>
      <c r="I37" s="945" t="s">
        <v>833</v>
      </c>
      <c r="J37" s="945"/>
      <c r="K37" s="42">
        <f>VLOOKUP($A37&amp;K$107,決統データ!$A$3:$DE$365,$E37+19,FALSE)</f>
        <v>0</v>
      </c>
    </row>
    <row r="38" spans="1:11" ht="14.1" customHeight="1">
      <c r="A38" s="27" t="str">
        <f t="shared" si="0"/>
        <v>1772601</v>
      </c>
      <c r="B38" s="28" t="s">
        <v>286</v>
      </c>
      <c r="C38" s="29">
        <v>26</v>
      </c>
      <c r="D38" s="28" t="s">
        <v>761</v>
      </c>
      <c r="E38" s="38">
        <v>36</v>
      </c>
      <c r="F38" s="611"/>
      <c r="G38" s="903"/>
      <c r="H38" s="904"/>
      <c r="I38" s="945" t="s">
        <v>832</v>
      </c>
      <c r="J38" s="945"/>
      <c r="K38" s="42">
        <f>VLOOKUP($A38&amp;K$107,決統データ!$A$3:$DE$365,$E38+19,FALSE)</f>
        <v>0</v>
      </c>
    </row>
    <row r="39" spans="1:11" ht="14.1" customHeight="1">
      <c r="A39" s="27" t="str">
        <f t="shared" si="0"/>
        <v>1772601</v>
      </c>
      <c r="B39" s="28" t="s">
        <v>286</v>
      </c>
      <c r="C39" s="29">
        <v>26</v>
      </c>
      <c r="D39" s="28" t="s">
        <v>761</v>
      </c>
      <c r="E39" s="38">
        <v>37</v>
      </c>
      <c r="F39" s="611"/>
      <c r="G39" s="946" t="s">
        <v>499</v>
      </c>
      <c r="H39" s="942" t="s">
        <v>831</v>
      </c>
      <c r="I39" s="940"/>
      <c r="J39" s="941"/>
      <c r="K39" s="42">
        <f>VLOOKUP($A39&amp;K$107,決統データ!$A$3:$DE$365,$E39+19,FALSE)</f>
        <v>0</v>
      </c>
    </row>
    <row r="40" spans="1:11" ht="14.1" customHeight="1">
      <c r="A40" s="27" t="str">
        <f t="shared" si="0"/>
        <v>1772601</v>
      </c>
      <c r="B40" s="28" t="s">
        <v>286</v>
      </c>
      <c r="C40" s="29">
        <v>26</v>
      </c>
      <c r="D40" s="28" t="s">
        <v>761</v>
      </c>
      <c r="E40" s="38">
        <v>38</v>
      </c>
      <c r="F40" s="611"/>
      <c r="G40" s="947"/>
      <c r="H40" s="940" t="s">
        <v>829</v>
      </c>
      <c r="I40" s="940"/>
      <c r="J40" s="941"/>
      <c r="K40" s="42">
        <f>VLOOKUP($A40&amp;K$107,決統データ!$A$3:$DE$365,$E40+19,FALSE)</f>
        <v>0</v>
      </c>
    </row>
    <row r="41" spans="1:11" ht="14.1" customHeight="1">
      <c r="A41" s="27" t="str">
        <f t="shared" si="0"/>
        <v>1772601</v>
      </c>
      <c r="B41" s="28" t="s">
        <v>286</v>
      </c>
      <c r="C41" s="29">
        <v>26</v>
      </c>
      <c r="D41" s="28" t="s">
        <v>761</v>
      </c>
      <c r="E41" s="38">
        <v>39</v>
      </c>
      <c r="F41" s="611"/>
      <c r="G41" s="947"/>
      <c r="H41" s="940" t="s">
        <v>830</v>
      </c>
      <c r="I41" s="940"/>
      <c r="J41" s="941"/>
      <c r="K41" s="42">
        <f>VLOOKUP($A41&amp;K$107,決統データ!$A$3:$DE$365,$E41+19,FALSE)</f>
        <v>0</v>
      </c>
    </row>
    <row r="42" spans="1:11" ht="14.1" customHeight="1">
      <c r="A42" s="27" t="str">
        <f t="shared" si="0"/>
        <v>1772601</v>
      </c>
      <c r="B42" s="28" t="s">
        <v>286</v>
      </c>
      <c r="C42" s="29">
        <v>26</v>
      </c>
      <c r="D42" s="28" t="s">
        <v>761</v>
      </c>
      <c r="E42" s="38">
        <v>40</v>
      </c>
      <c r="F42" s="611"/>
      <c r="G42" s="947"/>
      <c r="H42" s="940" t="s">
        <v>829</v>
      </c>
      <c r="I42" s="940"/>
      <c r="J42" s="941"/>
      <c r="K42" s="42">
        <f>VLOOKUP($A42&amp;K$107,決統データ!$A$3:$DE$365,$E42+19,FALSE)</f>
        <v>0</v>
      </c>
    </row>
    <row r="43" spans="1:11" ht="14.1" customHeight="1">
      <c r="A43" s="27" t="str">
        <f t="shared" si="0"/>
        <v>1772601</v>
      </c>
      <c r="B43" s="28" t="s">
        <v>286</v>
      </c>
      <c r="C43" s="29">
        <v>26</v>
      </c>
      <c r="D43" s="28" t="s">
        <v>761</v>
      </c>
      <c r="E43" s="38">
        <v>41</v>
      </c>
      <c r="F43" s="611"/>
      <c r="G43" s="947" t="s">
        <v>828</v>
      </c>
      <c r="H43" s="672" t="s">
        <v>807</v>
      </c>
      <c r="I43" s="625" t="s">
        <v>626</v>
      </c>
      <c r="J43" s="75" t="s">
        <v>372</v>
      </c>
      <c r="K43" s="42">
        <f>VLOOKUP($A43&amp;K$107,決統データ!$A$3:$DE$365,$E43+19,FALSE)</f>
        <v>0</v>
      </c>
    </row>
    <row r="44" spans="1:11" ht="14.1" customHeight="1">
      <c r="A44" s="27" t="str">
        <f t="shared" si="0"/>
        <v>1772601</v>
      </c>
      <c r="B44" s="28" t="s">
        <v>286</v>
      </c>
      <c r="C44" s="29">
        <v>26</v>
      </c>
      <c r="D44" s="28" t="s">
        <v>761</v>
      </c>
      <c r="E44" s="38">
        <v>42</v>
      </c>
      <c r="F44" s="611"/>
      <c r="G44" s="947"/>
      <c r="H44" s="673"/>
      <c r="I44" s="626"/>
      <c r="J44" s="75" t="s">
        <v>353</v>
      </c>
      <c r="K44" s="42">
        <f>VLOOKUP($A44&amp;K$107,決統データ!$A$3:$DE$365,$E44+19,FALSE)</f>
        <v>0</v>
      </c>
    </row>
    <row r="45" spans="1:11" ht="14.1" customHeight="1">
      <c r="A45" s="27" t="str">
        <f t="shared" si="0"/>
        <v>1772601</v>
      </c>
      <c r="B45" s="28" t="s">
        <v>286</v>
      </c>
      <c r="C45" s="29">
        <v>26</v>
      </c>
      <c r="D45" s="28" t="s">
        <v>761</v>
      </c>
      <c r="E45" s="38">
        <v>43</v>
      </c>
      <c r="F45" s="611"/>
      <c r="G45" s="947"/>
      <c r="H45" s="948"/>
      <c r="I45" s="627"/>
      <c r="J45" s="246" t="s">
        <v>713</v>
      </c>
      <c r="K45" s="42">
        <f>VLOOKUP($A45&amp;K$107,決統データ!$A$3:$DE$365,$E45+19,FALSE)</f>
        <v>0</v>
      </c>
    </row>
    <row r="46" spans="1:11" ht="14.1" customHeight="1">
      <c r="A46" s="27" t="str">
        <f t="shared" si="0"/>
        <v>1772601</v>
      </c>
      <c r="B46" s="28" t="s">
        <v>286</v>
      </c>
      <c r="C46" s="29">
        <v>26</v>
      </c>
      <c r="D46" s="28" t="s">
        <v>761</v>
      </c>
      <c r="E46" s="38">
        <v>44</v>
      </c>
      <c r="F46" s="611"/>
      <c r="G46" s="947"/>
      <c r="H46" s="940" t="s">
        <v>827</v>
      </c>
      <c r="I46" s="940"/>
      <c r="J46" s="941"/>
      <c r="K46" s="42">
        <f>VLOOKUP($A46&amp;K$107,決統データ!$A$3:$DE$365,$E46+19,FALSE)</f>
        <v>0</v>
      </c>
    </row>
    <row r="47" spans="1:11" ht="14.1" customHeight="1">
      <c r="A47" s="27" t="str">
        <f t="shared" si="0"/>
        <v>1772601</v>
      </c>
      <c r="B47" s="28" t="s">
        <v>286</v>
      </c>
      <c r="C47" s="29">
        <v>26</v>
      </c>
      <c r="D47" s="28" t="s">
        <v>761</v>
      </c>
      <c r="E47" s="38">
        <v>45</v>
      </c>
      <c r="F47" s="611"/>
      <c r="G47" s="947"/>
      <c r="H47" s="940" t="s">
        <v>249</v>
      </c>
      <c r="I47" s="940"/>
      <c r="J47" s="941"/>
      <c r="K47" s="42">
        <f>VLOOKUP($A47&amp;K$107,決統データ!$A$3:$DE$365,$E47+19,FALSE)</f>
        <v>0</v>
      </c>
    </row>
    <row r="48" spans="1:11" ht="14.1" customHeight="1">
      <c r="A48" s="27" t="str">
        <f t="shared" si="0"/>
        <v>1772601</v>
      </c>
      <c r="B48" s="28" t="s">
        <v>286</v>
      </c>
      <c r="C48" s="29">
        <v>26</v>
      </c>
      <c r="D48" s="28" t="s">
        <v>761</v>
      </c>
      <c r="E48" s="38">
        <v>46</v>
      </c>
      <c r="F48" s="611"/>
      <c r="G48" s="947"/>
      <c r="H48" s="940" t="s">
        <v>825</v>
      </c>
      <c r="I48" s="940"/>
      <c r="J48" s="941"/>
      <c r="K48" s="42">
        <f>VLOOKUP($A48&amp;K$107,決統データ!$A$3:$DE$365,$E48+19,FALSE)</f>
        <v>0</v>
      </c>
    </row>
    <row r="49" spans="1:11" ht="14.1" customHeight="1">
      <c r="A49" s="27" t="str">
        <f t="shared" si="0"/>
        <v>1772601</v>
      </c>
      <c r="B49" s="28" t="s">
        <v>286</v>
      </c>
      <c r="C49" s="29">
        <v>26</v>
      </c>
      <c r="D49" s="28" t="s">
        <v>761</v>
      </c>
      <c r="E49" s="38">
        <v>47</v>
      </c>
      <c r="F49" s="611"/>
      <c r="G49" s="947"/>
      <c r="H49" s="940" t="s">
        <v>824</v>
      </c>
      <c r="I49" s="940"/>
      <c r="J49" s="941"/>
      <c r="K49" s="42">
        <f>VLOOKUP($A49&amp;K$107,決統データ!$A$3:$DE$365,$E49+19,FALSE)</f>
        <v>0</v>
      </c>
    </row>
    <row r="50" spans="1:11" ht="14.1" customHeight="1">
      <c r="A50" s="27" t="str">
        <f t="shared" si="0"/>
        <v>1772601</v>
      </c>
      <c r="B50" s="28" t="s">
        <v>286</v>
      </c>
      <c r="C50" s="29">
        <v>26</v>
      </c>
      <c r="D50" s="28" t="s">
        <v>761</v>
      </c>
      <c r="E50" s="38">
        <v>48</v>
      </c>
      <c r="F50" s="611"/>
      <c r="G50" s="947"/>
      <c r="H50" s="940" t="s">
        <v>713</v>
      </c>
      <c r="I50" s="940"/>
      <c r="J50" s="941"/>
      <c r="K50" s="42">
        <f>VLOOKUP($A50&amp;K$107,決統データ!$A$3:$DE$365,$E50+19,FALSE)</f>
        <v>0</v>
      </c>
    </row>
    <row r="51" spans="1:11" ht="14.1" customHeight="1">
      <c r="A51" s="27" t="str">
        <f t="shared" si="0"/>
        <v>1772601</v>
      </c>
      <c r="B51" s="28" t="s">
        <v>286</v>
      </c>
      <c r="C51" s="29">
        <v>26</v>
      </c>
      <c r="D51" s="28" t="s">
        <v>761</v>
      </c>
      <c r="E51" s="38">
        <v>49</v>
      </c>
      <c r="F51" s="611"/>
      <c r="G51" s="940" t="s">
        <v>823</v>
      </c>
      <c r="H51" s="940"/>
      <c r="I51" s="940"/>
      <c r="J51" s="941"/>
      <c r="K51" s="42">
        <f>VLOOKUP($A51&amp;K$107,決統データ!$A$3:$DE$365,$E51+19,FALSE)</f>
        <v>5117</v>
      </c>
    </row>
    <row r="52" spans="1:11" ht="14.1" customHeight="1">
      <c r="A52" s="27" t="str">
        <f t="shared" si="0"/>
        <v>1772601</v>
      </c>
      <c r="B52" s="28" t="s">
        <v>286</v>
      </c>
      <c r="C52" s="29">
        <v>26</v>
      </c>
      <c r="D52" s="28" t="s">
        <v>761</v>
      </c>
      <c r="E52" s="38">
        <v>50</v>
      </c>
      <c r="F52" s="611"/>
      <c r="G52" s="610" t="s">
        <v>275</v>
      </c>
      <c r="H52" s="940" t="s">
        <v>1477</v>
      </c>
      <c r="I52" s="940"/>
      <c r="J52" s="941"/>
      <c r="K52" s="42">
        <f>VLOOKUP($A52&amp;K$107,決統データ!$A$3:$DE$365,$E52+19,FALSE)</f>
        <v>0</v>
      </c>
    </row>
    <row r="53" spans="1:11" ht="14.1" customHeight="1">
      <c r="A53" s="27" t="str">
        <f t="shared" si="0"/>
        <v>1772601</v>
      </c>
      <c r="B53" s="28" t="s">
        <v>286</v>
      </c>
      <c r="C53" s="29">
        <v>26</v>
      </c>
      <c r="D53" s="28" t="s">
        <v>761</v>
      </c>
      <c r="E53" s="38">
        <v>51</v>
      </c>
      <c r="F53" s="611"/>
      <c r="G53" s="611"/>
      <c r="H53" s="940" t="s">
        <v>373</v>
      </c>
      <c r="I53" s="940"/>
      <c r="J53" s="941"/>
      <c r="K53" s="42">
        <f>VLOOKUP($A53&amp;K$107,決統データ!$A$3:$DE$365,$E53+19,FALSE)</f>
        <v>0</v>
      </c>
    </row>
    <row r="54" spans="1:11" ht="14.1" customHeight="1">
      <c r="A54" s="27" t="str">
        <f t="shared" si="0"/>
        <v>1772601</v>
      </c>
      <c r="B54" s="28" t="s">
        <v>286</v>
      </c>
      <c r="C54" s="29">
        <v>26</v>
      </c>
      <c r="D54" s="28" t="s">
        <v>761</v>
      </c>
      <c r="E54" s="38">
        <v>52</v>
      </c>
      <c r="F54" s="611"/>
      <c r="G54" s="612"/>
      <c r="H54" s="940" t="s">
        <v>820</v>
      </c>
      <c r="I54" s="940"/>
      <c r="J54" s="941"/>
      <c r="K54" s="42">
        <f>VLOOKUP($A54&amp;K$107,決統データ!$A$3:$DE$365,$E54+19,FALSE)</f>
        <v>0</v>
      </c>
    </row>
    <row r="55" spans="1:11" ht="14.1" customHeight="1">
      <c r="A55" s="27" t="str">
        <f t="shared" si="0"/>
        <v>1772601</v>
      </c>
      <c r="B55" s="28" t="s">
        <v>286</v>
      </c>
      <c r="C55" s="29">
        <v>26</v>
      </c>
      <c r="D55" s="28" t="s">
        <v>761</v>
      </c>
      <c r="E55" s="38">
        <v>53</v>
      </c>
      <c r="F55" s="611"/>
      <c r="G55" s="940" t="s">
        <v>819</v>
      </c>
      <c r="H55" s="940"/>
      <c r="I55" s="940"/>
      <c r="J55" s="941"/>
      <c r="K55" s="42">
        <f>VLOOKUP($A55&amp;K$107,決統データ!$A$3:$DE$365,$E55+19,FALSE)</f>
        <v>0</v>
      </c>
    </row>
    <row r="56" spans="1:11" ht="14.1" customHeight="1">
      <c r="A56" s="27" t="str">
        <f t="shared" si="0"/>
        <v>1772601</v>
      </c>
      <c r="B56" s="28" t="s">
        <v>286</v>
      </c>
      <c r="C56" s="29">
        <v>26</v>
      </c>
      <c r="D56" s="28" t="s">
        <v>761</v>
      </c>
      <c r="E56" s="38">
        <v>54</v>
      </c>
      <c r="F56" s="611"/>
      <c r="G56" s="940" t="s">
        <v>818</v>
      </c>
      <c r="H56" s="940"/>
      <c r="I56" s="940"/>
      <c r="J56" s="941"/>
      <c r="K56" s="42">
        <f>VLOOKUP($A56&amp;K$107,決統データ!$A$3:$DE$365,$E56+19,FALSE)</f>
        <v>0</v>
      </c>
    </row>
    <row r="57" spans="1:11" ht="14.1" customHeight="1">
      <c r="A57" s="27" t="str">
        <f t="shared" si="0"/>
        <v>1772601</v>
      </c>
      <c r="B57" s="28" t="s">
        <v>286</v>
      </c>
      <c r="C57" s="29">
        <v>26</v>
      </c>
      <c r="D57" s="28" t="s">
        <v>761</v>
      </c>
      <c r="E57" s="38">
        <v>55</v>
      </c>
      <c r="F57" s="611"/>
      <c r="G57" s="940" t="s">
        <v>817</v>
      </c>
      <c r="H57" s="940"/>
      <c r="I57" s="940"/>
      <c r="J57" s="941"/>
      <c r="K57" s="42">
        <f>VLOOKUP($A57&amp;K$107,決統データ!$A$3:$DE$365,$E57+19,FALSE)</f>
        <v>0</v>
      </c>
    </row>
    <row r="58" spans="1:11" ht="14.1" customHeight="1">
      <c r="A58" s="27" t="str">
        <f t="shared" si="0"/>
        <v>1772601</v>
      </c>
      <c r="B58" s="28" t="s">
        <v>286</v>
      </c>
      <c r="C58" s="29">
        <v>26</v>
      </c>
      <c r="D58" s="28" t="s">
        <v>761</v>
      </c>
      <c r="E58" s="38">
        <v>56</v>
      </c>
      <c r="F58" s="612"/>
      <c r="G58" s="940" t="s">
        <v>247</v>
      </c>
      <c r="H58" s="940"/>
      <c r="I58" s="940"/>
      <c r="J58" s="941"/>
      <c r="K58" s="42">
        <f>VLOOKUP($A58&amp;K$107,決統データ!$A$3:$DE$365,$E58+19,FALSE)</f>
        <v>-2817</v>
      </c>
    </row>
    <row r="59" spans="1:11" ht="14.1" customHeight="1">
      <c r="A59" s="27" t="str">
        <f t="shared" si="0"/>
        <v>1772601</v>
      </c>
      <c r="B59" s="28" t="s">
        <v>286</v>
      </c>
      <c r="C59" s="29">
        <v>26</v>
      </c>
      <c r="D59" s="28" t="s">
        <v>761</v>
      </c>
      <c r="E59" s="38">
        <v>57</v>
      </c>
      <c r="F59" s="940" t="s">
        <v>815</v>
      </c>
      <c r="G59" s="940"/>
      <c r="H59" s="940"/>
      <c r="I59" s="940"/>
      <c r="J59" s="941"/>
      <c r="K59" s="42">
        <f>VLOOKUP($A59&amp;K$107,決統データ!$A$3:$DE$365,$E59+19,FALSE)</f>
        <v>529</v>
      </c>
    </row>
    <row r="60" spans="1:11" ht="14.1" customHeight="1">
      <c r="A60" s="27" t="str">
        <f t="shared" si="0"/>
        <v>1772601</v>
      </c>
      <c r="B60" s="28" t="s">
        <v>286</v>
      </c>
      <c r="C60" s="29">
        <v>26</v>
      </c>
      <c r="D60" s="28" t="s">
        <v>761</v>
      </c>
      <c r="E60" s="38">
        <v>58</v>
      </c>
      <c r="F60" s="940" t="s">
        <v>814</v>
      </c>
      <c r="G60" s="940"/>
      <c r="H60" s="940"/>
      <c r="I60" s="940"/>
      <c r="J60" s="941"/>
      <c r="K60" s="42">
        <f>VLOOKUP($A60&amp;K$107,決統データ!$A$3:$DE$365,$E60+19,FALSE)</f>
        <v>0</v>
      </c>
    </row>
    <row r="61" spans="1:11" ht="14.1" customHeight="1">
      <c r="A61" s="27" t="str">
        <f t="shared" si="0"/>
        <v>1772601</v>
      </c>
      <c r="B61" s="28" t="s">
        <v>286</v>
      </c>
      <c r="C61" s="29">
        <v>26</v>
      </c>
      <c r="D61" s="28" t="s">
        <v>761</v>
      </c>
      <c r="E61" s="38">
        <v>59</v>
      </c>
      <c r="F61" s="949" t="s">
        <v>889</v>
      </c>
      <c r="G61" s="945"/>
      <c r="H61" s="945"/>
      <c r="I61" s="945"/>
      <c r="J61" s="945"/>
      <c r="K61" s="42">
        <f>VLOOKUP($A61&amp;K$107,決統データ!$A$3:$DE$365,$E61+19,FALSE)</f>
        <v>9</v>
      </c>
    </row>
    <row r="62" spans="1:11" ht="14.1" customHeight="1">
      <c r="A62" s="27" t="str">
        <f t="shared" si="0"/>
        <v>1772601</v>
      </c>
      <c r="B62" s="28" t="s">
        <v>286</v>
      </c>
      <c r="C62" s="29">
        <v>26</v>
      </c>
      <c r="D62" s="28" t="s">
        <v>761</v>
      </c>
      <c r="E62" s="38">
        <v>60</v>
      </c>
      <c r="F62" s="74"/>
      <c r="G62" s="940" t="s">
        <v>812</v>
      </c>
      <c r="H62" s="940"/>
      <c r="I62" s="940"/>
      <c r="J62" s="941"/>
      <c r="K62" s="42">
        <f>VLOOKUP($A62&amp;K$107,決統データ!$A$3:$DE$365,$E62+19,FALSE)</f>
        <v>0</v>
      </c>
    </row>
    <row r="63" spans="1:11" ht="14.1" customHeight="1">
      <c r="A63" s="27" t="str">
        <f t="shared" si="0"/>
        <v>1772602</v>
      </c>
      <c r="B63" s="28" t="s">
        <v>286</v>
      </c>
      <c r="C63" s="29">
        <v>26</v>
      </c>
      <c r="D63" s="28" t="s">
        <v>287</v>
      </c>
      <c r="E63" s="38">
        <v>1</v>
      </c>
      <c r="F63" s="940" t="s">
        <v>811</v>
      </c>
      <c r="G63" s="940"/>
      <c r="H63" s="940"/>
      <c r="I63" s="940"/>
      <c r="J63" s="941"/>
      <c r="K63" s="42">
        <f>VLOOKUP($A63&amp;K$107,決統データ!$A$3:$DE$365,$E63+19,FALSE)</f>
        <v>0</v>
      </c>
    </row>
    <row r="64" spans="1:11" ht="14.1" customHeight="1">
      <c r="A64" s="27" t="str">
        <f t="shared" si="0"/>
        <v>1772602</v>
      </c>
      <c r="B64" s="28" t="s">
        <v>286</v>
      </c>
      <c r="C64" s="29">
        <v>26</v>
      </c>
      <c r="D64" s="28" t="s">
        <v>287</v>
      </c>
      <c r="E64" s="38">
        <v>2</v>
      </c>
      <c r="F64" s="940" t="s">
        <v>810</v>
      </c>
      <c r="G64" s="940"/>
      <c r="H64" s="940"/>
      <c r="I64" s="940"/>
      <c r="J64" s="941"/>
      <c r="K64" s="42">
        <f>VLOOKUP($A64&amp;K$107,決統データ!$A$3:$DE$365,$E64+19,FALSE)</f>
        <v>538</v>
      </c>
    </row>
    <row r="65" spans="1:11" ht="14.1" customHeight="1">
      <c r="A65" s="27" t="str">
        <f t="shared" si="0"/>
        <v>1772602</v>
      </c>
      <c r="B65" s="28" t="s">
        <v>286</v>
      </c>
      <c r="C65" s="29">
        <v>26</v>
      </c>
      <c r="D65" s="28" t="s">
        <v>287</v>
      </c>
      <c r="E65" s="38">
        <v>3</v>
      </c>
      <c r="F65" s="940" t="s">
        <v>809</v>
      </c>
      <c r="G65" s="940"/>
      <c r="H65" s="940"/>
      <c r="I65" s="940"/>
      <c r="J65" s="941"/>
      <c r="K65" s="42">
        <f>VLOOKUP($A65&amp;K$107,決統データ!$A$3:$DE$365,$E65+19,FALSE)</f>
        <v>0</v>
      </c>
    </row>
    <row r="66" spans="1:11" ht="14.1" customHeight="1">
      <c r="A66" s="27" t="str">
        <f t="shared" si="0"/>
        <v>1772602</v>
      </c>
      <c r="B66" s="28" t="s">
        <v>286</v>
      </c>
      <c r="C66" s="29">
        <v>26</v>
      </c>
      <c r="D66" s="28" t="s">
        <v>287</v>
      </c>
      <c r="E66" s="38">
        <v>4</v>
      </c>
      <c r="F66" s="619" t="s">
        <v>626</v>
      </c>
      <c r="G66" s="940" t="s">
        <v>808</v>
      </c>
      <c r="H66" s="940"/>
      <c r="I66" s="940"/>
      <c r="J66" s="941"/>
      <c r="K66" s="42">
        <f>VLOOKUP($A66&amp;K$107,決統データ!$A$3:$DE$365,$E66+19,FALSE)</f>
        <v>0</v>
      </c>
    </row>
    <row r="67" spans="1:11" ht="14.1" customHeight="1">
      <c r="A67" s="27" t="str">
        <f t="shared" si="0"/>
        <v>1772602</v>
      </c>
      <c r="B67" s="28" t="s">
        <v>286</v>
      </c>
      <c r="C67" s="29">
        <v>26</v>
      </c>
      <c r="D67" s="28" t="s">
        <v>287</v>
      </c>
      <c r="E67" s="38">
        <v>5</v>
      </c>
      <c r="F67" s="620"/>
      <c r="G67" s="940" t="s">
        <v>807</v>
      </c>
      <c r="H67" s="940"/>
      <c r="I67" s="940"/>
      <c r="J67" s="941"/>
      <c r="K67" s="42">
        <f>VLOOKUP($A67&amp;K$107,決統データ!$A$3:$DE$365,$E67+19,FALSE)</f>
        <v>0</v>
      </c>
    </row>
    <row r="68" spans="1:11" ht="14.1" customHeight="1">
      <c r="A68" s="27" t="str">
        <f t="shared" ref="A68:A96" si="1">+B68&amp;C68&amp;D68</f>
        <v>1772602</v>
      </c>
      <c r="B68" s="28" t="s">
        <v>286</v>
      </c>
      <c r="C68" s="29">
        <v>26</v>
      </c>
      <c r="D68" s="28" t="s">
        <v>287</v>
      </c>
      <c r="E68" s="38">
        <v>6</v>
      </c>
      <c r="F68" s="621"/>
      <c r="G68" s="940" t="s">
        <v>713</v>
      </c>
      <c r="H68" s="940"/>
      <c r="I68" s="940"/>
      <c r="J68" s="941"/>
      <c r="K68" s="42">
        <f>VLOOKUP($A68&amp;K$107,決統データ!$A$3:$DE$365,$E68+19,FALSE)</f>
        <v>0</v>
      </c>
    </row>
    <row r="69" spans="1:11" ht="14.1" customHeight="1">
      <c r="A69" s="27" t="str">
        <f t="shared" si="1"/>
        <v>1772602</v>
      </c>
      <c r="B69" s="28" t="s">
        <v>286</v>
      </c>
      <c r="C69" s="29">
        <v>26</v>
      </c>
      <c r="D69" s="28" t="s">
        <v>287</v>
      </c>
      <c r="E69" s="38">
        <v>7</v>
      </c>
      <c r="F69" s="940" t="s">
        <v>806</v>
      </c>
      <c r="G69" s="940"/>
      <c r="H69" s="940"/>
      <c r="I69" s="940"/>
      <c r="J69" s="941"/>
      <c r="K69" s="42">
        <f>VLOOKUP($A69&amp;K$107,決統データ!$A$3:$DE$365,$E69+19,FALSE)</f>
        <v>0</v>
      </c>
    </row>
    <row r="70" spans="1:11" ht="14.1" customHeight="1">
      <c r="A70" s="27" t="str">
        <f t="shared" si="1"/>
        <v>1772602</v>
      </c>
      <c r="B70" s="28" t="s">
        <v>286</v>
      </c>
      <c r="C70" s="29">
        <v>26</v>
      </c>
      <c r="D70" s="28" t="s">
        <v>287</v>
      </c>
      <c r="E70" s="38">
        <v>8</v>
      </c>
      <c r="F70" s="613" t="s">
        <v>805</v>
      </c>
      <c r="G70" s="614"/>
      <c r="H70" s="614"/>
      <c r="I70" s="615"/>
      <c r="J70" s="75" t="s">
        <v>804</v>
      </c>
      <c r="K70" s="42">
        <f>VLOOKUP($A70&amp;K$107,決統データ!$A$3:$DE$365,$E70+19,FALSE)</f>
        <v>538</v>
      </c>
    </row>
    <row r="71" spans="1:11" ht="14.1" customHeight="1">
      <c r="A71" s="27" t="str">
        <f t="shared" si="1"/>
        <v>1772602</v>
      </c>
      <c r="B71" s="28" t="s">
        <v>286</v>
      </c>
      <c r="C71" s="29">
        <v>26</v>
      </c>
      <c r="D71" s="28" t="s">
        <v>287</v>
      </c>
      <c r="E71" s="38">
        <v>9</v>
      </c>
      <c r="F71" s="616"/>
      <c r="G71" s="617"/>
      <c r="H71" s="617"/>
      <c r="I71" s="618"/>
      <c r="J71" s="75" t="s">
        <v>803</v>
      </c>
      <c r="K71" s="42">
        <f>VLOOKUP($A71&amp;K$107,決統データ!$A$3:$DE$365,$E71+19,FALSE)</f>
        <v>0</v>
      </c>
    </row>
    <row r="72" spans="1:11" ht="14.1" customHeight="1">
      <c r="A72" s="27" t="str">
        <f t="shared" si="1"/>
        <v>1772602</v>
      </c>
      <c r="B72" s="28" t="s">
        <v>286</v>
      </c>
      <c r="C72" s="29">
        <v>26</v>
      </c>
      <c r="D72" s="28" t="s">
        <v>287</v>
      </c>
      <c r="E72" s="38">
        <v>21</v>
      </c>
      <c r="F72" s="940" t="s">
        <v>802</v>
      </c>
      <c r="G72" s="940"/>
      <c r="H72" s="940"/>
      <c r="I72" s="940"/>
      <c r="J72" s="941"/>
      <c r="K72" s="42">
        <f>VLOOKUP($A72&amp;K$107,決統データ!$A$3:$DE$365,$E72+19,FALSE)</f>
        <v>0</v>
      </c>
    </row>
    <row r="73" spans="1:11" ht="14.1" customHeight="1">
      <c r="A73" s="27" t="str">
        <f t="shared" si="1"/>
        <v>1772602</v>
      </c>
      <c r="B73" s="28" t="s">
        <v>286</v>
      </c>
      <c r="C73" s="29">
        <v>26</v>
      </c>
      <c r="D73" s="28" t="s">
        <v>287</v>
      </c>
      <c r="E73" s="38">
        <v>22</v>
      </c>
      <c r="F73" s="941" t="s">
        <v>801</v>
      </c>
      <c r="G73" s="945"/>
      <c r="H73" s="945"/>
      <c r="I73" s="945"/>
      <c r="J73" s="956"/>
      <c r="K73" s="42">
        <f>VLOOKUP($A73&amp;K$107,決統データ!$A$3:$DE$365,$E73+19,FALSE)</f>
        <v>0</v>
      </c>
    </row>
    <row r="74" spans="1:11" ht="14.1" customHeight="1">
      <c r="A74" s="27" t="str">
        <f t="shared" si="1"/>
        <v>1772602</v>
      </c>
      <c r="B74" s="28" t="s">
        <v>286</v>
      </c>
      <c r="C74" s="29">
        <v>26</v>
      </c>
      <c r="D74" s="28" t="s">
        <v>287</v>
      </c>
      <c r="E74" s="38">
        <v>45</v>
      </c>
      <c r="F74" s="580" t="s">
        <v>1221</v>
      </c>
      <c r="G74" s="646"/>
      <c r="H74" s="646"/>
      <c r="I74" s="646"/>
      <c r="J74" s="581"/>
      <c r="K74" s="42">
        <f>VLOOKUP($A74&amp;K$107,決統データ!$A$3:$DE$365,$E74+19,FALSE)</f>
        <v>2300</v>
      </c>
    </row>
    <row r="75" spans="1:11" ht="14.1" customHeight="1">
      <c r="A75" s="27" t="str">
        <f t="shared" si="1"/>
        <v>1772602</v>
      </c>
      <c r="B75" s="28" t="s">
        <v>286</v>
      </c>
      <c r="C75" s="29">
        <v>26</v>
      </c>
      <c r="D75" s="28" t="s">
        <v>287</v>
      </c>
      <c r="E75" s="24">
        <v>46</v>
      </c>
      <c r="F75" s="647" t="s">
        <v>274</v>
      </c>
      <c r="G75" s="648"/>
      <c r="H75" s="648"/>
      <c r="I75" s="648"/>
      <c r="J75" s="174" t="s">
        <v>273</v>
      </c>
      <c r="K75" s="42">
        <f>VLOOKUP($A75&amp;K$107,決統データ!$A$3:$DE$365,$E75+19,FALSE)</f>
        <v>4689</v>
      </c>
    </row>
    <row r="76" spans="1:11" ht="13.5" customHeight="1">
      <c r="A76" s="27" t="str">
        <f t="shared" si="1"/>
        <v>1772602</v>
      </c>
      <c r="B76" s="28" t="s">
        <v>286</v>
      </c>
      <c r="C76" s="29">
        <v>26</v>
      </c>
      <c r="D76" s="28" t="s">
        <v>287</v>
      </c>
      <c r="E76" s="38">
        <v>47</v>
      </c>
      <c r="F76" s="649"/>
      <c r="G76" s="650"/>
      <c r="H76" s="650"/>
      <c r="I76" s="650"/>
      <c r="J76" s="174" t="s">
        <v>272</v>
      </c>
      <c r="K76" s="42">
        <f>VLOOKUP($A76&amp;K$107,決統データ!$A$3:$DE$365,$E76+19,FALSE)</f>
        <v>428</v>
      </c>
    </row>
    <row r="77" spans="1:11" ht="14.1" customHeight="1">
      <c r="A77" s="27"/>
      <c r="B77" s="28"/>
      <c r="C77" s="29"/>
      <c r="D77" s="28"/>
      <c r="F77" s="476" t="s">
        <v>800</v>
      </c>
      <c r="G77" s="498"/>
      <c r="H77" s="498"/>
      <c r="I77" s="498"/>
      <c r="J77" s="490"/>
      <c r="K77" s="82"/>
    </row>
    <row r="78" spans="1:11" ht="14.1" customHeight="1">
      <c r="A78" s="27" t="str">
        <f t="shared" si="1"/>
        <v>1772602</v>
      </c>
      <c r="B78" s="28" t="s">
        <v>286</v>
      </c>
      <c r="C78" s="29">
        <v>26</v>
      </c>
      <c r="D78" s="28" t="s">
        <v>287</v>
      </c>
      <c r="E78" s="38">
        <v>51</v>
      </c>
      <c r="F78" s="476" t="s">
        <v>798</v>
      </c>
      <c r="G78" s="498"/>
      <c r="H78" s="498"/>
      <c r="I78" s="498"/>
      <c r="J78" s="490"/>
      <c r="K78" s="42">
        <f>VLOOKUP($A78&amp;K$107,決統データ!$A$3:$DE$365,$E78+19,FALSE)</f>
        <v>3442</v>
      </c>
    </row>
    <row r="79" spans="1:11" ht="14.1" customHeight="1">
      <c r="A79" s="27" t="str">
        <f t="shared" si="1"/>
        <v>1772602</v>
      </c>
      <c r="B79" s="28" t="s">
        <v>286</v>
      </c>
      <c r="C79" s="29">
        <v>26</v>
      </c>
      <c r="D79" s="28" t="s">
        <v>287</v>
      </c>
      <c r="E79" s="38">
        <v>52</v>
      </c>
      <c r="F79" s="476" t="s">
        <v>797</v>
      </c>
      <c r="G79" s="498"/>
      <c r="H79" s="498"/>
      <c r="I79" s="498"/>
      <c r="J79" s="490"/>
      <c r="K79" s="42">
        <f>VLOOKUP($A79&amp;K$107,決統データ!$A$3:$DE$365,$E79+19,FALSE)</f>
        <v>2850</v>
      </c>
    </row>
    <row r="80" spans="1:11" ht="14.1" customHeight="1">
      <c r="A80" s="27"/>
      <c r="B80" s="28"/>
      <c r="C80" s="29"/>
      <c r="D80" s="28"/>
      <c r="F80" s="476" t="s">
        <v>799</v>
      </c>
      <c r="G80" s="498"/>
      <c r="H80" s="498"/>
      <c r="I80" s="498"/>
      <c r="J80" s="490"/>
      <c r="K80" s="82"/>
    </row>
    <row r="81" spans="1:11" ht="14.1" customHeight="1">
      <c r="A81" s="27" t="str">
        <f t="shared" si="1"/>
        <v>1772602</v>
      </c>
      <c r="B81" s="28" t="s">
        <v>286</v>
      </c>
      <c r="C81" s="29">
        <v>26</v>
      </c>
      <c r="D81" s="28" t="s">
        <v>287</v>
      </c>
      <c r="E81" s="38">
        <v>53</v>
      </c>
      <c r="F81" s="73" t="s">
        <v>798</v>
      </c>
      <c r="G81" s="73"/>
      <c r="H81" s="73"/>
      <c r="I81" s="73"/>
      <c r="J81" s="73"/>
      <c r="K81" s="42">
        <f>VLOOKUP($A81&amp;K$107,決統データ!$A$3:$DE$365,$E81+19,FALSE)</f>
        <v>0</v>
      </c>
    </row>
    <row r="82" spans="1:11" ht="14.1" customHeight="1">
      <c r="A82" s="27" t="str">
        <f t="shared" si="1"/>
        <v>1772602</v>
      </c>
      <c r="B82" s="28" t="s">
        <v>286</v>
      </c>
      <c r="C82" s="29">
        <v>26</v>
      </c>
      <c r="D82" s="28" t="s">
        <v>287</v>
      </c>
      <c r="E82" s="38">
        <v>54</v>
      </c>
      <c r="F82" s="73" t="s">
        <v>797</v>
      </c>
      <c r="G82" s="73"/>
      <c r="H82" s="73"/>
      <c r="I82" s="73"/>
      <c r="J82" s="73"/>
      <c r="K82" s="42">
        <f>VLOOKUP($A82&amp;K$107,決統データ!$A$3:$DE$365,$E82+19,FALSE)</f>
        <v>0</v>
      </c>
    </row>
    <row r="83" spans="1:11" ht="14.1" customHeight="1">
      <c r="A83" s="27" t="str">
        <f t="shared" si="1"/>
        <v>1772602</v>
      </c>
      <c r="B83" s="28" t="s">
        <v>286</v>
      </c>
      <c r="C83" s="29">
        <v>26</v>
      </c>
      <c r="D83" s="28" t="s">
        <v>287</v>
      </c>
      <c r="E83" s="38">
        <v>55</v>
      </c>
      <c r="F83" s="647" t="s">
        <v>796</v>
      </c>
      <c r="G83" s="648"/>
      <c r="H83" s="648"/>
      <c r="I83" s="654"/>
      <c r="J83" s="60" t="s">
        <v>583</v>
      </c>
      <c r="K83" s="42">
        <f>VLOOKUP($A83&amp;K$107,決統データ!$A$3:$DE$365,$E83+19,FALSE)</f>
        <v>2817</v>
      </c>
    </row>
    <row r="84" spans="1:11" ht="14.1" customHeight="1">
      <c r="A84" s="27" t="str">
        <f t="shared" si="1"/>
        <v>1772602</v>
      </c>
      <c r="B84" s="28" t="s">
        <v>286</v>
      </c>
      <c r="C84" s="29">
        <v>26</v>
      </c>
      <c r="D84" s="28" t="s">
        <v>287</v>
      </c>
      <c r="E84" s="38">
        <v>56</v>
      </c>
      <c r="F84" s="649"/>
      <c r="G84" s="650"/>
      <c r="H84" s="650"/>
      <c r="I84" s="655"/>
      <c r="J84" s="60" t="s">
        <v>795</v>
      </c>
      <c r="K84" s="42">
        <f>VLOOKUP($A84&amp;K$107,決統データ!$A$3:$DE$365,$E84+19,FALSE)</f>
        <v>2817</v>
      </c>
    </row>
    <row r="85" spans="1:11" ht="14.1" customHeight="1">
      <c r="A85" s="27" t="str">
        <f t="shared" si="1"/>
        <v>1772602</v>
      </c>
      <c r="B85" s="28" t="s">
        <v>286</v>
      </c>
      <c r="C85" s="29">
        <v>26</v>
      </c>
      <c r="D85" s="28" t="s">
        <v>287</v>
      </c>
      <c r="E85" s="38">
        <v>57</v>
      </c>
      <c r="F85" s="647" t="s">
        <v>582</v>
      </c>
      <c r="G85" s="648"/>
      <c r="H85" s="648"/>
      <c r="I85" s="654"/>
      <c r="J85" s="60" t="s">
        <v>583</v>
      </c>
      <c r="K85" s="42">
        <f>VLOOKUP($A85&amp;K$107,決統データ!$A$3:$DE$365,$E85+19,FALSE)</f>
        <v>613</v>
      </c>
    </row>
    <row r="86" spans="1:11" ht="14.1" customHeight="1">
      <c r="A86" s="27" t="str">
        <f t="shared" si="1"/>
        <v>1772602</v>
      </c>
      <c r="B86" s="28" t="s">
        <v>286</v>
      </c>
      <c r="C86" s="29">
        <v>26</v>
      </c>
      <c r="D86" s="28" t="s">
        <v>287</v>
      </c>
      <c r="E86" s="38">
        <v>58</v>
      </c>
      <c r="F86" s="649"/>
      <c r="G86" s="650"/>
      <c r="H86" s="650"/>
      <c r="I86" s="655"/>
      <c r="J86" s="60" t="s">
        <v>795</v>
      </c>
      <c r="K86" s="42">
        <f>VLOOKUP($A86&amp;K$107,決統データ!$A$3:$DE$365,$E86+19,FALSE)</f>
        <v>613</v>
      </c>
    </row>
    <row r="87" spans="1:11" ht="14.1" customHeight="1">
      <c r="A87" s="27" t="str">
        <f t="shared" si="1"/>
        <v>1772602</v>
      </c>
      <c r="B87" s="28" t="s">
        <v>286</v>
      </c>
      <c r="C87" s="29">
        <v>26</v>
      </c>
      <c r="D87" s="28" t="s">
        <v>287</v>
      </c>
      <c r="E87" s="38">
        <v>59</v>
      </c>
      <c r="F87" s="880" t="s">
        <v>585</v>
      </c>
      <c r="G87" s="950" t="s">
        <v>586</v>
      </c>
      <c r="H87" s="951"/>
      <c r="I87" s="952"/>
      <c r="J87" s="60" t="s">
        <v>583</v>
      </c>
      <c r="K87" s="42">
        <f>VLOOKUP($A87&amp;K$107,決統データ!$A$3:$DE$365,$E87+19,FALSE)</f>
        <v>3430</v>
      </c>
    </row>
    <row r="88" spans="1:11" ht="14.1" customHeight="1">
      <c r="A88" s="27" t="str">
        <f t="shared" si="1"/>
        <v>1772602</v>
      </c>
      <c r="B88" s="28" t="s">
        <v>286</v>
      </c>
      <c r="C88" s="29">
        <v>26</v>
      </c>
      <c r="D88" s="28" t="s">
        <v>287</v>
      </c>
      <c r="E88" s="38">
        <v>60</v>
      </c>
      <c r="F88" s="881"/>
      <c r="G88" s="953"/>
      <c r="H88" s="954"/>
      <c r="I88" s="955"/>
      <c r="J88" s="60" t="s">
        <v>795</v>
      </c>
      <c r="K88" s="42">
        <f>VLOOKUP($A88&amp;K$107,決統データ!$A$3:$DE$365,$E88+19,FALSE)</f>
        <v>3430</v>
      </c>
    </row>
    <row r="89" spans="1:11" ht="14.1" customHeight="1">
      <c r="A89" s="27" t="str">
        <f t="shared" si="1"/>
        <v>1772602</v>
      </c>
      <c r="B89" s="28" t="s">
        <v>286</v>
      </c>
      <c r="C89" s="29">
        <v>26</v>
      </c>
      <c r="D89" s="28" t="s">
        <v>287</v>
      </c>
      <c r="E89" s="24">
        <v>63</v>
      </c>
      <c r="F89" s="918" t="s">
        <v>706</v>
      </c>
      <c r="G89" s="645"/>
      <c r="H89" s="175" t="s">
        <v>707</v>
      </c>
      <c r="I89" s="176"/>
      <c r="J89" s="60"/>
      <c r="K89" s="42">
        <f>VLOOKUP($A89&amp;K$107,決統データ!$A$3:$DE$365,$E89+19,FALSE)</f>
        <v>0</v>
      </c>
    </row>
    <row r="90" spans="1:11" ht="14.1" customHeight="1">
      <c r="A90" s="27" t="str">
        <f t="shared" si="1"/>
        <v>1772602</v>
      </c>
      <c r="B90" s="28" t="s">
        <v>286</v>
      </c>
      <c r="C90" s="29">
        <v>26</v>
      </c>
      <c r="D90" s="28" t="s">
        <v>287</v>
      </c>
      <c r="E90" s="24">
        <v>64</v>
      </c>
      <c r="F90" s="645"/>
      <c r="G90" s="645"/>
      <c r="H90" s="175" t="s">
        <v>708</v>
      </c>
      <c r="I90" s="175"/>
      <c r="J90" s="175"/>
      <c r="K90" s="42">
        <f>VLOOKUP($A90&amp;K$107,決統データ!$A$3:$DE$365,$E90+19,FALSE)</f>
        <v>0</v>
      </c>
    </row>
    <row r="91" spans="1:11" ht="14.1" customHeight="1">
      <c r="A91" s="27" t="str">
        <f t="shared" si="1"/>
        <v>1772602</v>
      </c>
      <c r="B91" s="28" t="s">
        <v>286</v>
      </c>
      <c r="C91" s="29">
        <v>26</v>
      </c>
      <c r="D91" s="28" t="s">
        <v>287</v>
      </c>
      <c r="E91" s="24">
        <v>65</v>
      </c>
      <c r="F91" s="645"/>
      <c r="G91" s="645"/>
      <c r="H91" s="653" t="s">
        <v>521</v>
      </c>
      <c r="I91" s="175" t="s">
        <v>710</v>
      </c>
      <c r="J91" s="175"/>
      <c r="K91" s="42">
        <f>VLOOKUP($A91&amp;K$107,決統データ!$A$3:$DE$365,$E91+19,FALSE)</f>
        <v>0</v>
      </c>
    </row>
    <row r="92" spans="1:11">
      <c r="A92" s="27" t="str">
        <f t="shared" si="1"/>
        <v>1772602</v>
      </c>
      <c r="B92" s="28" t="s">
        <v>286</v>
      </c>
      <c r="C92" s="29">
        <v>26</v>
      </c>
      <c r="D92" s="28" t="s">
        <v>287</v>
      </c>
      <c r="E92" s="24">
        <v>66</v>
      </c>
      <c r="F92" s="645"/>
      <c r="G92" s="645"/>
      <c r="H92" s="653"/>
      <c r="I92" s="175" t="s">
        <v>711</v>
      </c>
      <c r="J92" s="175"/>
      <c r="K92" s="42">
        <f>VLOOKUP($A92&amp;K$107,決統データ!$A$3:$DE$365,$E92+19,FALSE)</f>
        <v>0</v>
      </c>
    </row>
    <row r="93" spans="1:11">
      <c r="A93" s="27" t="str">
        <f t="shared" si="1"/>
        <v>1772602</v>
      </c>
      <c r="B93" s="28" t="s">
        <v>286</v>
      </c>
      <c r="C93" s="29">
        <v>26</v>
      </c>
      <c r="D93" s="28" t="s">
        <v>287</v>
      </c>
      <c r="E93" s="24">
        <v>67</v>
      </c>
      <c r="F93" s="645"/>
      <c r="G93" s="645"/>
      <c r="H93" s="653"/>
      <c r="I93" s="175" t="s">
        <v>712</v>
      </c>
      <c r="J93" s="175"/>
      <c r="K93" s="42">
        <f>VLOOKUP($A93&amp;K$107,決統データ!$A$3:$DE$365,$E93+19,FALSE)</f>
        <v>0</v>
      </c>
    </row>
    <row r="94" spans="1:11">
      <c r="A94" s="27" t="str">
        <f t="shared" si="1"/>
        <v>1772602</v>
      </c>
      <c r="B94" s="28" t="s">
        <v>286</v>
      </c>
      <c r="C94" s="29">
        <v>26</v>
      </c>
      <c r="D94" s="28" t="s">
        <v>287</v>
      </c>
      <c r="E94" s="38">
        <v>68</v>
      </c>
      <c r="F94" s="645"/>
      <c r="G94" s="645"/>
      <c r="H94" s="653"/>
      <c r="I94" s="175" t="s">
        <v>713</v>
      </c>
      <c r="J94" s="175"/>
      <c r="K94" s="42">
        <f>VLOOKUP($A94&amp;K$107,決統データ!$A$3:$DE$365,$E94+19,FALSE)</f>
        <v>0</v>
      </c>
    </row>
    <row r="95" spans="1:11" ht="14.25" customHeight="1">
      <c r="A95" s="27" t="str">
        <f t="shared" si="1"/>
        <v>1772602</v>
      </c>
      <c r="B95" s="28" t="s">
        <v>286</v>
      </c>
      <c r="C95" s="29">
        <v>26</v>
      </c>
      <c r="D95" s="28" t="s">
        <v>287</v>
      </c>
      <c r="E95" s="38">
        <v>69</v>
      </c>
      <c r="F95" s="608" t="s">
        <v>1374</v>
      </c>
      <c r="G95" s="608"/>
      <c r="H95" s="608"/>
      <c r="I95" s="608"/>
      <c r="J95" s="608"/>
      <c r="K95" s="42">
        <f>VLOOKUP($A95&amp;K$107,決統データ!$A$3:$DE$365,$E95+19,FALSE)</f>
        <v>1140</v>
      </c>
    </row>
    <row r="96" spans="1:11">
      <c r="A96" s="27" t="str">
        <f t="shared" si="1"/>
        <v>1772602</v>
      </c>
      <c r="B96" s="28" t="s">
        <v>286</v>
      </c>
      <c r="C96" s="29">
        <v>26</v>
      </c>
      <c r="D96" s="28" t="s">
        <v>287</v>
      </c>
      <c r="E96" s="38">
        <v>70</v>
      </c>
      <c r="F96" s="609" t="s">
        <v>1375</v>
      </c>
      <c r="G96" s="609"/>
      <c r="H96" s="609"/>
      <c r="I96" s="609"/>
      <c r="J96" s="609"/>
      <c r="K96" s="42">
        <f>VLOOKUP($A96&amp;K$107,決統データ!$A$3:$DE$365,$E96+19,FALSE)</f>
        <v>1255</v>
      </c>
    </row>
    <row r="97" spans="6:11">
      <c r="F97" s="507" t="s">
        <v>500</v>
      </c>
      <c r="G97" s="72" t="s">
        <v>503</v>
      </c>
      <c r="H97" s="75"/>
      <c r="I97" s="77"/>
      <c r="J97" s="76"/>
      <c r="K97" s="230">
        <f>K3/K14*100</f>
        <v>179.64770292787432</v>
      </c>
    </row>
    <row r="98" spans="6:11">
      <c r="F98" s="507"/>
      <c r="G98" s="72" t="s">
        <v>501</v>
      </c>
      <c r="H98" s="72"/>
      <c r="I98" s="75"/>
      <c r="J98" s="76"/>
      <c r="K98" s="230">
        <f>K3/(K14+K51)*100</f>
        <v>80.993775488302205</v>
      </c>
    </row>
    <row r="99" spans="6:11">
      <c r="F99" s="507"/>
      <c r="G99" s="72" t="s">
        <v>504</v>
      </c>
      <c r="H99" s="72"/>
      <c r="I99" s="75"/>
      <c r="J99" s="76"/>
      <c r="K99" s="230">
        <f>(K4-K7)/(K15-K17)*100</f>
        <v>34.977703455964324</v>
      </c>
    </row>
    <row r="100" spans="6:11">
      <c r="F100" s="507"/>
      <c r="G100" s="72" t="s">
        <v>502</v>
      </c>
      <c r="H100" s="75"/>
      <c r="I100" s="77"/>
      <c r="J100" s="76"/>
      <c r="K100" s="230">
        <f>K71/(K4-K7)*100</f>
        <v>0</v>
      </c>
    </row>
    <row r="101" spans="6:11">
      <c r="F101" s="507"/>
      <c r="G101" s="72" t="s">
        <v>512</v>
      </c>
      <c r="H101" s="75"/>
      <c r="I101" s="77"/>
      <c r="J101" s="76"/>
      <c r="K101" s="230">
        <f>(K12+K27+K28)/(K3+K25)*100</f>
        <v>63.897633797095565</v>
      </c>
    </row>
    <row r="107" spans="6:11" hidden="1">
      <c r="K107" s="12" t="str">
        <f>+K108&amp;"000"</f>
        <v>264075000</v>
      </c>
    </row>
    <row r="108" spans="6:11" hidden="1">
      <c r="K108" s="266" t="s">
        <v>573</v>
      </c>
    </row>
    <row r="109" spans="6:11" hidden="1">
      <c r="K109" s="266" t="s">
        <v>574</v>
      </c>
    </row>
  </sheetData>
  <sheetProtection algorithmName="SHA-512" hashValue="8WuuYIj1ljv1Edr46HPiMXvAR7tpwIZUV6RAvlnj+YrWC+KpO2gDhy9TaC+Ndvb+SNyHNHjO8UaiHuACDnst0Q==" saltValue="rGoDTRd4mB4ZJXiH+oCSgg==" spinCount="100000" sheet="1" objects="1" scenarios="1"/>
  <customSheetViews>
    <customSheetView guid="{247A5D4D-80F1-4466-92F7-7A3BC78E450F}" showPageBreaks="1" fitToPage="1" printArea="1" topLeftCell="A83">
      <selection activeCell="C43" sqref="C43"/>
      <pageMargins left="0.98425196850393704" right="0.78740157480314965" top="0.78740157480314965" bottom="0.78740157480314965" header="0.51181102362204722" footer="0.27559055118110237"/>
      <pageSetup paperSize="9" scale="51" orientation="portrait" blackAndWhite="1" horizontalDpi="300" verticalDpi="4294967293"/>
      <headerFooter alignWithMargins="0"/>
    </customSheetView>
  </customSheetViews>
  <mergeCells count="92">
    <mergeCell ref="F78:J78"/>
    <mergeCell ref="F79:J79"/>
    <mergeCell ref="F74:J74"/>
    <mergeCell ref="F75:I76"/>
    <mergeCell ref="F77:J77"/>
    <mergeCell ref="F66:F68"/>
    <mergeCell ref="G66:J66"/>
    <mergeCell ref="G67:J67"/>
    <mergeCell ref="G68:J68"/>
    <mergeCell ref="F97:F101"/>
    <mergeCell ref="F83:I84"/>
    <mergeCell ref="F85:I86"/>
    <mergeCell ref="F87:F88"/>
    <mergeCell ref="G87:I88"/>
    <mergeCell ref="F89:G94"/>
    <mergeCell ref="H91:H94"/>
    <mergeCell ref="F72:J72"/>
    <mergeCell ref="F69:J69"/>
    <mergeCell ref="F70:I71"/>
    <mergeCell ref="F80:J80"/>
    <mergeCell ref="F73:J73"/>
    <mergeCell ref="F63:J63"/>
    <mergeCell ref="F64:J64"/>
    <mergeCell ref="F65:J65"/>
    <mergeCell ref="G43:G50"/>
    <mergeCell ref="H43:H45"/>
    <mergeCell ref="F59:J59"/>
    <mergeCell ref="F60:J60"/>
    <mergeCell ref="G62:J62"/>
    <mergeCell ref="F61:J61"/>
    <mergeCell ref="G55:J55"/>
    <mergeCell ref="G56:J56"/>
    <mergeCell ref="G57:J57"/>
    <mergeCell ref="G58:J58"/>
    <mergeCell ref="F25:F58"/>
    <mergeCell ref="H50:J50"/>
    <mergeCell ref="H42:J42"/>
    <mergeCell ref="I43:I45"/>
    <mergeCell ref="G51:J51"/>
    <mergeCell ref="G52:G54"/>
    <mergeCell ref="H52:J52"/>
    <mergeCell ref="H53:J53"/>
    <mergeCell ref="H54:J54"/>
    <mergeCell ref="H49:J49"/>
    <mergeCell ref="G22:J22"/>
    <mergeCell ref="G23:J23"/>
    <mergeCell ref="G28:J28"/>
    <mergeCell ref="G29:J29"/>
    <mergeCell ref="H48:J48"/>
    <mergeCell ref="G30:J30"/>
    <mergeCell ref="G35:J35"/>
    <mergeCell ref="G36:J36"/>
    <mergeCell ref="G37:H38"/>
    <mergeCell ref="I37:J37"/>
    <mergeCell ref="I38:J38"/>
    <mergeCell ref="G31:J31"/>
    <mergeCell ref="G39:G42"/>
    <mergeCell ref="H39:J39"/>
    <mergeCell ref="H40:J40"/>
    <mergeCell ref="H41:J41"/>
    <mergeCell ref="F2:J2"/>
    <mergeCell ref="F3:F24"/>
    <mergeCell ref="G3:J3"/>
    <mergeCell ref="G4:J4"/>
    <mergeCell ref="G5:J5"/>
    <mergeCell ref="G18:J18"/>
    <mergeCell ref="G19:J19"/>
    <mergeCell ref="G6:J6"/>
    <mergeCell ref="G17:J17"/>
    <mergeCell ref="G7:J7"/>
    <mergeCell ref="G8:J8"/>
    <mergeCell ref="G9:J9"/>
    <mergeCell ref="G14:J14"/>
    <mergeCell ref="G15:J15"/>
    <mergeCell ref="G16:J16"/>
    <mergeCell ref="G10:J10"/>
    <mergeCell ref="F95:J95"/>
    <mergeCell ref="F96:J96"/>
    <mergeCell ref="G11:J11"/>
    <mergeCell ref="G12:J12"/>
    <mergeCell ref="G13:J13"/>
    <mergeCell ref="H46:J46"/>
    <mergeCell ref="H47:J47"/>
    <mergeCell ref="G20:J20"/>
    <mergeCell ref="G24:J24"/>
    <mergeCell ref="G25:J25"/>
    <mergeCell ref="G26:J26"/>
    <mergeCell ref="G27:J27"/>
    <mergeCell ref="G21:J21"/>
    <mergeCell ref="G32:J32"/>
    <mergeCell ref="G33:J33"/>
    <mergeCell ref="G34:J34"/>
  </mergeCells>
  <phoneticPr fontId="3"/>
  <pageMargins left="0.98425196850393704" right="0.78740157480314965" top="0.78740157480314965" bottom="0.78740157480314965" header="0.51181102362204722" footer="0.27559055118110237"/>
  <pageSetup paperSize="9" scale="53"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I56"/>
  <sheetViews>
    <sheetView view="pageBreakPreview" zoomScaleNormal="100" zoomScaleSheetLayoutView="100" workbookViewId="0">
      <pane ySplit="2" topLeftCell="A3" activePane="bottomLeft" state="frozen"/>
      <selection pane="bottomLeft" activeCell="A54" sqref="A54:XFD56"/>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6.19921875" style="1" customWidth="1"/>
    <col min="7" max="7" width="5.59765625" style="1" customWidth="1"/>
    <col min="8" max="8" width="22.19921875" style="1" customWidth="1"/>
    <col min="9" max="9" width="15.296875" style="1" customWidth="1"/>
    <col min="10" max="16384" width="9" style="1"/>
  </cols>
  <sheetData>
    <row r="1" spans="1:9">
      <c r="F1" s="1" t="s">
        <v>1113</v>
      </c>
      <c r="I1" s="240" t="s">
        <v>513</v>
      </c>
    </row>
    <row r="2" spans="1:9" ht="29.25" customHeight="1">
      <c r="A2" s="26"/>
      <c r="B2" s="67" t="s">
        <v>757</v>
      </c>
      <c r="C2" s="26" t="s">
        <v>758</v>
      </c>
      <c r="D2" s="26" t="s">
        <v>759</v>
      </c>
      <c r="E2" s="30" t="s">
        <v>760</v>
      </c>
      <c r="F2" s="807"/>
      <c r="G2" s="807"/>
      <c r="H2" s="807"/>
      <c r="I2" s="11" t="s">
        <v>270</v>
      </c>
    </row>
    <row r="3" spans="1:9" ht="24" customHeight="1">
      <c r="A3" s="27" t="str">
        <f>+B3&amp;C3&amp;D3</f>
        <v>1772101</v>
      </c>
      <c r="B3" s="28" t="s">
        <v>286</v>
      </c>
      <c r="C3" s="29">
        <v>21</v>
      </c>
      <c r="D3" s="28" t="s">
        <v>761</v>
      </c>
      <c r="E3" s="24">
        <v>1</v>
      </c>
      <c r="F3" s="507" t="s">
        <v>1112</v>
      </c>
      <c r="G3" s="660" t="s">
        <v>833</v>
      </c>
      <c r="H3" s="84" t="s">
        <v>1105</v>
      </c>
      <c r="I3" s="42">
        <f>VLOOKUP($A3&amp;I$54,決統データ!$A$3:$DE$365,$E3+19,FALSE)</f>
        <v>506</v>
      </c>
    </row>
    <row r="4" spans="1:9" ht="24" customHeight="1">
      <c r="A4" s="27" t="str">
        <f t="shared" ref="A4:A26" si="0">+B4&amp;C4&amp;D4</f>
        <v>1772101</v>
      </c>
      <c r="B4" s="28" t="s">
        <v>286</v>
      </c>
      <c r="C4" s="29">
        <v>21</v>
      </c>
      <c r="D4" s="28" t="s">
        <v>761</v>
      </c>
      <c r="E4" s="24">
        <v>2</v>
      </c>
      <c r="F4" s="507"/>
      <c r="G4" s="659"/>
      <c r="H4" s="60" t="s">
        <v>1104</v>
      </c>
      <c r="I4" s="42">
        <f>VLOOKUP($A4&amp;I$54,決統データ!$A$3:$DE$365,$E4+19,FALSE)</f>
        <v>391</v>
      </c>
    </row>
    <row r="5" spans="1:9" ht="24" customHeight="1">
      <c r="A5" s="27" t="str">
        <f t="shared" si="0"/>
        <v>1772101</v>
      </c>
      <c r="B5" s="28" t="s">
        <v>286</v>
      </c>
      <c r="C5" s="29">
        <v>21</v>
      </c>
      <c r="D5" s="28" t="s">
        <v>761</v>
      </c>
      <c r="E5" s="24">
        <v>3</v>
      </c>
      <c r="F5" s="507"/>
      <c r="G5" s="659"/>
      <c r="H5" s="60" t="s">
        <v>1475</v>
      </c>
      <c r="I5" s="42">
        <f>VLOOKUP($A5&amp;I$54,決統データ!$A$3:$DE$365,$E5+19,FALSE)</f>
        <v>190</v>
      </c>
    </row>
    <row r="6" spans="1:9" ht="24" customHeight="1">
      <c r="A6" s="27" t="str">
        <f t="shared" si="0"/>
        <v>1772101</v>
      </c>
      <c r="B6" s="28" t="s">
        <v>286</v>
      </c>
      <c r="C6" s="29">
        <v>21</v>
      </c>
      <c r="D6" s="28" t="s">
        <v>761</v>
      </c>
      <c r="E6" s="24">
        <v>4</v>
      </c>
      <c r="F6" s="507"/>
      <c r="G6" s="659"/>
      <c r="H6" s="60" t="s">
        <v>1102</v>
      </c>
      <c r="I6" s="42">
        <f>VLOOKUP($A6&amp;I$54,決統データ!$A$3:$DE$365,$E6+19,FALSE)</f>
        <v>0</v>
      </c>
    </row>
    <row r="7" spans="1:9" ht="24" customHeight="1">
      <c r="A7" s="27" t="str">
        <f t="shared" si="0"/>
        <v>1772101</v>
      </c>
      <c r="B7" s="28" t="s">
        <v>286</v>
      </c>
      <c r="C7" s="29">
        <v>21</v>
      </c>
      <c r="D7" s="28" t="s">
        <v>761</v>
      </c>
      <c r="E7" s="24">
        <v>5</v>
      </c>
      <c r="F7" s="507"/>
      <c r="G7" s="659"/>
      <c r="H7" s="60" t="s">
        <v>1101</v>
      </c>
      <c r="I7" s="42">
        <f>VLOOKUP($A7&amp;I$54,決統データ!$A$3:$DE$365,$E7+19,FALSE)</f>
        <v>214</v>
      </c>
    </row>
    <row r="8" spans="1:9" ht="24" customHeight="1">
      <c r="A8" s="27" t="str">
        <f t="shared" si="0"/>
        <v>1772101</v>
      </c>
      <c r="B8" s="28" t="s">
        <v>286</v>
      </c>
      <c r="C8" s="29">
        <v>21</v>
      </c>
      <c r="D8" s="28" t="s">
        <v>761</v>
      </c>
      <c r="E8" s="24">
        <v>6</v>
      </c>
      <c r="F8" s="507"/>
      <c r="G8" s="659"/>
      <c r="H8" s="60" t="s">
        <v>770</v>
      </c>
      <c r="I8" s="42">
        <f>VLOOKUP($A8&amp;I$54,決統データ!$A$3:$DE$365,$E8+19,FALSE)</f>
        <v>1301</v>
      </c>
    </row>
    <row r="9" spans="1:9" ht="24" customHeight="1">
      <c r="A9" s="27" t="str">
        <f t="shared" si="0"/>
        <v>1772101</v>
      </c>
      <c r="B9" s="28" t="s">
        <v>286</v>
      </c>
      <c r="C9" s="29">
        <v>21</v>
      </c>
      <c r="D9" s="28" t="s">
        <v>761</v>
      </c>
      <c r="E9" s="24">
        <v>7</v>
      </c>
      <c r="F9" s="507"/>
      <c r="G9" s="467" t="s">
        <v>1100</v>
      </c>
      <c r="H9" s="467"/>
      <c r="I9" s="42">
        <f>VLOOKUP($A9&amp;I$54,決統データ!$A$3:$DE$365,$E9+19,FALSE)</f>
        <v>613</v>
      </c>
    </row>
    <row r="10" spans="1:9" ht="24" customHeight="1">
      <c r="A10" s="27" t="str">
        <f t="shared" si="0"/>
        <v>1772101</v>
      </c>
      <c r="B10" s="28" t="s">
        <v>286</v>
      </c>
      <c r="C10" s="29">
        <v>21</v>
      </c>
      <c r="D10" s="28" t="s">
        <v>761</v>
      </c>
      <c r="E10" s="24">
        <v>8</v>
      </c>
      <c r="F10" s="507"/>
      <c r="G10" s="659" t="s">
        <v>626</v>
      </c>
      <c r="H10" s="60" t="s">
        <v>1365</v>
      </c>
      <c r="I10" s="42">
        <f>VLOOKUP($A10&amp;I$54,決統データ!$A$3:$DE$365,$E10+19,FALSE)</f>
        <v>613</v>
      </c>
    </row>
    <row r="11" spans="1:9" ht="24" customHeight="1">
      <c r="A11" s="27" t="str">
        <f t="shared" si="0"/>
        <v>1772101</v>
      </c>
      <c r="B11" s="28" t="s">
        <v>286</v>
      </c>
      <c r="C11" s="29">
        <v>21</v>
      </c>
      <c r="D11" s="28" t="s">
        <v>761</v>
      </c>
      <c r="E11" s="24">
        <v>9</v>
      </c>
      <c r="F11" s="507"/>
      <c r="G11" s="659"/>
      <c r="H11" s="60" t="s">
        <v>1361</v>
      </c>
      <c r="I11" s="42">
        <f>VLOOKUP($A11&amp;I$54,決統データ!$A$3:$DE$365,$E11+19,FALSE)</f>
        <v>0</v>
      </c>
    </row>
    <row r="12" spans="1:9" ht="24" customHeight="1">
      <c r="A12" s="27" t="str">
        <f t="shared" si="0"/>
        <v>1772101</v>
      </c>
      <c r="B12" s="28" t="s">
        <v>286</v>
      </c>
      <c r="C12" s="29">
        <v>21</v>
      </c>
      <c r="D12" s="28" t="s">
        <v>761</v>
      </c>
      <c r="E12" s="24">
        <v>10</v>
      </c>
      <c r="F12" s="507"/>
      <c r="G12" s="659"/>
      <c r="H12" s="60" t="s">
        <v>1097</v>
      </c>
      <c r="I12" s="42">
        <f>VLOOKUP($A12&amp;I$54,決統データ!$A$3:$DE$365,$E12+19,FALSE)</f>
        <v>0</v>
      </c>
    </row>
    <row r="13" spans="1:9" ht="24" customHeight="1">
      <c r="A13" s="27" t="str">
        <f t="shared" si="0"/>
        <v>1772101</v>
      </c>
      <c r="B13" s="28" t="s">
        <v>286</v>
      </c>
      <c r="C13" s="29">
        <v>21</v>
      </c>
      <c r="D13" s="28" t="s">
        <v>761</v>
      </c>
      <c r="E13" s="24">
        <v>12</v>
      </c>
      <c r="F13" s="507"/>
      <c r="G13" s="467" t="s">
        <v>1232</v>
      </c>
      <c r="H13" s="467"/>
      <c r="I13" s="42">
        <f>VLOOKUP($A13&amp;I$54,決統データ!$A$3:$DE$365,$E13+19,FALSE)</f>
        <v>483</v>
      </c>
    </row>
    <row r="14" spans="1:9" ht="24" customHeight="1">
      <c r="A14" s="27" t="str">
        <f t="shared" si="0"/>
        <v>1772101</v>
      </c>
      <c r="B14" s="28" t="s">
        <v>286</v>
      </c>
      <c r="C14" s="29">
        <v>21</v>
      </c>
      <c r="D14" s="28" t="s">
        <v>761</v>
      </c>
      <c r="E14" s="24">
        <v>13</v>
      </c>
      <c r="F14" s="507"/>
      <c r="G14" s="467" t="s">
        <v>1096</v>
      </c>
      <c r="H14" s="467"/>
      <c r="I14" s="42">
        <f>VLOOKUP($A14&amp;I$54,決統データ!$A$3:$DE$365,$E14+19,FALSE)</f>
        <v>68</v>
      </c>
    </row>
    <row r="15" spans="1:9" ht="24" customHeight="1">
      <c r="A15" s="27" t="str">
        <f t="shared" si="0"/>
        <v>1772101</v>
      </c>
      <c r="B15" s="28" t="s">
        <v>286</v>
      </c>
      <c r="C15" s="29">
        <v>21</v>
      </c>
      <c r="D15" s="28" t="s">
        <v>761</v>
      </c>
      <c r="E15" s="24">
        <v>14</v>
      </c>
      <c r="F15" s="507"/>
      <c r="G15" s="467" t="s">
        <v>1095</v>
      </c>
      <c r="H15" s="467"/>
      <c r="I15" s="42">
        <f>VLOOKUP($A15&amp;I$54,決統データ!$A$3:$DE$365,$E15+19,FALSE)</f>
        <v>58</v>
      </c>
    </row>
    <row r="16" spans="1:9" ht="24" customHeight="1">
      <c r="A16" s="27" t="str">
        <f t="shared" si="0"/>
        <v>1772101</v>
      </c>
      <c r="B16" s="28" t="s">
        <v>286</v>
      </c>
      <c r="C16" s="29">
        <v>21</v>
      </c>
      <c r="D16" s="28" t="s">
        <v>761</v>
      </c>
      <c r="E16" s="24">
        <v>15</v>
      </c>
      <c r="F16" s="507"/>
      <c r="G16" s="467" t="s">
        <v>1094</v>
      </c>
      <c r="H16" s="467"/>
      <c r="I16" s="42">
        <f>VLOOKUP($A16&amp;I$54,決統データ!$A$3:$DE$365,$E16+19,FALSE)</f>
        <v>116</v>
      </c>
    </row>
    <row r="17" spans="1:9" ht="24" customHeight="1">
      <c r="A17" s="27" t="str">
        <f t="shared" si="0"/>
        <v>1772101</v>
      </c>
      <c r="B17" s="28" t="s">
        <v>286</v>
      </c>
      <c r="C17" s="29">
        <v>21</v>
      </c>
      <c r="D17" s="28" t="s">
        <v>761</v>
      </c>
      <c r="E17" s="24">
        <v>16</v>
      </c>
      <c r="F17" s="507"/>
      <c r="G17" s="467" t="s">
        <v>1091</v>
      </c>
      <c r="H17" s="467"/>
      <c r="I17" s="42">
        <f>VLOOKUP($A17&amp;I$54,決統データ!$A$3:$DE$365,$E17+19,FALSE)</f>
        <v>0</v>
      </c>
    </row>
    <row r="18" spans="1:9" ht="24" customHeight="1">
      <c r="A18" s="27" t="str">
        <f t="shared" si="0"/>
        <v>1772101</v>
      </c>
      <c r="B18" s="28" t="s">
        <v>286</v>
      </c>
      <c r="C18" s="29">
        <v>21</v>
      </c>
      <c r="D18" s="28" t="s">
        <v>761</v>
      </c>
      <c r="E18" s="24">
        <v>17</v>
      </c>
      <c r="F18" s="507"/>
      <c r="G18" s="467" t="s">
        <v>1231</v>
      </c>
      <c r="H18" s="467"/>
      <c r="I18" s="42">
        <f>VLOOKUP($A18&amp;I$54,決統データ!$A$3:$DE$365,$E18+19,FALSE)</f>
        <v>0</v>
      </c>
    </row>
    <row r="19" spans="1:9" ht="24" customHeight="1">
      <c r="A19" s="27" t="str">
        <f t="shared" si="0"/>
        <v>1772101</v>
      </c>
      <c r="B19" s="28" t="s">
        <v>286</v>
      </c>
      <c r="C19" s="29">
        <v>21</v>
      </c>
      <c r="D19" s="28" t="s">
        <v>761</v>
      </c>
      <c r="E19" s="24">
        <v>18</v>
      </c>
      <c r="F19" s="507"/>
      <c r="G19" s="467" t="s">
        <v>1230</v>
      </c>
      <c r="H19" s="467"/>
      <c r="I19" s="42">
        <f>VLOOKUP($A19&amp;I$54,決統データ!$A$3:$DE$365,$E19+19,FALSE)</f>
        <v>0</v>
      </c>
    </row>
    <row r="20" spans="1:9" ht="24" customHeight="1">
      <c r="A20" s="27" t="str">
        <f t="shared" si="0"/>
        <v>1772101</v>
      </c>
      <c r="B20" s="28" t="s">
        <v>286</v>
      </c>
      <c r="C20" s="29">
        <v>21</v>
      </c>
      <c r="D20" s="28" t="s">
        <v>761</v>
      </c>
      <c r="E20" s="24">
        <v>19</v>
      </c>
      <c r="F20" s="507"/>
      <c r="G20" s="467" t="s">
        <v>1092</v>
      </c>
      <c r="H20" s="467"/>
      <c r="I20" s="42">
        <f>VLOOKUP($A20&amp;I$54,決統データ!$A$3:$DE$365,$E20+19,FALSE)</f>
        <v>1476</v>
      </c>
    </row>
    <row r="21" spans="1:9" ht="24" customHeight="1">
      <c r="A21" s="27" t="str">
        <f t="shared" si="0"/>
        <v>1772101</v>
      </c>
      <c r="B21" s="28" t="s">
        <v>286</v>
      </c>
      <c r="C21" s="29">
        <v>21</v>
      </c>
      <c r="D21" s="28" t="s">
        <v>761</v>
      </c>
      <c r="E21" s="24">
        <v>27</v>
      </c>
      <c r="F21" s="507"/>
      <c r="G21" s="656" t="s">
        <v>1229</v>
      </c>
      <c r="H21" s="657"/>
      <c r="I21" s="42">
        <f>VLOOKUP($A21&amp;I$54,決統データ!$A$3:$DE$365,$E21+19,FALSE)</f>
        <v>0</v>
      </c>
    </row>
    <row r="22" spans="1:9" ht="24" customHeight="1">
      <c r="A22" s="27" t="str">
        <f t="shared" si="0"/>
        <v>1772101</v>
      </c>
      <c r="B22" s="28" t="s">
        <v>286</v>
      </c>
      <c r="C22" s="29">
        <v>21</v>
      </c>
      <c r="D22" s="28" t="s">
        <v>761</v>
      </c>
      <c r="E22" s="24">
        <v>28</v>
      </c>
      <c r="F22" s="507"/>
      <c r="G22" s="467" t="s">
        <v>713</v>
      </c>
      <c r="H22" s="467"/>
      <c r="I22" s="42">
        <f>VLOOKUP($A22&amp;I$54,決統データ!$A$3:$DE$365,$E22+19,FALSE)</f>
        <v>86</v>
      </c>
    </row>
    <row r="23" spans="1:9" ht="24" customHeight="1">
      <c r="A23" s="27" t="str">
        <f t="shared" si="0"/>
        <v>1772101</v>
      </c>
      <c r="B23" s="28" t="s">
        <v>286</v>
      </c>
      <c r="C23" s="29">
        <v>21</v>
      </c>
      <c r="D23" s="28" t="s">
        <v>761</v>
      </c>
      <c r="E23" s="24">
        <v>29</v>
      </c>
      <c r="F23" s="507"/>
      <c r="G23" s="467" t="s">
        <v>1228</v>
      </c>
      <c r="H23" s="467"/>
      <c r="I23" s="42">
        <f>VLOOKUP($A23&amp;I$54,決統データ!$A$3:$DE$365,$E23+19,FALSE)</f>
        <v>4201</v>
      </c>
    </row>
    <row r="24" spans="1:9" ht="24" customHeight="1">
      <c r="A24" s="27" t="str">
        <f t="shared" si="0"/>
        <v>1772101</v>
      </c>
      <c r="B24" s="28" t="s">
        <v>286</v>
      </c>
      <c r="C24" s="29">
        <v>21</v>
      </c>
      <c r="D24" s="28" t="s">
        <v>761</v>
      </c>
      <c r="E24" s="24">
        <v>30</v>
      </c>
      <c r="F24" s="507"/>
      <c r="G24" s="467" t="s">
        <v>1227</v>
      </c>
      <c r="H24" s="467"/>
      <c r="I24" s="42">
        <f>VLOOKUP($A24&amp;I$54,決統データ!$A$3:$DE$365,$E24+19,FALSE)</f>
        <v>0</v>
      </c>
    </row>
    <row r="25" spans="1:9" ht="24" customHeight="1">
      <c r="A25" s="27" t="str">
        <f t="shared" si="0"/>
        <v>1772101</v>
      </c>
      <c r="B25" s="28" t="s">
        <v>286</v>
      </c>
      <c r="C25" s="29">
        <v>21</v>
      </c>
      <c r="D25" s="28" t="s">
        <v>761</v>
      </c>
      <c r="E25" s="24">
        <v>31</v>
      </c>
      <c r="F25" s="507"/>
      <c r="G25" s="467" t="s">
        <v>1087</v>
      </c>
      <c r="H25" s="467"/>
      <c r="I25" s="42">
        <f>VLOOKUP($A25&amp;I$54,決統データ!$A$3:$DE$365,$E25+19,FALSE)</f>
        <v>0</v>
      </c>
    </row>
    <row r="26" spans="1:9" ht="24" customHeight="1">
      <c r="A26" s="27" t="str">
        <f t="shared" si="0"/>
        <v>1772101</v>
      </c>
      <c r="B26" s="28" t="s">
        <v>286</v>
      </c>
      <c r="C26" s="29">
        <v>21</v>
      </c>
      <c r="D26" s="28" t="s">
        <v>761</v>
      </c>
      <c r="E26" s="24">
        <v>32</v>
      </c>
      <c r="F26" s="507"/>
      <c r="G26" s="467" t="s">
        <v>1086</v>
      </c>
      <c r="H26" s="467"/>
      <c r="I26" s="42">
        <f>VLOOKUP($A26&amp;I$54,決統データ!$A$3:$DE$365,$E26+19,FALSE)</f>
        <v>4201</v>
      </c>
    </row>
    <row r="27" spans="1:9" ht="24" customHeight="1">
      <c r="F27" s="658" t="s">
        <v>1233</v>
      </c>
      <c r="G27" s="660" t="s">
        <v>833</v>
      </c>
      <c r="H27" s="84" t="s">
        <v>1105</v>
      </c>
      <c r="I27" s="153">
        <f>I3/$I$26*100</f>
        <v>12.04475124970245</v>
      </c>
    </row>
    <row r="28" spans="1:9" ht="24" customHeight="1">
      <c r="F28" s="658"/>
      <c r="G28" s="659"/>
      <c r="H28" s="60" t="s">
        <v>1104</v>
      </c>
      <c r="I28" s="153">
        <f t="shared" ref="I28:I50" si="1">I4/$I$26*100</f>
        <v>9.3073077838609848</v>
      </c>
    </row>
    <row r="29" spans="1:9" ht="24" customHeight="1">
      <c r="F29" s="658"/>
      <c r="G29" s="659"/>
      <c r="H29" s="60" t="s">
        <v>1475</v>
      </c>
      <c r="I29" s="153">
        <f t="shared" si="1"/>
        <v>4.5227326826945973</v>
      </c>
    </row>
    <row r="30" spans="1:9" ht="24" customHeight="1">
      <c r="F30" s="658"/>
      <c r="G30" s="659"/>
      <c r="H30" s="60" t="s">
        <v>1102</v>
      </c>
      <c r="I30" s="153">
        <f t="shared" si="1"/>
        <v>0</v>
      </c>
    </row>
    <row r="31" spans="1:9" ht="24" customHeight="1">
      <c r="F31" s="658"/>
      <c r="G31" s="659"/>
      <c r="H31" s="60" t="s">
        <v>1101</v>
      </c>
      <c r="I31" s="153">
        <f t="shared" si="1"/>
        <v>5.0940252320875983</v>
      </c>
    </row>
    <row r="32" spans="1:9" ht="24" customHeight="1">
      <c r="F32" s="658"/>
      <c r="G32" s="659"/>
      <c r="H32" s="60" t="s">
        <v>770</v>
      </c>
      <c r="I32" s="153">
        <f t="shared" si="1"/>
        <v>30.968816948345633</v>
      </c>
    </row>
    <row r="33" spans="6:9" ht="24" customHeight="1">
      <c r="F33" s="658"/>
      <c r="G33" s="467" t="s">
        <v>1100</v>
      </c>
      <c r="H33" s="467"/>
      <c r="I33" s="153">
        <f t="shared" si="1"/>
        <v>14.591763865746252</v>
      </c>
    </row>
    <row r="34" spans="6:9" ht="24" customHeight="1">
      <c r="F34" s="658"/>
      <c r="G34" s="659" t="s">
        <v>626</v>
      </c>
      <c r="H34" s="406" t="s">
        <v>1362</v>
      </c>
      <c r="I34" s="153">
        <f t="shared" si="1"/>
        <v>14.591763865746252</v>
      </c>
    </row>
    <row r="35" spans="6:9" ht="24" customHeight="1">
      <c r="F35" s="658"/>
      <c r="G35" s="659"/>
      <c r="H35" s="406" t="s">
        <v>1361</v>
      </c>
      <c r="I35" s="153">
        <f t="shared" si="1"/>
        <v>0</v>
      </c>
    </row>
    <row r="36" spans="6:9" ht="24" customHeight="1">
      <c r="F36" s="658"/>
      <c r="G36" s="659"/>
      <c r="H36" s="60" t="s">
        <v>1097</v>
      </c>
      <c r="I36" s="153">
        <f t="shared" si="1"/>
        <v>0</v>
      </c>
    </row>
    <row r="37" spans="6:9" ht="24" customHeight="1">
      <c r="F37" s="658"/>
      <c r="G37" s="467" t="s">
        <v>1232</v>
      </c>
      <c r="H37" s="467"/>
      <c r="I37" s="153">
        <f t="shared" si="1"/>
        <v>11.497262556534158</v>
      </c>
    </row>
    <row r="38" spans="6:9" ht="24" customHeight="1">
      <c r="F38" s="658"/>
      <c r="G38" s="467" t="s">
        <v>1096</v>
      </c>
      <c r="H38" s="467"/>
      <c r="I38" s="153">
        <f t="shared" si="1"/>
        <v>1.6186622232801713</v>
      </c>
    </row>
    <row r="39" spans="6:9" ht="24" customHeight="1">
      <c r="F39" s="658"/>
      <c r="G39" s="467" t="s">
        <v>1095</v>
      </c>
      <c r="H39" s="467"/>
      <c r="I39" s="153">
        <f t="shared" si="1"/>
        <v>1.3806236610330873</v>
      </c>
    </row>
    <row r="40" spans="6:9" ht="24" customHeight="1">
      <c r="F40" s="658"/>
      <c r="G40" s="467" t="s">
        <v>1094</v>
      </c>
      <c r="H40" s="467"/>
      <c r="I40" s="153">
        <f t="shared" si="1"/>
        <v>2.7612473220661746</v>
      </c>
    </row>
    <row r="41" spans="6:9" ht="24" customHeight="1">
      <c r="F41" s="658"/>
      <c r="G41" s="467" t="s">
        <v>1091</v>
      </c>
      <c r="H41" s="467"/>
      <c r="I41" s="153">
        <f t="shared" si="1"/>
        <v>0</v>
      </c>
    </row>
    <row r="42" spans="6:9" ht="24" customHeight="1">
      <c r="F42" s="658"/>
      <c r="G42" s="467" t="s">
        <v>1231</v>
      </c>
      <c r="H42" s="467"/>
      <c r="I42" s="153">
        <f t="shared" si="1"/>
        <v>0</v>
      </c>
    </row>
    <row r="43" spans="6:9" ht="24" customHeight="1">
      <c r="F43" s="658"/>
      <c r="G43" s="467" t="s">
        <v>1230</v>
      </c>
      <c r="H43" s="467"/>
      <c r="I43" s="153">
        <f t="shared" si="1"/>
        <v>0</v>
      </c>
    </row>
    <row r="44" spans="6:9" ht="24" customHeight="1">
      <c r="F44" s="658"/>
      <c r="G44" s="467" t="s">
        <v>1092</v>
      </c>
      <c r="H44" s="467"/>
      <c r="I44" s="153">
        <f t="shared" si="1"/>
        <v>35.134491787669603</v>
      </c>
    </row>
    <row r="45" spans="6:9" ht="24" customHeight="1">
      <c r="F45" s="658"/>
      <c r="G45" s="656" t="s">
        <v>1229</v>
      </c>
      <c r="H45" s="657"/>
      <c r="I45" s="153">
        <f t="shared" si="1"/>
        <v>0</v>
      </c>
    </row>
    <row r="46" spans="6:9" ht="24" customHeight="1">
      <c r="F46" s="658"/>
      <c r="G46" s="467" t="s">
        <v>713</v>
      </c>
      <c r="H46" s="467"/>
      <c r="I46" s="153">
        <f t="shared" si="1"/>
        <v>2.0471316353249227</v>
      </c>
    </row>
    <row r="47" spans="6:9" ht="24" customHeight="1">
      <c r="F47" s="658"/>
      <c r="G47" s="467" t="s">
        <v>1228</v>
      </c>
      <c r="H47" s="467"/>
      <c r="I47" s="153">
        <f t="shared" si="1"/>
        <v>100</v>
      </c>
    </row>
    <row r="48" spans="6:9" ht="24" customHeight="1">
      <c r="F48" s="658"/>
      <c r="G48" s="467" t="s">
        <v>1227</v>
      </c>
      <c r="H48" s="467"/>
      <c r="I48" s="153">
        <f t="shared" si="1"/>
        <v>0</v>
      </c>
    </row>
    <row r="49" spans="6:9" ht="24" customHeight="1">
      <c r="F49" s="658"/>
      <c r="G49" s="467" t="s">
        <v>1087</v>
      </c>
      <c r="H49" s="467"/>
      <c r="I49" s="153">
        <f t="shared" si="1"/>
        <v>0</v>
      </c>
    </row>
    <row r="50" spans="6:9" ht="24" customHeight="1">
      <c r="F50" s="658"/>
      <c r="G50" s="467" t="s">
        <v>1086</v>
      </c>
      <c r="H50" s="467"/>
      <c r="I50" s="153">
        <f t="shared" si="1"/>
        <v>100</v>
      </c>
    </row>
    <row r="54" spans="6:9" hidden="1">
      <c r="I54" s="12" t="str">
        <f>+I55&amp;"000"</f>
        <v>264075000</v>
      </c>
    </row>
    <row r="55" spans="6:9" hidden="1">
      <c r="I55" s="266" t="s">
        <v>573</v>
      </c>
    </row>
    <row r="56" spans="6:9" hidden="1">
      <c r="I56" s="266" t="s">
        <v>574</v>
      </c>
    </row>
  </sheetData>
  <sheetProtection algorithmName="SHA-512" hashValue="l6xqZc1WOJt7GqXuuruDf4SawlWUCEXlwmIpH8Y9GUnpE8rSDmlYcym+pf8+DiAs9gT7Zy85q5lVACqkroKpYA==" saltValue="K8G2CvuR5yRFs//hs4Lb2g==" spinCount="100000" sheet="1" objects="1" scenarios="1"/>
  <customSheetViews>
    <customSheetView guid="{247A5D4D-80F1-4466-92F7-7A3BC78E450F}" showPageBreaks="1" fitToPage="1" printArea="1">
      <selection activeCell="C43" sqref="C43"/>
      <pageMargins left="0.98425196850393704" right="0.78740157480314965" top="0.78740157480314965" bottom="0.78740157480314965" header="0.51181102362204722" footer="0.27559055118110237"/>
      <pageSetup paperSize="9" scale="64" orientation="portrait" blackAndWhite="1" horizontalDpi="300" verticalDpi="300"/>
      <headerFooter alignWithMargins="0"/>
    </customSheetView>
  </customSheetViews>
  <mergeCells count="37">
    <mergeCell ref="G45:H45"/>
    <mergeCell ref="F27:F50"/>
    <mergeCell ref="G27:G32"/>
    <mergeCell ref="G33:H33"/>
    <mergeCell ref="G34:G36"/>
    <mergeCell ref="G37:H37"/>
    <mergeCell ref="G38:H38"/>
    <mergeCell ref="G39:H39"/>
    <mergeCell ref="G40:H40"/>
    <mergeCell ref="G41:H41"/>
    <mergeCell ref="G50:H50"/>
    <mergeCell ref="G46:H46"/>
    <mergeCell ref="G47:H47"/>
    <mergeCell ref="G48:H48"/>
    <mergeCell ref="G49:H49"/>
    <mergeCell ref="G43:H43"/>
    <mergeCell ref="G44:H44"/>
    <mergeCell ref="G42:H42"/>
    <mergeCell ref="G18:H18"/>
    <mergeCell ref="G19:H19"/>
    <mergeCell ref="G20:H20"/>
    <mergeCell ref="G21:H21"/>
    <mergeCell ref="G22:H22"/>
    <mergeCell ref="G23:H23"/>
    <mergeCell ref="G24:H24"/>
    <mergeCell ref="G25:H25"/>
    <mergeCell ref="G26:H26"/>
    <mergeCell ref="F2:H2"/>
    <mergeCell ref="F3:F26"/>
    <mergeCell ref="G3:G8"/>
    <mergeCell ref="G9:H9"/>
    <mergeCell ref="G10:G12"/>
    <mergeCell ref="G13:H13"/>
    <mergeCell ref="G14:H14"/>
    <mergeCell ref="G15:H15"/>
    <mergeCell ref="G16:H16"/>
    <mergeCell ref="G17:H17"/>
  </mergeCells>
  <phoneticPr fontId="3"/>
  <pageMargins left="0.98425196850393704" right="0.78740157480314965" top="0.78740157480314965" bottom="0.78740157480314965" header="0.51181102362204722" footer="0.27559055118110237"/>
  <pageSetup paperSize="9" scale="66"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J84"/>
  <sheetViews>
    <sheetView view="pageBreakPreview" zoomScaleNormal="100" zoomScaleSheetLayoutView="100" workbookViewId="0">
      <pane ySplit="2" topLeftCell="A3" activePane="bottomLeft" state="frozen"/>
      <selection pane="bottomLeft" activeCell="A82" sqref="A82:XFD84"/>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3.69921875" style="1" customWidth="1"/>
    <col min="7" max="7" width="3.796875" style="1" customWidth="1"/>
    <col min="8" max="8" width="3.5" style="1" customWidth="1"/>
    <col min="9" max="9" width="24.296875" style="1" customWidth="1"/>
    <col min="10" max="10" width="13.09765625" style="139" customWidth="1"/>
    <col min="11" max="16384" width="9" style="1"/>
  </cols>
  <sheetData>
    <row r="1" spans="1:10">
      <c r="F1" s="1" t="s">
        <v>1255</v>
      </c>
      <c r="J1" s="215" t="s">
        <v>513</v>
      </c>
    </row>
    <row r="2" spans="1:10" ht="34.5" customHeight="1">
      <c r="A2" s="26"/>
      <c r="B2" s="67" t="s">
        <v>757</v>
      </c>
      <c r="C2" s="26" t="s">
        <v>758</v>
      </c>
      <c r="D2" s="26" t="s">
        <v>759</v>
      </c>
      <c r="E2" s="30" t="s">
        <v>760</v>
      </c>
      <c r="F2" s="661"/>
      <c r="G2" s="662"/>
      <c r="H2" s="662"/>
      <c r="I2" s="663"/>
      <c r="J2" s="129" t="s">
        <v>270</v>
      </c>
    </row>
    <row r="3" spans="1:10">
      <c r="A3" s="27" t="str">
        <f>+B3&amp;C3&amp;D3</f>
        <v>1773201</v>
      </c>
      <c r="B3" s="28" t="s">
        <v>286</v>
      </c>
      <c r="C3" s="29">
        <v>32</v>
      </c>
      <c r="D3" s="28" t="s">
        <v>761</v>
      </c>
      <c r="E3" s="24">
        <v>1</v>
      </c>
      <c r="F3" s="576" t="s">
        <v>1253</v>
      </c>
      <c r="G3" s="576" t="s">
        <v>1252</v>
      </c>
      <c r="H3" s="163" t="s">
        <v>833</v>
      </c>
      <c r="I3" s="179"/>
      <c r="J3" s="42">
        <f>VLOOKUP($A3&amp;J$82,決統データ!$A$3:$DE$365,$E3+19,FALSE)</f>
        <v>0</v>
      </c>
    </row>
    <row r="4" spans="1:10">
      <c r="A4" s="27" t="str">
        <f t="shared" ref="A4:A77" si="0">+B4&amp;C4&amp;D4</f>
        <v>1773201</v>
      </c>
      <c r="B4" s="28" t="s">
        <v>286</v>
      </c>
      <c r="C4" s="29">
        <v>32</v>
      </c>
      <c r="D4" s="28" t="s">
        <v>761</v>
      </c>
      <c r="E4" s="24">
        <v>2</v>
      </c>
      <c r="F4" s="576"/>
      <c r="G4" s="576"/>
      <c r="H4" s="163" t="s">
        <v>1094</v>
      </c>
      <c r="I4" s="179"/>
      <c r="J4" s="42">
        <f>VLOOKUP($A4&amp;J$82,決統データ!$A$3:$DE$365,$E4+19,FALSE)</f>
        <v>0</v>
      </c>
    </row>
    <row r="5" spans="1:10">
      <c r="A5" s="27" t="str">
        <f t="shared" si="0"/>
        <v>1773201</v>
      </c>
      <c r="B5" s="28" t="s">
        <v>286</v>
      </c>
      <c r="C5" s="29">
        <v>32</v>
      </c>
      <c r="D5" s="28" t="s">
        <v>761</v>
      </c>
      <c r="E5" s="24">
        <v>3</v>
      </c>
      <c r="F5" s="576"/>
      <c r="G5" s="576"/>
      <c r="H5" s="163" t="s">
        <v>1091</v>
      </c>
      <c r="I5" s="179"/>
      <c r="J5" s="42">
        <f>VLOOKUP($A5&amp;J$82,決統データ!$A$3:$DE$365,$E5+19,FALSE)</f>
        <v>0</v>
      </c>
    </row>
    <row r="6" spans="1:10">
      <c r="A6" s="27" t="str">
        <f t="shared" si="0"/>
        <v>1773201</v>
      </c>
      <c r="B6" s="28" t="s">
        <v>286</v>
      </c>
      <c r="C6" s="29">
        <v>32</v>
      </c>
      <c r="D6" s="28" t="s">
        <v>761</v>
      </c>
      <c r="E6" s="24">
        <v>4</v>
      </c>
      <c r="F6" s="576"/>
      <c r="G6" s="576"/>
      <c r="H6" s="163" t="s">
        <v>1251</v>
      </c>
      <c r="I6" s="179"/>
      <c r="J6" s="42">
        <f>VLOOKUP($A6&amp;J$82,決統データ!$A$3:$DE$365,$E6+19,FALSE)</f>
        <v>0</v>
      </c>
    </row>
    <row r="7" spans="1:10">
      <c r="A7" s="27" t="str">
        <f t="shared" si="0"/>
        <v>1773201</v>
      </c>
      <c r="B7" s="28" t="s">
        <v>286</v>
      </c>
      <c r="C7" s="29">
        <v>32</v>
      </c>
      <c r="D7" s="28" t="s">
        <v>761</v>
      </c>
      <c r="E7" s="24">
        <v>5</v>
      </c>
      <c r="F7" s="576"/>
      <c r="G7" s="576"/>
      <c r="H7" s="163" t="s">
        <v>1092</v>
      </c>
      <c r="I7" s="179"/>
      <c r="J7" s="42">
        <f>VLOOKUP($A7&amp;J$82,決統データ!$A$3:$DE$365,$E7+19,FALSE)</f>
        <v>0</v>
      </c>
    </row>
    <row r="8" spans="1:10">
      <c r="A8" s="27" t="str">
        <f t="shared" si="0"/>
        <v>1773201</v>
      </c>
      <c r="B8" s="28" t="s">
        <v>286</v>
      </c>
      <c r="C8" s="29">
        <v>32</v>
      </c>
      <c r="D8" s="28" t="s">
        <v>761</v>
      </c>
      <c r="E8" s="24">
        <v>6</v>
      </c>
      <c r="F8" s="576"/>
      <c r="G8" s="576"/>
      <c r="H8" s="163" t="s">
        <v>713</v>
      </c>
      <c r="I8" s="179"/>
      <c r="J8" s="42">
        <f>VLOOKUP($A8&amp;J$82,決統データ!$A$3:$DE$365,$E8+19,FALSE)</f>
        <v>0</v>
      </c>
    </row>
    <row r="9" spans="1:10">
      <c r="A9" s="27" t="str">
        <f t="shared" si="0"/>
        <v>1773201</v>
      </c>
      <c r="B9" s="28" t="s">
        <v>286</v>
      </c>
      <c r="C9" s="29">
        <v>32</v>
      </c>
      <c r="D9" s="28" t="s">
        <v>761</v>
      </c>
      <c r="E9" s="24">
        <v>7</v>
      </c>
      <c r="F9" s="576"/>
      <c r="G9" s="576"/>
      <c r="H9" s="163" t="s">
        <v>770</v>
      </c>
      <c r="I9" s="179"/>
      <c r="J9" s="42">
        <f>VLOOKUP($A9&amp;J$82,決統データ!$A$3:$DE$365,$E9+19,FALSE)</f>
        <v>0</v>
      </c>
    </row>
    <row r="10" spans="1:10">
      <c r="A10" s="27" t="str">
        <f t="shared" si="0"/>
        <v>1773201</v>
      </c>
      <c r="B10" s="28" t="s">
        <v>286</v>
      </c>
      <c r="C10" s="29">
        <v>32</v>
      </c>
      <c r="D10" s="28" t="s">
        <v>761</v>
      </c>
      <c r="E10" s="24">
        <v>8</v>
      </c>
      <c r="F10" s="576"/>
      <c r="G10" s="576"/>
      <c r="H10" s="576" t="s">
        <v>626</v>
      </c>
      <c r="I10" s="162" t="s">
        <v>1237</v>
      </c>
      <c r="J10" s="42">
        <f>VLOOKUP($A10&amp;J$82,決統データ!$A$3:$DE$365,$E10+19,FALSE)</f>
        <v>0</v>
      </c>
    </row>
    <row r="11" spans="1:10">
      <c r="A11" s="27" t="str">
        <f t="shared" si="0"/>
        <v>1773201</v>
      </c>
      <c r="B11" s="28" t="s">
        <v>286</v>
      </c>
      <c r="C11" s="29">
        <v>32</v>
      </c>
      <c r="D11" s="28" t="s">
        <v>761</v>
      </c>
      <c r="E11" s="24">
        <v>9</v>
      </c>
      <c r="F11" s="576"/>
      <c r="G11" s="576"/>
      <c r="H11" s="576"/>
      <c r="I11" s="162" t="s">
        <v>1236</v>
      </c>
      <c r="J11" s="42">
        <f>VLOOKUP($A11&amp;J$82,決統データ!$A$3:$DE$365,$E11+19,FALSE)</f>
        <v>0</v>
      </c>
    </row>
    <row r="12" spans="1:10">
      <c r="A12" s="27" t="str">
        <f t="shared" si="0"/>
        <v>1773201</v>
      </c>
      <c r="B12" s="28" t="s">
        <v>286</v>
      </c>
      <c r="C12" s="29">
        <v>32</v>
      </c>
      <c r="D12" s="28" t="s">
        <v>761</v>
      </c>
      <c r="E12" s="24">
        <v>10</v>
      </c>
      <c r="F12" s="576"/>
      <c r="G12" s="576"/>
      <c r="H12" s="576"/>
      <c r="I12" s="162" t="s">
        <v>713</v>
      </c>
      <c r="J12" s="42">
        <f>VLOOKUP($A12&amp;J$82,決統データ!$A$3:$DE$365,$E12+19,FALSE)</f>
        <v>0</v>
      </c>
    </row>
    <row r="13" spans="1:10">
      <c r="A13" s="27" t="str">
        <f t="shared" si="0"/>
        <v>1773201</v>
      </c>
      <c r="B13" s="28" t="s">
        <v>286</v>
      </c>
      <c r="C13" s="29">
        <v>32</v>
      </c>
      <c r="D13" s="28" t="s">
        <v>761</v>
      </c>
      <c r="E13" s="24">
        <v>11</v>
      </c>
      <c r="F13" s="576"/>
      <c r="G13" s="576" t="s">
        <v>1223</v>
      </c>
      <c r="H13" s="162" t="s">
        <v>833</v>
      </c>
      <c r="I13" s="162"/>
      <c r="J13" s="42">
        <f>VLOOKUP($A13&amp;J$82,決統データ!$A$3:$DE$365,$E13+19,FALSE)</f>
        <v>0</v>
      </c>
    </row>
    <row r="14" spans="1:10">
      <c r="A14" s="27" t="str">
        <f t="shared" si="0"/>
        <v>1773201</v>
      </c>
      <c r="B14" s="28" t="s">
        <v>286</v>
      </c>
      <c r="C14" s="29">
        <v>32</v>
      </c>
      <c r="D14" s="28" t="s">
        <v>761</v>
      </c>
      <c r="E14" s="24">
        <v>12</v>
      </c>
      <c r="F14" s="576"/>
      <c r="G14" s="576"/>
      <c r="H14" s="162" t="s">
        <v>1250</v>
      </c>
      <c r="I14" s="162"/>
      <c r="J14" s="42">
        <f>VLOOKUP($A14&amp;J$82,決統データ!$A$3:$DE$365,$E14+19,FALSE)</f>
        <v>261</v>
      </c>
    </row>
    <row r="15" spans="1:10">
      <c r="A15" s="27" t="str">
        <f t="shared" si="0"/>
        <v>1773201</v>
      </c>
      <c r="B15" s="28" t="s">
        <v>286</v>
      </c>
      <c r="C15" s="29">
        <v>32</v>
      </c>
      <c r="D15" s="28" t="s">
        <v>761</v>
      </c>
      <c r="E15" s="24">
        <v>13</v>
      </c>
      <c r="F15" s="576"/>
      <c r="G15" s="576"/>
      <c r="H15" s="163"/>
      <c r="I15" s="179" t="s">
        <v>1249</v>
      </c>
      <c r="J15" s="42">
        <f>VLOOKUP($A15&amp;J$82,決統データ!$A$3:$DE$365,$E15+19,FALSE)</f>
        <v>261</v>
      </c>
    </row>
    <row r="16" spans="1:10">
      <c r="A16" s="27" t="str">
        <f t="shared" si="0"/>
        <v>1773201</v>
      </c>
      <c r="B16" s="28" t="s">
        <v>286</v>
      </c>
      <c r="C16" s="29">
        <v>32</v>
      </c>
      <c r="D16" s="28" t="s">
        <v>761</v>
      </c>
      <c r="E16" s="24">
        <v>14</v>
      </c>
      <c r="F16" s="576"/>
      <c r="G16" s="576"/>
      <c r="H16" s="162" t="s">
        <v>1094</v>
      </c>
      <c r="I16" s="162"/>
      <c r="J16" s="42">
        <f>VLOOKUP($A16&amp;J$82,決統データ!$A$3:$DE$365,$E16+19,FALSE)</f>
        <v>116</v>
      </c>
    </row>
    <row r="17" spans="1:10">
      <c r="A17" s="27" t="str">
        <f t="shared" si="0"/>
        <v>1773201</v>
      </c>
      <c r="B17" s="28" t="s">
        <v>286</v>
      </c>
      <c r="C17" s="29">
        <v>32</v>
      </c>
      <c r="D17" s="28" t="s">
        <v>761</v>
      </c>
      <c r="E17" s="24">
        <v>15</v>
      </c>
      <c r="F17" s="576"/>
      <c r="G17" s="576"/>
      <c r="H17" s="162" t="s">
        <v>1091</v>
      </c>
      <c r="I17" s="162"/>
      <c r="J17" s="42">
        <f>VLOOKUP($A17&amp;J$82,決統データ!$A$3:$DE$365,$E17+19,FALSE)</f>
        <v>0</v>
      </c>
    </row>
    <row r="18" spans="1:10">
      <c r="A18" s="27" t="str">
        <f t="shared" si="0"/>
        <v>1773201</v>
      </c>
      <c r="B18" s="28" t="s">
        <v>286</v>
      </c>
      <c r="C18" s="29">
        <v>32</v>
      </c>
      <c r="D18" s="28" t="s">
        <v>761</v>
      </c>
      <c r="E18" s="24">
        <v>16</v>
      </c>
      <c r="F18" s="576"/>
      <c r="G18" s="576"/>
      <c r="H18" s="162" t="s">
        <v>1231</v>
      </c>
      <c r="I18" s="162"/>
      <c r="J18" s="42">
        <f>VLOOKUP($A18&amp;J$82,決統データ!$A$3:$DE$365,$E18+19,FALSE)</f>
        <v>0</v>
      </c>
    </row>
    <row r="19" spans="1:10">
      <c r="A19" s="27" t="str">
        <f t="shared" si="0"/>
        <v>1773201</v>
      </c>
      <c r="B19" s="28" t="s">
        <v>286</v>
      </c>
      <c r="C19" s="29">
        <v>32</v>
      </c>
      <c r="D19" s="28" t="s">
        <v>761</v>
      </c>
      <c r="E19" s="24">
        <v>17</v>
      </c>
      <c r="F19" s="576"/>
      <c r="G19" s="576"/>
      <c r="H19" s="162" t="s">
        <v>1092</v>
      </c>
      <c r="I19" s="162"/>
      <c r="J19" s="42">
        <f>VLOOKUP($A19&amp;J$82,決統データ!$A$3:$DE$365,$E19+19,FALSE)</f>
        <v>44</v>
      </c>
    </row>
    <row r="20" spans="1:10">
      <c r="A20" s="27" t="str">
        <f t="shared" si="0"/>
        <v>1773201</v>
      </c>
      <c r="B20" s="28" t="s">
        <v>286</v>
      </c>
      <c r="C20" s="29">
        <v>32</v>
      </c>
      <c r="D20" s="28" t="s">
        <v>761</v>
      </c>
      <c r="E20" s="24">
        <v>18</v>
      </c>
      <c r="F20" s="576"/>
      <c r="G20" s="576"/>
      <c r="H20" s="162" t="s">
        <v>713</v>
      </c>
      <c r="I20" s="162"/>
      <c r="J20" s="42">
        <f>VLOOKUP($A20&amp;J$82,決統データ!$A$3:$DE$365,$E20+19,FALSE)</f>
        <v>0</v>
      </c>
    </row>
    <row r="21" spans="1:10">
      <c r="A21" s="27" t="str">
        <f t="shared" si="0"/>
        <v>1773201</v>
      </c>
      <c r="B21" s="28" t="s">
        <v>286</v>
      </c>
      <c r="C21" s="29">
        <v>32</v>
      </c>
      <c r="D21" s="28" t="s">
        <v>761</v>
      </c>
      <c r="E21" s="24">
        <v>19</v>
      </c>
      <c r="F21" s="576"/>
      <c r="G21" s="576"/>
      <c r="H21" s="163" t="s">
        <v>770</v>
      </c>
      <c r="I21" s="179"/>
      <c r="J21" s="42">
        <f>VLOOKUP($A21&amp;J$82,決統データ!$A$3:$DE$365,$E21+19,FALSE)</f>
        <v>421</v>
      </c>
    </row>
    <row r="22" spans="1:10">
      <c r="A22" s="27" t="str">
        <f t="shared" si="0"/>
        <v>1773201</v>
      </c>
      <c r="B22" s="28" t="s">
        <v>286</v>
      </c>
      <c r="C22" s="29">
        <v>32</v>
      </c>
      <c r="D22" s="28" t="s">
        <v>761</v>
      </c>
      <c r="E22" s="24">
        <v>20</v>
      </c>
      <c r="F22" s="576"/>
      <c r="G22" s="576"/>
      <c r="H22" s="576" t="s">
        <v>626</v>
      </c>
      <c r="I22" s="162" t="s">
        <v>1237</v>
      </c>
      <c r="J22" s="42">
        <f>VLOOKUP($A22&amp;J$82,決統データ!$A$3:$DE$365,$E22+19,FALSE)</f>
        <v>421</v>
      </c>
    </row>
    <row r="23" spans="1:10">
      <c r="A23" s="27" t="str">
        <f t="shared" si="0"/>
        <v>1773201</v>
      </c>
      <c r="B23" s="28" t="s">
        <v>286</v>
      </c>
      <c r="C23" s="29">
        <v>32</v>
      </c>
      <c r="D23" s="28" t="s">
        <v>761</v>
      </c>
      <c r="E23" s="24">
        <v>21</v>
      </c>
      <c r="F23" s="576"/>
      <c r="G23" s="576"/>
      <c r="H23" s="576"/>
      <c r="I23" s="162" t="s">
        <v>1236</v>
      </c>
      <c r="J23" s="42">
        <f>VLOOKUP($A23&amp;J$82,決統データ!$A$3:$DE$365,$E23+19,FALSE)</f>
        <v>0</v>
      </c>
    </row>
    <row r="24" spans="1:10">
      <c r="A24" s="27" t="str">
        <f t="shared" si="0"/>
        <v>1773201</v>
      </c>
      <c r="B24" s="28" t="s">
        <v>286</v>
      </c>
      <c r="C24" s="29">
        <v>32</v>
      </c>
      <c r="D24" s="28" t="s">
        <v>761</v>
      </c>
      <c r="E24" s="24">
        <v>22</v>
      </c>
      <c r="F24" s="576"/>
      <c r="G24" s="576"/>
      <c r="H24" s="576"/>
      <c r="I24" s="162" t="s">
        <v>713</v>
      </c>
      <c r="J24" s="42">
        <f>VLOOKUP($A24&amp;J$82,決統データ!$A$3:$DE$365,$E24+19,FALSE)</f>
        <v>0</v>
      </c>
    </row>
    <row r="25" spans="1:10">
      <c r="A25" s="27" t="str">
        <f t="shared" si="0"/>
        <v>1773201</v>
      </c>
      <c r="B25" s="28" t="s">
        <v>286</v>
      </c>
      <c r="C25" s="29">
        <v>32</v>
      </c>
      <c r="D25" s="28" t="s">
        <v>761</v>
      </c>
      <c r="E25" s="24">
        <v>23</v>
      </c>
      <c r="F25" s="576"/>
      <c r="G25" s="576" t="s">
        <v>1222</v>
      </c>
      <c r="H25" s="162" t="s">
        <v>833</v>
      </c>
      <c r="I25" s="162"/>
      <c r="J25" s="42">
        <f>VLOOKUP($A25&amp;J$82,決統データ!$A$3:$DE$365,$E25+19,FALSE)</f>
        <v>1301</v>
      </c>
    </row>
    <row r="26" spans="1:10">
      <c r="A26" s="27" t="str">
        <f t="shared" si="0"/>
        <v>1773201</v>
      </c>
      <c r="B26" s="28" t="s">
        <v>286</v>
      </c>
      <c r="C26" s="29">
        <v>32</v>
      </c>
      <c r="D26" s="28" t="s">
        <v>761</v>
      </c>
      <c r="E26" s="24">
        <v>24</v>
      </c>
      <c r="F26" s="576"/>
      <c r="G26" s="576"/>
      <c r="H26" s="162" t="s">
        <v>1250</v>
      </c>
      <c r="I26" s="162"/>
      <c r="J26" s="42">
        <f>VLOOKUP($A26&amp;J$82,決統データ!$A$3:$DE$365,$E26+19,FALSE)</f>
        <v>222</v>
      </c>
    </row>
    <row r="27" spans="1:10">
      <c r="A27" s="27" t="str">
        <f t="shared" si="0"/>
        <v>1773201</v>
      </c>
      <c r="B27" s="28" t="s">
        <v>286</v>
      </c>
      <c r="C27" s="29">
        <v>32</v>
      </c>
      <c r="D27" s="28" t="s">
        <v>761</v>
      </c>
      <c r="E27" s="24">
        <v>25</v>
      </c>
      <c r="F27" s="576"/>
      <c r="G27" s="576"/>
      <c r="H27" s="163"/>
      <c r="I27" s="179" t="s">
        <v>1249</v>
      </c>
      <c r="J27" s="42">
        <f>VLOOKUP($A27&amp;J$82,決統データ!$A$3:$DE$365,$E27+19,FALSE)</f>
        <v>222</v>
      </c>
    </row>
    <row r="28" spans="1:10">
      <c r="A28" s="27" t="str">
        <f t="shared" si="0"/>
        <v>1773201</v>
      </c>
      <c r="B28" s="28" t="s">
        <v>286</v>
      </c>
      <c r="C28" s="29">
        <v>32</v>
      </c>
      <c r="D28" s="28" t="s">
        <v>761</v>
      </c>
      <c r="E28" s="24">
        <v>26</v>
      </c>
      <c r="F28" s="576"/>
      <c r="G28" s="576"/>
      <c r="H28" s="162" t="s">
        <v>1094</v>
      </c>
      <c r="I28" s="162"/>
      <c r="J28" s="42">
        <f>VLOOKUP($A28&amp;J$82,決統データ!$A$3:$DE$365,$E28+19,FALSE)</f>
        <v>0</v>
      </c>
    </row>
    <row r="29" spans="1:10">
      <c r="A29" s="27" t="str">
        <f t="shared" si="0"/>
        <v>1773201</v>
      </c>
      <c r="B29" s="28" t="s">
        <v>286</v>
      </c>
      <c r="C29" s="29">
        <v>32</v>
      </c>
      <c r="D29" s="28" t="s">
        <v>761</v>
      </c>
      <c r="E29" s="24">
        <v>27</v>
      </c>
      <c r="F29" s="576"/>
      <c r="G29" s="576"/>
      <c r="H29" s="162" t="s">
        <v>1091</v>
      </c>
      <c r="I29" s="162"/>
      <c r="J29" s="42">
        <f>VLOOKUP($A29&amp;J$82,決統データ!$A$3:$DE$365,$E29+19,FALSE)</f>
        <v>0</v>
      </c>
    </row>
    <row r="30" spans="1:10">
      <c r="A30" s="27" t="str">
        <f t="shared" si="0"/>
        <v>1773201</v>
      </c>
      <c r="B30" s="28" t="s">
        <v>286</v>
      </c>
      <c r="C30" s="29">
        <v>32</v>
      </c>
      <c r="D30" s="28" t="s">
        <v>761</v>
      </c>
      <c r="E30" s="24">
        <v>28</v>
      </c>
      <c r="F30" s="576"/>
      <c r="G30" s="576"/>
      <c r="H30" s="162" t="s">
        <v>1231</v>
      </c>
      <c r="I30" s="162"/>
      <c r="J30" s="42">
        <f>VLOOKUP($A30&amp;J$82,決統データ!$A$3:$DE$365,$E30+19,FALSE)</f>
        <v>0</v>
      </c>
    </row>
    <row r="31" spans="1:10">
      <c r="A31" s="27" t="str">
        <f t="shared" si="0"/>
        <v>1773201</v>
      </c>
      <c r="B31" s="28" t="s">
        <v>286</v>
      </c>
      <c r="C31" s="29">
        <v>32</v>
      </c>
      <c r="D31" s="28" t="s">
        <v>761</v>
      </c>
      <c r="E31" s="24">
        <v>29</v>
      </c>
      <c r="F31" s="576"/>
      <c r="G31" s="576"/>
      <c r="H31" s="162" t="s">
        <v>1092</v>
      </c>
      <c r="I31" s="162"/>
      <c r="J31" s="42">
        <f>VLOOKUP($A31&amp;J$82,決統データ!$A$3:$DE$365,$E31+19,FALSE)</f>
        <v>1432</v>
      </c>
    </row>
    <row r="32" spans="1:10">
      <c r="A32" s="27" t="str">
        <f t="shared" si="0"/>
        <v>1773201</v>
      </c>
      <c r="B32" s="28" t="s">
        <v>286</v>
      </c>
      <c r="C32" s="29">
        <v>32</v>
      </c>
      <c r="D32" s="28" t="s">
        <v>761</v>
      </c>
      <c r="E32" s="24">
        <v>30</v>
      </c>
      <c r="F32" s="576"/>
      <c r="G32" s="576"/>
      <c r="H32" s="162" t="s">
        <v>713</v>
      </c>
      <c r="I32" s="162"/>
      <c r="J32" s="42">
        <f>VLOOKUP($A32&amp;J$82,決統データ!$A$3:$DE$365,$E32+19,FALSE)</f>
        <v>126</v>
      </c>
    </row>
    <row r="33" spans="1:10">
      <c r="A33" s="27" t="str">
        <f t="shared" si="0"/>
        <v>1773201</v>
      </c>
      <c r="B33" s="28" t="s">
        <v>286</v>
      </c>
      <c r="C33" s="29">
        <v>32</v>
      </c>
      <c r="D33" s="28" t="s">
        <v>761</v>
      </c>
      <c r="E33" s="24">
        <v>31</v>
      </c>
      <c r="F33" s="576"/>
      <c r="G33" s="576"/>
      <c r="H33" s="163" t="s">
        <v>770</v>
      </c>
      <c r="I33" s="179"/>
      <c r="J33" s="42">
        <f>VLOOKUP($A33&amp;J$82,決統データ!$A$3:$DE$365,$E33+19,FALSE)</f>
        <v>3081</v>
      </c>
    </row>
    <row r="34" spans="1:10">
      <c r="A34" s="27" t="str">
        <f t="shared" si="0"/>
        <v>1773201</v>
      </c>
      <c r="B34" s="28" t="s">
        <v>286</v>
      </c>
      <c r="C34" s="29">
        <v>32</v>
      </c>
      <c r="D34" s="28" t="s">
        <v>761</v>
      </c>
      <c r="E34" s="24">
        <v>32</v>
      </c>
      <c r="F34" s="576"/>
      <c r="G34" s="576"/>
      <c r="H34" s="576" t="s">
        <v>626</v>
      </c>
      <c r="I34" s="162" t="s">
        <v>1237</v>
      </c>
      <c r="J34" s="42">
        <f>VLOOKUP($A34&amp;J$82,決統データ!$A$3:$DE$365,$E34+19,FALSE)</f>
        <v>3081</v>
      </c>
    </row>
    <row r="35" spans="1:10">
      <c r="A35" s="27" t="str">
        <f t="shared" si="0"/>
        <v>1773201</v>
      </c>
      <c r="B35" s="28" t="s">
        <v>286</v>
      </c>
      <c r="C35" s="29">
        <v>32</v>
      </c>
      <c r="D35" s="28" t="s">
        <v>761</v>
      </c>
      <c r="E35" s="24">
        <v>33</v>
      </c>
      <c r="F35" s="576"/>
      <c r="G35" s="576"/>
      <c r="H35" s="576"/>
      <c r="I35" s="162" t="s">
        <v>1236</v>
      </c>
      <c r="J35" s="42">
        <f>VLOOKUP($A35&amp;J$82,決統データ!$A$3:$DE$365,$E35+19,FALSE)</f>
        <v>0</v>
      </c>
    </row>
    <row r="36" spans="1:10">
      <c r="A36" s="27" t="str">
        <f t="shared" si="0"/>
        <v>1773201</v>
      </c>
      <c r="B36" s="28" t="s">
        <v>286</v>
      </c>
      <c r="C36" s="29">
        <v>32</v>
      </c>
      <c r="D36" s="28" t="s">
        <v>761</v>
      </c>
      <c r="E36" s="24">
        <v>34</v>
      </c>
      <c r="F36" s="576"/>
      <c r="G36" s="576"/>
      <c r="H36" s="576"/>
      <c r="I36" s="162" t="s">
        <v>713</v>
      </c>
      <c r="J36" s="42">
        <f>VLOOKUP($A36&amp;J$82,決統データ!$A$3:$DE$365,$E36+19,FALSE)</f>
        <v>0</v>
      </c>
    </row>
    <row r="37" spans="1:10">
      <c r="A37" s="27" t="str">
        <f t="shared" si="0"/>
        <v>1773201</v>
      </c>
      <c r="B37" s="28" t="s">
        <v>286</v>
      </c>
      <c r="C37" s="29">
        <v>32</v>
      </c>
      <c r="D37" s="28" t="s">
        <v>761</v>
      </c>
      <c r="E37" s="24">
        <v>35</v>
      </c>
      <c r="F37" s="576"/>
      <c r="G37" s="576" t="s">
        <v>713</v>
      </c>
      <c r="H37" s="162" t="s">
        <v>833</v>
      </c>
      <c r="I37" s="162"/>
      <c r="J37" s="42">
        <f>VLOOKUP($A37&amp;J$82,決統データ!$A$3:$DE$365,$E37+19,FALSE)</f>
        <v>0</v>
      </c>
    </row>
    <row r="38" spans="1:10">
      <c r="A38" s="27" t="str">
        <f t="shared" si="0"/>
        <v>1773201</v>
      </c>
      <c r="B38" s="28" t="s">
        <v>286</v>
      </c>
      <c r="C38" s="29">
        <v>32</v>
      </c>
      <c r="D38" s="28" t="s">
        <v>761</v>
      </c>
      <c r="E38" s="24">
        <v>36</v>
      </c>
      <c r="F38" s="576"/>
      <c r="G38" s="576"/>
      <c r="H38" s="597" t="s">
        <v>1229</v>
      </c>
      <c r="I38" s="597"/>
      <c r="J38" s="42">
        <f>VLOOKUP($A38&amp;J$82,決統データ!$A$3:$DE$365,$E38+19,FALSE)</f>
        <v>0</v>
      </c>
    </row>
    <row r="39" spans="1:10">
      <c r="A39" s="27" t="str">
        <f t="shared" si="0"/>
        <v>1773201</v>
      </c>
      <c r="B39" s="28" t="s">
        <v>286</v>
      </c>
      <c r="C39" s="29">
        <v>32</v>
      </c>
      <c r="D39" s="28" t="s">
        <v>761</v>
      </c>
      <c r="E39" s="24">
        <v>37</v>
      </c>
      <c r="F39" s="576"/>
      <c r="G39" s="576"/>
      <c r="H39" s="162" t="s">
        <v>1092</v>
      </c>
      <c r="I39" s="162"/>
      <c r="J39" s="42">
        <f>VLOOKUP($A39&amp;J$82,決統データ!$A$3:$DE$365,$E39+19,FALSE)</f>
        <v>0</v>
      </c>
    </row>
    <row r="40" spans="1:10">
      <c r="A40" s="27" t="str">
        <f t="shared" si="0"/>
        <v>1773201</v>
      </c>
      <c r="B40" s="28" t="s">
        <v>286</v>
      </c>
      <c r="C40" s="29">
        <v>32</v>
      </c>
      <c r="D40" s="28" t="s">
        <v>761</v>
      </c>
      <c r="E40" s="24">
        <v>38</v>
      </c>
      <c r="F40" s="576"/>
      <c r="G40" s="576"/>
      <c r="H40" s="162" t="s">
        <v>713</v>
      </c>
      <c r="I40" s="162"/>
      <c r="J40" s="42">
        <f>VLOOKUP($A40&amp;J$82,決統データ!$A$3:$DE$365,$E40+19,FALSE)</f>
        <v>86</v>
      </c>
    </row>
    <row r="41" spans="1:10">
      <c r="A41" s="27" t="str">
        <f t="shared" si="0"/>
        <v>1773201</v>
      </c>
      <c r="B41" s="28" t="s">
        <v>286</v>
      </c>
      <c r="C41" s="29">
        <v>32</v>
      </c>
      <c r="D41" s="28" t="s">
        <v>761</v>
      </c>
      <c r="E41" s="24">
        <v>39</v>
      </c>
      <c r="F41" s="576"/>
      <c r="G41" s="576"/>
      <c r="H41" s="163" t="s">
        <v>770</v>
      </c>
      <c r="I41" s="179"/>
      <c r="J41" s="42">
        <f>VLOOKUP($A41&amp;J$82,決統データ!$A$3:$DE$365,$E41+19,FALSE)</f>
        <v>86</v>
      </c>
    </row>
    <row r="42" spans="1:10">
      <c r="A42" s="27" t="str">
        <f t="shared" si="0"/>
        <v>1773201</v>
      </c>
      <c r="B42" s="28" t="s">
        <v>286</v>
      </c>
      <c r="C42" s="29">
        <v>32</v>
      </c>
      <c r="D42" s="28" t="s">
        <v>761</v>
      </c>
      <c r="E42" s="24">
        <v>40</v>
      </c>
      <c r="F42" s="576"/>
      <c r="G42" s="576"/>
      <c r="H42" s="576" t="s">
        <v>626</v>
      </c>
      <c r="I42" s="162" t="s">
        <v>1237</v>
      </c>
      <c r="J42" s="42">
        <f>VLOOKUP($A42&amp;J$82,決統データ!$A$3:$DE$365,$E42+19,FALSE)</f>
        <v>86</v>
      </c>
    </row>
    <row r="43" spans="1:10">
      <c r="A43" s="27" t="str">
        <f t="shared" si="0"/>
        <v>1773201</v>
      </c>
      <c r="B43" s="28" t="s">
        <v>286</v>
      </c>
      <c r="C43" s="29">
        <v>32</v>
      </c>
      <c r="D43" s="28" t="s">
        <v>761</v>
      </c>
      <c r="E43" s="24">
        <v>41</v>
      </c>
      <c r="F43" s="576"/>
      <c r="G43" s="576"/>
      <c r="H43" s="576"/>
      <c r="I43" s="162" t="s">
        <v>1236</v>
      </c>
      <c r="J43" s="42">
        <f>VLOOKUP($A43&amp;J$82,決統データ!$A$3:$DE$365,$E43+19,FALSE)</f>
        <v>0</v>
      </c>
    </row>
    <row r="44" spans="1:10">
      <c r="A44" s="27" t="str">
        <f t="shared" si="0"/>
        <v>1773201</v>
      </c>
      <c r="B44" s="28" t="s">
        <v>286</v>
      </c>
      <c r="C44" s="29">
        <v>32</v>
      </c>
      <c r="D44" s="28" t="s">
        <v>761</v>
      </c>
      <c r="E44" s="24">
        <v>42</v>
      </c>
      <c r="F44" s="576"/>
      <c r="G44" s="576"/>
      <c r="H44" s="576"/>
      <c r="I44" s="162" t="s">
        <v>713</v>
      </c>
      <c r="J44" s="42">
        <f>VLOOKUP($A44&amp;J$82,決統データ!$A$3:$DE$365,$E44+19,FALSE)</f>
        <v>0</v>
      </c>
    </row>
    <row r="45" spans="1:10">
      <c r="A45" s="27" t="str">
        <f t="shared" si="0"/>
        <v>1773201</v>
      </c>
      <c r="B45" s="28" t="s">
        <v>286</v>
      </c>
      <c r="C45" s="29">
        <v>32</v>
      </c>
      <c r="D45" s="28" t="s">
        <v>761</v>
      </c>
      <c r="E45" s="24">
        <v>43</v>
      </c>
      <c r="F45" s="576"/>
      <c r="G45" s="162" t="s">
        <v>1241</v>
      </c>
      <c r="H45" s="163"/>
      <c r="I45" s="179"/>
      <c r="J45" s="42">
        <f>VLOOKUP($A45&amp;J$82,決統データ!$A$3:$DE$365,$E45+19,FALSE)</f>
        <v>3588</v>
      </c>
    </row>
    <row r="46" spans="1:10">
      <c r="A46" s="27" t="str">
        <f t="shared" si="0"/>
        <v>1773201</v>
      </c>
      <c r="B46" s="28" t="s">
        <v>286</v>
      </c>
      <c r="C46" s="29">
        <v>32</v>
      </c>
      <c r="D46" s="28" t="s">
        <v>761</v>
      </c>
      <c r="E46" s="24">
        <v>44</v>
      </c>
      <c r="F46" s="576"/>
      <c r="G46" s="576" t="s">
        <v>626</v>
      </c>
      <c r="H46" s="162" t="s">
        <v>1237</v>
      </c>
      <c r="I46" s="162"/>
      <c r="J46" s="42">
        <f>VLOOKUP($A46&amp;J$82,決統データ!$A$3:$DE$365,$E46+19,FALSE)</f>
        <v>3588</v>
      </c>
    </row>
    <row r="47" spans="1:10">
      <c r="A47" s="27" t="str">
        <f t="shared" si="0"/>
        <v>1773201</v>
      </c>
      <c r="B47" s="28" t="s">
        <v>286</v>
      </c>
      <c r="C47" s="29">
        <v>32</v>
      </c>
      <c r="D47" s="28" t="s">
        <v>761</v>
      </c>
      <c r="E47" s="24">
        <v>45</v>
      </c>
      <c r="F47" s="576"/>
      <c r="G47" s="576"/>
      <c r="H47" s="162" t="s">
        <v>1236</v>
      </c>
      <c r="I47" s="162"/>
      <c r="J47" s="42">
        <f>VLOOKUP($A47&amp;J$82,決統データ!$A$3:$DE$365,$E47+19,FALSE)</f>
        <v>0</v>
      </c>
    </row>
    <row r="48" spans="1:10">
      <c r="A48" s="27" t="str">
        <f t="shared" si="0"/>
        <v>1773201</v>
      </c>
      <c r="B48" s="28" t="s">
        <v>286</v>
      </c>
      <c r="C48" s="29">
        <v>32</v>
      </c>
      <c r="D48" s="28" t="s">
        <v>761</v>
      </c>
      <c r="E48" s="24">
        <v>46</v>
      </c>
      <c r="F48" s="576"/>
      <c r="G48" s="576"/>
      <c r="H48" s="162" t="s">
        <v>1247</v>
      </c>
      <c r="I48" s="162"/>
      <c r="J48" s="42">
        <f>VLOOKUP($A48&amp;J$82,決統データ!$A$3:$DE$365,$E48+19,FALSE)</f>
        <v>0</v>
      </c>
    </row>
    <row r="49" spans="1:10">
      <c r="A49" s="27" t="str">
        <f t="shared" si="0"/>
        <v>1773201</v>
      </c>
      <c r="B49" s="28" t="s">
        <v>286</v>
      </c>
      <c r="C49" s="29">
        <v>32</v>
      </c>
      <c r="D49" s="28" t="s">
        <v>761</v>
      </c>
      <c r="E49" s="24">
        <v>47</v>
      </c>
      <c r="F49" s="576"/>
      <c r="G49" s="576"/>
      <c r="H49" s="162" t="s">
        <v>1246</v>
      </c>
      <c r="I49" s="162"/>
      <c r="J49" s="42">
        <f>VLOOKUP($A49&amp;J$82,決統データ!$A$3:$DE$365,$E49+19,FALSE)</f>
        <v>0</v>
      </c>
    </row>
    <row r="50" spans="1:10">
      <c r="A50" s="27" t="str">
        <f t="shared" si="0"/>
        <v>1773201</v>
      </c>
      <c r="B50" s="28" t="s">
        <v>286</v>
      </c>
      <c r="C50" s="29">
        <v>32</v>
      </c>
      <c r="D50" s="28" t="s">
        <v>761</v>
      </c>
      <c r="E50" s="24">
        <v>48</v>
      </c>
      <c r="F50" s="576"/>
      <c r="G50" s="576"/>
      <c r="H50" s="162" t="s">
        <v>1245</v>
      </c>
      <c r="I50" s="162"/>
      <c r="J50" s="42">
        <f>VLOOKUP($A50&amp;J$82,決統データ!$A$3:$DE$365,$E50+19,FALSE)</f>
        <v>0</v>
      </c>
    </row>
    <row r="51" spans="1:10">
      <c r="A51" s="27" t="str">
        <f t="shared" si="0"/>
        <v>1773201</v>
      </c>
      <c r="B51" s="28" t="s">
        <v>286</v>
      </c>
      <c r="C51" s="29">
        <v>32</v>
      </c>
      <c r="D51" s="28" t="s">
        <v>761</v>
      </c>
      <c r="E51" s="24">
        <v>49</v>
      </c>
      <c r="F51" s="576"/>
      <c r="G51" s="576"/>
      <c r="H51" s="162" t="s">
        <v>1240</v>
      </c>
      <c r="I51" s="162"/>
      <c r="J51" s="42">
        <f>VLOOKUP($A51&amp;J$82,決統データ!$A$3:$DE$365,$E51+19,FALSE)</f>
        <v>0</v>
      </c>
    </row>
    <row r="52" spans="1:10">
      <c r="A52" s="27" t="str">
        <f t="shared" si="0"/>
        <v>1773201</v>
      </c>
      <c r="B52" s="28" t="s">
        <v>286</v>
      </c>
      <c r="C52" s="29">
        <v>32</v>
      </c>
      <c r="D52" s="28" t="s">
        <v>761</v>
      </c>
      <c r="E52" s="24">
        <v>50</v>
      </c>
      <c r="F52" s="576"/>
      <c r="G52" s="576"/>
      <c r="H52" s="162" t="s">
        <v>713</v>
      </c>
      <c r="I52" s="162"/>
      <c r="J52" s="42">
        <f>VLOOKUP($A52&amp;J$82,決統データ!$A$3:$DE$365,$E52+19,FALSE)</f>
        <v>0</v>
      </c>
    </row>
    <row r="53" spans="1:10" ht="14.25" customHeight="1">
      <c r="A53" s="27" t="str">
        <f t="shared" si="0"/>
        <v>1773201</v>
      </c>
      <c r="B53" s="28" t="s">
        <v>286</v>
      </c>
      <c r="C53" s="29">
        <v>32</v>
      </c>
      <c r="D53" s="28" t="s">
        <v>761</v>
      </c>
      <c r="E53" s="24">
        <v>51</v>
      </c>
      <c r="F53" s="576" t="s">
        <v>1244</v>
      </c>
      <c r="G53" s="162" t="s">
        <v>358</v>
      </c>
      <c r="H53" s="162"/>
      <c r="I53" s="162"/>
      <c r="J53" s="42">
        <f>VLOOKUP($A53&amp;J$82,決統データ!$A$3:$DE$365,$E53+19,FALSE)</f>
        <v>613</v>
      </c>
    </row>
    <row r="54" spans="1:10" ht="14.25" customHeight="1">
      <c r="A54" s="27" t="str">
        <f t="shared" si="0"/>
        <v>1773201</v>
      </c>
      <c r="B54" s="28" t="s">
        <v>286</v>
      </c>
      <c r="C54" s="29">
        <v>32</v>
      </c>
      <c r="D54" s="28" t="s">
        <v>761</v>
      </c>
      <c r="E54" s="24">
        <v>52</v>
      </c>
      <c r="F54" s="576"/>
      <c r="G54" s="576" t="s">
        <v>626</v>
      </c>
      <c r="H54" s="162" t="s">
        <v>1237</v>
      </c>
      <c r="I54" s="162"/>
      <c r="J54" s="42">
        <f>VLOOKUP($A54&amp;J$82,決統データ!$A$3:$DE$365,$E54+19,FALSE)</f>
        <v>0</v>
      </c>
    </row>
    <row r="55" spans="1:10">
      <c r="A55" s="27" t="str">
        <f t="shared" si="0"/>
        <v>1773201</v>
      </c>
      <c r="B55" s="28" t="s">
        <v>286</v>
      </c>
      <c r="C55" s="29">
        <v>32</v>
      </c>
      <c r="D55" s="28" t="s">
        <v>761</v>
      </c>
      <c r="E55" s="24">
        <v>53</v>
      </c>
      <c r="F55" s="576"/>
      <c r="G55" s="576"/>
      <c r="H55" s="162" t="s">
        <v>1236</v>
      </c>
      <c r="I55" s="162"/>
      <c r="J55" s="42">
        <f>VLOOKUP($A55&amp;J$82,決統データ!$A$3:$DE$365,$E55+19,FALSE)</f>
        <v>0</v>
      </c>
    </row>
    <row r="56" spans="1:10">
      <c r="A56" s="27" t="str">
        <f t="shared" si="0"/>
        <v>1773201</v>
      </c>
      <c r="B56" s="28" t="s">
        <v>286</v>
      </c>
      <c r="C56" s="29">
        <v>32</v>
      </c>
      <c r="D56" s="28" t="s">
        <v>761</v>
      </c>
      <c r="E56" s="24">
        <v>54</v>
      </c>
      <c r="F56" s="576"/>
      <c r="G56" s="576"/>
      <c r="H56" s="162" t="s">
        <v>1240</v>
      </c>
      <c r="I56" s="162"/>
      <c r="J56" s="42">
        <f>VLOOKUP($A56&amp;J$82,決統データ!$A$3:$DE$365,$E56+19,FALSE)</f>
        <v>0</v>
      </c>
    </row>
    <row r="57" spans="1:10">
      <c r="A57" s="27" t="str">
        <f t="shared" si="0"/>
        <v>1773201</v>
      </c>
      <c r="B57" s="28" t="s">
        <v>286</v>
      </c>
      <c r="C57" s="29">
        <v>32</v>
      </c>
      <c r="D57" s="28" t="s">
        <v>761</v>
      </c>
      <c r="E57" s="24">
        <v>55</v>
      </c>
      <c r="F57" s="576"/>
      <c r="G57" s="576"/>
      <c r="H57" s="162" t="s">
        <v>1239</v>
      </c>
      <c r="I57" s="162"/>
      <c r="J57" s="42">
        <f>VLOOKUP($A57&amp;J$82,決統データ!$A$3:$DE$365,$E57+19,FALSE)</f>
        <v>183</v>
      </c>
    </row>
    <row r="58" spans="1:10" ht="14.25" customHeight="1">
      <c r="A58" s="27" t="str">
        <f t="shared" si="0"/>
        <v>1773201</v>
      </c>
      <c r="B58" s="28" t="s">
        <v>286</v>
      </c>
      <c r="C58" s="29">
        <v>32</v>
      </c>
      <c r="D58" s="28" t="s">
        <v>761</v>
      </c>
      <c r="E58" s="24">
        <v>56</v>
      </c>
      <c r="F58" s="576"/>
      <c r="G58" s="576"/>
      <c r="H58" s="162" t="s">
        <v>1235</v>
      </c>
      <c r="I58" s="162"/>
      <c r="J58" s="42">
        <f>VLOOKUP($A58&amp;J$82,決統データ!$A$3:$DE$365,$E58+19,FALSE)</f>
        <v>430</v>
      </c>
    </row>
    <row r="59" spans="1:10">
      <c r="A59" s="27" t="str">
        <f t="shared" si="0"/>
        <v>1773201</v>
      </c>
      <c r="B59" s="28" t="s">
        <v>286</v>
      </c>
      <c r="C59" s="29">
        <v>32</v>
      </c>
      <c r="D59" s="28" t="s">
        <v>761</v>
      </c>
      <c r="E59" s="24">
        <v>57</v>
      </c>
      <c r="F59" s="576"/>
      <c r="G59" s="576"/>
      <c r="H59" s="162" t="s">
        <v>713</v>
      </c>
      <c r="I59" s="162"/>
      <c r="J59" s="42">
        <f>VLOOKUP($A59&amp;J$82,決統データ!$A$3:$DE$365,$E59+19,FALSE)</f>
        <v>0</v>
      </c>
    </row>
    <row r="60" spans="1:10">
      <c r="A60" s="27" t="str">
        <f t="shared" si="0"/>
        <v>1773201</v>
      </c>
      <c r="B60" s="28" t="s">
        <v>286</v>
      </c>
      <c r="C60" s="29">
        <v>32</v>
      </c>
      <c r="D60" s="28" t="s">
        <v>761</v>
      </c>
      <c r="E60" s="24">
        <v>58</v>
      </c>
      <c r="F60" s="576"/>
      <c r="G60" s="162" t="s">
        <v>1242</v>
      </c>
      <c r="H60" s="162"/>
      <c r="I60" s="162"/>
      <c r="J60" s="42">
        <f>VLOOKUP($A60&amp;J$82,決統データ!$A$3:$DE$365,$E60+19,FALSE)</f>
        <v>2817</v>
      </c>
    </row>
    <row r="61" spans="1:10">
      <c r="A61" s="27" t="str">
        <f t="shared" si="0"/>
        <v>1773201</v>
      </c>
      <c r="B61" s="28" t="s">
        <v>286</v>
      </c>
      <c r="C61" s="29">
        <v>32</v>
      </c>
      <c r="D61" s="28" t="s">
        <v>761</v>
      </c>
      <c r="E61" s="24">
        <v>59</v>
      </c>
      <c r="F61" s="576"/>
      <c r="G61" s="601" t="s">
        <v>626</v>
      </c>
      <c r="H61" s="162" t="s">
        <v>1237</v>
      </c>
      <c r="I61" s="162"/>
      <c r="J61" s="42">
        <f>VLOOKUP($A61&amp;J$82,決統データ!$A$3:$DE$365,$E61+19,FALSE)</f>
        <v>0</v>
      </c>
    </row>
    <row r="62" spans="1:10" ht="14.25" customHeight="1">
      <c r="A62" s="27" t="str">
        <f t="shared" ref="A62:A71" si="1">+B62&amp;C62&amp;D62</f>
        <v>1773201</v>
      </c>
      <c r="B62" s="28" t="s">
        <v>286</v>
      </c>
      <c r="C62" s="29">
        <v>32</v>
      </c>
      <c r="D62" s="28" t="s">
        <v>761</v>
      </c>
      <c r="E62" s="24">
        <v>60</v>
      </c>
      <c r="F62" s="576"/>
      <c r="G62" s="602"/>
      <c r="H62" s="162" t="s">
        <v>1236</v>
      </c>
      <c r="I62" s="162"/>
      <c r="J62" s="42">
        <f>VLOOKUP($A62&amp;J$82,決統データ!$A$3:$DE$365,$E62+19,FALSE)</f>
        <v>0</v>
      </c>
    </row>
    <row r="63" spans="1:10">
      <c r="A63" s="27" t="str">
        <f t="shared" si="1"/>
        <v>1773202</v>
      </c>
      <c r="B63" s="28" t="s">
        <v>286</v>
      </c>
      <c r="C63" s="29">
        <v>32</v>
      </c>
      <c r="D63" s="28" t="s">
        <v>767</v>
      </c>
      <c r="E63" s="24">
        <v>1</v>
      </c>
      <c r="F63" s="576"/>
      <c r="G63" s="602"/>
      <c r="H63" s="162" t="s">
        <v>1240</v>
      </c>
      <c r="I63" s="162"/>
      <c r="J63" s="42">
        <f>VLOOKUP($A63&amp;J$82,決統データ!$A$3:$DE$365,$E63+19,FALSE)</f>
        <v>0</v>
      </c>
    </row>
    <row r="64" spans="1:10">
      <c r="A64" s="27" t="str">
        <f t="shared" si="1"/>
        <v>1773202</v>
      </c>
      <c r="B64" s="28" t="s">
        <v>286</v>
      </c>
      <c r="C64" s="29">
        <v>32</v>
      </c>
      <c r="D64" s="28" t="s">
        <v>767</v>
      </c>
      <c r="E64" s="24">
        <v>2</v>
      </c>
      <c r="F64" s="576"/>
      <c r="G64" s="602"/>
      <c r="H64" s="162" t="s">
        <v>1239</v>
      </c>
      <c r="I64" s="162"/>
      <c r="J64" s="42">
        <f>VLOOKUP($A64&amp;J$82,決統データ!$A$3:$DE$365,$E64+19,FALSE)</f>
        <v>841</v>
      </c>
    </row>
    <row r="65" spans="1:10">
      <c r="A65" s="27" t="str">
        <f t="shared" si="1"/>
        <v>1773202</v>
      </c>
      <c r="B65" s="28" t="s">
        <v>286</v>
      </c>
      <c r="C65" s="29">
        <v>32</v>
      </c>
      <c r="D65" s="28" t="s">
        <v>767</v>
      </c>
      <c r="E65" s="24">
        <v>3</v>
      </c>
      <c r="F65" s="576"/>
      <c r="G65" s="602"/>
      <c r="H65" s="162" t="s">
        <v>1235</v>
      </c>
      <c r="I65" s="162"/>
      <c r="J65" s="42">
        <f>VLOOKUP($A65&amp;J$82,決統データ!$A$3:$DE$365,$E65+19,FALSE)</f>
        <v>1976</v>
      </c>
    </row>
    <row r="66" spans="1:10">
      <c r="A66" s="27" t="str">
        <f t="shared" si="1"/>
        <v>1773202</v>
      </c>
      <c r="B66" s="28" t="s">
        <v>286</v>
      </c>
      <c r="C66" s="29">
        <v>32</v>
      </c>
      <c r="D66" s="28" t="s">
        <v>550</v>
      </c>
      <c r="E66" s="24">
        <v>4</v>
      </c>
      <c r="F66" s="576"/>
      <c r="G66" s="602"/>
      <c r="H66" s="163" t="s">
        <v>713</v>
      </c>
      <c r="I66" s="179"/>
      <c r="J66" s="42">
        <f>VLOOKUP($A66&amp;J$82,決統データ!$A$3:$DE$365,$E66+19,FALSE)</f>
        <v>0</v>
      </c>
    </row>
    <row r="67" spans="1:10">
      <c r="A67" s="27" t="str">
        <f t="shared" si="1"/>
        <v>1773202</v>
      </c>
      <c r="B67" s="28" t="s">
        <v>286</v>
      </c>
      <c r="C67" s="29">
        <v>32</v>
      </c>
      <c r="D67" s="28" t="s">
        <v>550</v>
      </c>
      <c r="E67" s="24">
        <v>6</v>
      </c>
      <c r="F67" s="576"/>
      <c r="G67" s="162" t="s">
        <v>368</v>
      </c>
      <c r="H67" s="163"/>
      <c r="I67" s="179"/>
      <c r="J67" s="42">
        <f>VLOOKUP($A67&amp;J$82,決統データ!$A$3:$DE$365,$E67+19,FALSE)</f>
        <v>0</v>
      </c>
    </row>
    <row r="68" spans="1:10" ht="14.25" customHeight="1">
      <c r="A68" s="27" t="str">
        <f t="shared" si="1"/>
        <v>1773202</v>
      </c>
      <c r="B68" s="28" t="s">
        <v>286</v>
      </c>
      <c r="C68" s="29">
        <v>32</v>
      </c>
      <c r="D68" s="28" t="s">
        <v>550</v>
      </c>
      <c r="E68" s="24">
        <v>7</v>
      </c>
      <c r="F68" s="576"/>
      <c r="G68" s="162" t="s">
        <v>1241</v>
      </c>
      <c r="H68" s="163"/>
      <c r="I68" s="179"/>
      <c r="J68" s="42">
        <f>VLOOKUP($A68&amp;J$82,決統データ!$A$3:$DE$365,$E68+19,FALSE)</f>
        <v>3430</v>
      </c>
    </row>
    <row r="69" spans="1:10">
      <c r="A69" s="27" t="str">
        <f t="shared" si="1"/>
        <v>1773202</v>
      </c>
      <c r="B69" s="28" t="s">
        <v>286</v>
      </c>
      <c r="C69" s="29">
        <v>32</v>
      </c>
      <c r="D69" s="28" t="s">
        <v>550</v>
      </c>
      <c r="E69" s="24">
        <v>8</v>
      </c>
      <c r="F69" s="576"/>
      <c r="G69" s="576" t="s">
        <v>626</v>
      </c>
      <c r="H69" s="163" t="s">
        <v>1237</v>
      </c>
      <c r="I69" s="179"/>
      <c r="J69" s="42">
        <f>VLOOKUP($A69&amp;J$82,決統データ!$A$3:$DE$365,$E69+19,FALSE)</f>
        <v>0</v>
      </c>
    </row>
    <row r="70" spans="1:10">
      <c r="A70" s="27" t="str">
        <f t="shared" si="1"/>
        <v>1773202</v>
      </c>
      <c r="B70" s="28" t="s">
        <v>286</v>
      </c>
      <c r="C70" s="29">
        <v>32</v>
      </c>
      <c r="D70" s="28" t="s">
        <v>550</v>
      </c>
      <c r="E70" s="24">
        <v>9</v>
      </c>
      <c r="F70" s="576"/>
      <c r="G70" s="576"/>
      <c r="H70" s="163" t="s">
        <v>1236</v>
      </c>
      <c r="I70" s="179"/>
      <c r="J70" s="42">
        <f>VLOOKUP($A70&amp;J$82,決統データ!$A$3:$DE$365,$E70+19,FALSE)</f>
        <v>0</v>
      </c>
    </row>
    <row r="71" spans="1:10">
      <c r="A71" s="27" t="str">
        <f t="shared" si="1"/>
        <v>1773202</v>
      </c>
      <c r="B71" s="28" t="s">
        <v>286</v>
      </c>
      <c r="C71" s="29">
        <v>32</v>
      </c>
      <c r="D71" s="28" t="s">
        <v>550</v>
      </c>
      <c r="E71" s="24">
        <v>10</v>
      </c>
      <c r="F71" s="576"/>
      <c r="G71" s="576"/>
      <c r="H71" s="163" t="s">
        <v>1240</v>
      </c>
      <c r="I71" s="179"/>
      <c r="J71" s="42">
        <f>VLOOKUP($A71&amp;J$82,決統データ!$A$3:$DE$365,$E71+19,FALSE)</f>
        <v>0</v>
      </c>
    </row>
    <row r="72" spans="1:10" ht="14.25" customHeight="1">
      <c r="A72" s="27" t="str">
        <f t="shared" si="0"/>
        <v>1773202</v>
      </c>
      <c r="B72" s="28" t="s">
        <v>286</v>
      </c>
      <c r="C72" s="29">
        <v>32</v>
      </c>
      <c r="D72" s="28" t="s">
        <v>550</v>
      </c>
      <c r="E72" s="24">
        <v>11</v>
      </c>
      <c r="F72" s="576"/>
      <c r="G72" s="576"/>
      <c r="H72" s="163" t="s">
        <v>1239</v>
      </c>
      <c r="I72" s="179"/>
      <c r="J72" s="42">
        <f>VLOOKUP($A72&amp;J$82,決統データ!$A$3:$DE$365,$E72+19,FALSE)</f>
        <v>1024</v>
      </c>
    </row>
    <row r="73" spans="1:10">
      <c r="A73" s="27" t="str">
        <f t="shared" si="0"/>
        <v>1773202</v>
      </c>
      <c r="B73" s="28" t="s">
        <v>286</v>
      </c>
      <c r="C73" s="29">
        <v>32</v>
      </c>
      <c r="D73" s="28" t="s">
        <v>767</v>
      </c>
      <c r="E73" s="24">
        <v>12</v>
      </c>
      <c r="F73" s="576"/>
      <c r="G73" s="576"/>
      <c r="H73" s="162" t="s">
        <v>1235</v>
      </c>
      <c r="I73" s="162"/>
      <c r="J73" s="42">
        <f>VLOOKUP($A73&amp;J$82,決統データ!$A$3:$DE$365,$E73+19,FALSE)</f>
        <v>2406</v>
      </c>
    </row>
    <row r="74" spans="1:10">
      <c r="A74" s="27" t="str">
        <f t="shared" si="0"/>
        <v>1773202</v>
      </c>
      <c r="B74" s="28" t="s">
        <v>286</v>
      </c>
      <c r="C74" s="29">
        <v>32</v>
      </c>
      <c r="D74" s="28" t="s">
        <v>550</v>
      </c>
      <c r="E74" s="24">
        <v>13</v>
      </c>
      <c r="F74" s="576"/>
      <c r="G74" s="576"/>
      <c r="H74" s="163" t="s">
        <v>713</v>
      </c>
      <c r="I74" s="179"/>
      <c r="J74" s="42">
        <f>VLOOKUP($A74&amp;J$82,決統データ!$A$3:$DE$365,$E74+19,FALSE)</f>
        <v>0</v>
      </c>
    </row>
    <row r="75" spans="1:10">
      <c r="A75" s="27" t="str">
        <f t="shared" si="0"/>
        <v>1773202</v>
      </c>
      <c r="B75" s="28" t="s">
        <v>286</v>
      </c>
      <c r="C75" s="29">
        <v>32</v>
      </c>
      <c r="D75" s="28" t="s">
        <v>550</v>
      </c>
      <c r="E75" s="24">
        <v>15</v>
      </c>
      <c r="F75" s="162" t="s">
        <v>1238</v>
      </c>
      <c r="G75" s="162"/>
      <c r="H75" s="163"/>
      <c r="I75" s="179"/>
      <c r="J75" s="42">
        <f>VLOOKUP($A75&amp;J$82,決統データ!$A$3:$DE$365,$E75+19,FALSE)</f>
        <v>7018</v>
      </c>
    </row>
    <row r="76" spans="1:10">
      <c r="A76" s="27" t="str">
        <f t="shared" si="0"/>
        <v>1773202</v>
      </c>
      <c r="B76" s="28" t="s">
        <v>286</v>
      </c>
      <c r="C76" s="29">
        <v>32</v>
      </c>
      <c r="D76" s="28" t="s">
        <v>550</v>
      </c>
      <c r="E76" s="24">
        <v>16</v>
      </c>
      <c r="F76" s="601" t="s">
        <v>626</v>
      </c>
      <c r="G76" s="179" t="s">
        <v>1237</v>
      </c>
      <c r="H76" s="163"/>
      <c r="I76" s="179"/>
      <c r="J76" s="42">
        <f>VLOOKUP($A76&amp;J$82,決統データ!$A$3:$DE$365,$E76+19,FALSE)</f>
        <v>3588</v>
      </c>
    </row>
    <row r="77" spans="1:10">
      <c r="A77" s="27" t="str">
        <f t="shared" si="0"/>
        <v>1773202</v>
      </c>
      <c r="B77" s="28" t="s">
        <v>286</v>
      </c>
      <c r="C77" s="29">
        <v>32</v>
      </c>
      <c r="D77" s="28" t="s">
        <v>550</v>
      </c>
      <c r="E77" s="24">
        <v>17</v>
      </c>
      <c r="F77" s="602"/>
      <c r="G77" s="179" t="s">
        <v>1236</v>
      </c>
      <c r="H77" s="163"/>
      <c r="I77" s="179"/>
      <c r="J77" s="42">
        <f>VLOOKUP($A77&amp;J$82,決統データ!$A$3:$DE$365,$E77+19,FALSE)</f>
        <v>0</v>
      </c>
    </row>
    <row r="78" spans="1:10" ht="14.25" customHeight="1">
      <c r="A78" s="27" t="str">
        <f>+B78&amp;C78&amp;D78</f>
        <v>1773202</v>
      </c>
      <c r="B78" s="28" t="s">
        <v>286</v>
      </c>
      <c r="C78" s="29">
        <v>32</v>
      </c>
      <c r="D78" s="28" t="s">
        <v>550</v>
      </c>
      <c r="E78" s="24">
        <v>18</v>
      </c>
      <c r="F78" s="603"/>
      <c r="G78" s="179" t="s">
        <v>713</v>
      </c>
      <c r="H78" s="163"/>
      <c r="I78" s="179"/>
      <c r="J78" s="42">
        <f>VLOOKUP($A78&amp;J$82,決統データ!$A$3:$DE$365,$E78+19,FALSE)</f>
        <v>3430</v>
      </c>
    </row>
    <row r="79" spans="1:10">
      <c r="F79" s="139"/>
      <c r="G79" s="139"/>
      <c r="H79" s="139"/>
      <c r="I79" s="139"/>
    </row>
    <row r="80" spans="1:10">
      <c r="F80" s="139"/>
      <c r="G80" s="139"/>
      <c r="H80" s="139"/>
      <c r="I80" s="139"/>
    </row>
    <row r="81" spans="6:10">
      <c r="F81" s="139"/>
      <c r="G81" s="139"/>
      <c r="H81" s="139"/>
      <c r="I81" s="139"/>
    </row>
    <row r="82" spans="6:10" hidden="1">
      <c r="F82" s="139"/>
      <c r="G82" s="139"/>
      <c r="H82" s="139"/>
      <c r="I82" s="139"/>
      <c r="J82" s="12" t="str">
        <f>+J83&amp;"000"</f>
        <v>264075000</v>
      </c>
    </row>
    <row r="83" spans="6:10" hidden="1">
      <c r="J83" s="266" t="s">
        <v>573</v>
      </c>
    </row>
    <row r="84" spans="6:10" hidden="1">
      <c r="J84" s="266" t="s">
        <v>574</v>
      </c>
    </row>
  </sheetData>
  <sheetProtection algorithmName="SHA-512" hashValue="+U+t0g4PIVH8E15ONBRV4S4OVLN5ZIWqTZqN1R3YQOQQGAgsKoZ0UxfczNLCSdxcHzs0mP5Qo7VpnxsaSfwZzQ==" saltValue="5Lkk/XhOi5JT4zOop2GfnQ==" spinCount="100000" sheet="1" objects="1" scenarios="1"/>
  <customSheetViews>
    <customSheetView guid="{247A5D4D-80F1-4466-92F7-7A3BC78E450F}" showPageBreaks="1" fitToPage="1" printArea="1">
      <selection activeCell="C43" sqref="C43"/>
      <pageMargins left="0.98425196850393704" right="0.78740157480314965" top="0.78740157480314965" bottom="0.78740157480314965" header="0.51181102362204722" footer="0.27559055118110237"/>
      <pageSetup paperSize="9" scale="68" orientation="portrait" blackAndWhite="1" horizontalDpi="300" verticalDpi="4294967293"/>
      <headerFooter alignWithMargins="0"/>
    </customSheetView>
  </customSheetViews>
  <mergeCells count="17">
    <mergeCell ref="F76:F78"/>
    <mergeCell ref="H42:H44"/>
    <mergeCell ref="G46:G52"/>
    <mergeCell ref="F53:F74"/>
    <mergeCell ref="G54:G59"/>
    <mergeCell ref="G61:G66"/>
    <mergeCell ref="G69:G74"/>
    <mergeCell ref="F2:I2"/>
    <mergeCell ref="F3:F52"/>
    <mergeCell ref="G3:G12"/>
    <mergeCell ref="H10:H12"/>
    <mergeCell ref="G13:G24"/>
    <mergeCell ref="H22:H24"/>
    <mergeCell ref="G25:G36"/>
    <mergeCell ref="H34:H36"/>
    <mergeCell ref="G37:G44"/>
    <mergeCell ref="H38:I38"/>
  </mergeCells>
  <phoneticPr fontId="3"/>
  <pageMargins left="0.98425196850393704" right="0.78740157480314965" top="0.78740157480314965" bottom="0.78740157480314965" header="0.51181102362204722" footer="0.27559055118110237"/>
  <pageSetup paperSize="9" scale="6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L79"/>
  <sheetViews>
    <sheetView view="pageBreakPreview" zoomScaleNormal="100" zoomScaleSheetLayoutView="100" workbookViewId="0">
      <pane ySplit="2" topLeftCell="A3" activePane="bottomLeft" state="frozen"/>
      <selection pane="bottomLeft" activeCell="A75" sqref="A75:XFD79"/>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5.19921875" style="9" customWidth="1"/>
    <col min="7" max="7" width="4.69921875" style="9" customWidth="1"/>
    <col min="8" max="8" width="4.296875" style="9" customWidth="1"/>
    <col min="9" max="9" width="5.69921875" style="9" customWidth="1"/>
    <col min="10" max="10" width="15.796875" style="9" customWidth="1"/>
    <col min="11" max="11" width="11.59765625" style="9" customWidth="1"/>
    <col min="12" max="12" width="17" style="9" customWidth="1"/>
    <col min="13" max="16384" width="9" style="9"/>
  </cols>
  <sheetData>
    <row r="1" spans="1:12">
      <c r="F1" s="9" t="s">
        <v>79</v>
      </c>
    </row>
    <row r="2" spans="1:12" ht="34.5" customHeight="1">
      <c r="A2" s="26"/>
      <c r="B2" s="67" t="s">
        <v>757</v>
      </c>
      <c r="C2" s="26" t="s">
        <v>758</v>
      </c>
      <c r="D2" s="26" t="s">
        <v>759</v>
      </c>
      <c r="E2" s="30" t="s">
        <v>760</v>
      </c>
      <c r="F2" s="496"/>
      <c r="G2" s="623"/>
      <c r="H2" s="623"/>
      <c r="I2" s="623"/>
      <c r="J2" s="623"/>
      <c r="K2" s="624"/>
      <c r="L2" s="129" t="s">
        <v>270</v>
      </c>
    </row>
    <row r="3" spans="1:12" s="1" customFormat="1">
      <c r="A3" s="27"/>
      <c r="B3" s="28"/>
      <c r="C3" s="29"/>
      <c r="D3" s="28"/>
      <c r="E3" s="24"/>
      <c r="F3" s="611" t="s">
        <v>78</v>
      </c>
      <c r="G3" s="673" t="s">
        <v>77</v>
      </c>
      <c r="H3" s="859" t="s">
        <v>76</v>
      </c>
      <c r="I3" s="636" t="s">
        <v>75</v>
      </c>
      <c r="J3" s="636"/>
      <c r="K3" s="636"/>
      <c r="L3" s="255"/>
    </row>
    <row r="4" spans="1:12" s="1" customFormat="1">
      <c r="E4" s="24"/>
      <c r="F4" s="611"/>
      <c r="G4" s="673"/>
      <c r="H4" s="859"/>
      <c r="I4" s="467" t="s">
        <v>189</v>
      </c>
      <c r="J4" s="467"/>
      <c r="K4" s="467"/>
      <c r="L4" s="252"/>
    </row>
    <row r="5" spans="1:12" s="1" customFormat="1" ht="14.25" customHeight="1">
      <c r="E5" s="24"/>
      <c r="F5" s="611"/>
      <c r="G5" s="673"/>
      <c r="H5" s="859"/>
      <c r="I5" s="467" t="s">
        <v>188</v>
      </c>
      <c r="J5" s="467"/>
      <c r="K5" s="467"/>
      <c r="L5" s="252"/>
    </row>
    <row r="6" spans="1:12" s="1" customFormat="1">
      <c r="E6" s="24"/>
      <c r="F6" s="611"/>
      <c r="G6" s="673"/>
      <c r="H6" s="859"/>
      <c r="I6" s="467" t="s">
        <v>72</v>
      </c>
      <c r="J6" s="467"/>
      <c r="K6" s="467"/>
      <c r="L6" s="252"/>
    </row>
    <row r="7" spans="1:12" s="1" customFormat="1">
      <c r="E7" s="24"/>
      <c r="F7" s="611"/>
      <c r="G7" s="673"/>
      <c r="H7" s="860"/>
      <c r="I7" s="467" t="s">
        <v>71</v>
      </c>
      <c r="J7" s="467"/>
      <c r="K7" s="467"/>
      <c r="L7" s="252" t="s">
        <v>283</v>
      </c>
    </row>
    <row r="8" spans="1:12" s="1" customFormat="1">
      <c r="A8" s="27" t="str">
        <f>+B8&amp;C8&amp;D8</f>
        <v>1773301</v>
      </c>
      <c r="B8" s="28" t="s">
        <v>286</v>
      </c>
      <c r="C8" s="29">
        <v>33</v>
      </c>
      <c r="D8" s="28" t="s">
        <v>761</v>
      </c>
      <c r="E8" s="24">
        <v>2</v>
      </c>
      <c r="F8" s="611"/>
      <c r="G8" s="674"/>
      <c r="H8" s="467" t="s">
        <v>70</v>
      </c>
      <c r="I8" s="467"/>
      <c r="J8" s="467"/>
      <c r="K8" s="467"/>
      <c r="L8" s="105">
        <f>VLOOKUP($A8&amp;L$77,決統データ!$A$3:$DE$365,$E8+19,FALSE)/10</f>
        <v>61.2</v>
      </c>
    </row>
    <row r="9" spans="1:12" s="1" customFormat="1">
      <c r="A9" s="27" t="str">
        <f>+B9&amp;C9&amp;D9</f>
        <v>1773301</v>
      </c>
      <c r="B9" s="28" t="s">
        <v>286</v>
      </c>
      <c r="C9" s="29">
        <v>33</v>
      </c>
      <c r="D9" s="28" t="s">
        <v>761</v>
      </c>
      <c r="E9" s="24">
        <v>3</v>
      </c>
      <c r="F9" s="611"/>
      <c r="G9" s="684" t="s">
        <v>69</v>
      </c>
      <c r="H9" s="467" t="s">
        <v>68</v>
      </c>
      <c r="I9" s="467"/>
      <c r="J9" s="467"/>
      <c r="K9" s="467"/>
      <c r="L9" s="255"/>
    </row>
    <row r="10" spans="1:12" s="1" customFormat="1">
      <c r="E10" s="24"/>
      <c r="F10" s="611"/>
      <c r="G10" s="685"/>
      <c r="H10" s="467" t="s">
        <v>67</v>
      </c>
      <c r="I10" s="467"/>
      <c r="J10" s="467"/>
      <c r="K10" s="467"/>
      <c r="L10" s="252" t="s">
        <v>792</v>
      </c>
    </row>
    <row r="11" spans="1:12" s="1" customFormat="1">
      <c r="E11" s="24"/>
      <c r="F11" s="611"/>
      <c r="G11" s="685"/>
      <c r="H11" s="467" t="s">
        <v>64</v>
      </c>
      <c r="I11" s="467"/>
      <c r="J11" s="467"/>
      <c r="K11" s="467"/>
      <c r="L11" s="252"/>
    </row>
    <row r="12" spans="1:12" s="1" customFormat="1">
      <c r="E12" s="24"/>
      <c r="F12" s="611"/>
      <c r="G12" s="685"/>
      <c r="H12" s="467" t="s">
        <v>66</v>
      </c>
      <c r="I12" s="467"/>
      <c r="J12" s="467"/>
      <c r="K12" s="467"/>
      <c r="L12" s="252"/>
    </row>
    <row r="13" spans="1:12" s="1" customFormat="1">
      <c r="E13" s="24"/>
      <c r="F13" s="611"/>
      <c r="G13" s="685"/>
      <c r="H13" s="467" t="s">
        <v>65</v>
      </c>
      <c r="I13" s="467"/>
      <c r="J13" s="467"/>
      <c r="K13" s="467"/>
      <c r="L13" s="252"/>
    </row>
    <row r="14" spans="1:12" s="1" customFormat="1">
      <c r="E14" s="24"/>
      <c r="F14" s="611"/>
      <c r="G14" s="686"/>
      <c r="H14" s="467" t="s">
        <v>713</v>
      </c>
      <c r="I14" s="467"/>
      <c r="J14" s="467"/>
      <c r="K14" s="467"/>
      <c r="L14" s="252"/>
    </row>
    <row r="15" spans="1:12" s="1" customFormat="1">
      <c r="A15" s="27" t="str">
        <f>+B15&amp;C15&amp;D15</f>
        <v>1773301</v>
      </c>
      <c r="B15" s="28" t="s">
        <v>286</v>
      </c>
      <c r="C15" s="29">
        <v>33</v>
      </c>
      <c r="D15" s="28" t="s">
        <v>761</v>
      </c>
      <c r="E15" s="24">
        <v>4</v>
      </c>
      <c r="F15" s="611"/>
      <c r="G15" s="672" t="s">
        <v>64</v>
      </c>
      <c r="H15" s="467" t="s">
        <v>63</v>
      </c>
      <c r="I15" s="467"/>
      <c r="J15" s="467"/>
      <c r="K15" s="467"/>
      <c r="L15" s="42">
        <f>VLOOKUP($A15&amp;L$77,決統データ!$A$3:$DE$365,$E15+19,FALSE)</f>
        <v>0</v>
      </c>
    </row>
    <row r="16" spans="1:12" s="1" customFormat="1" ht="15" customHeight="1">
      <c r="A16" s="27" t="str">
        <f>+B16&amp;C16&amp;D16</f>
        <v>1773301</v>
      </c>
      <c r="B16" s="28" t="s">
        <v>286</v>
      </c>
      <c r="C16" s="29">
        <v>33</v>
      </c>
      <c r="D16" s="28" t="s">
        <v>761</v>
      </c>
      <c r="E16" s="24">
        <v>5</v>
      </c>
      <c r="F16" s="611"/>
      <c r="G16" s="673"/>
      <c r="H16" s="922" t="s">
        <v>262</v>
      </c>
      <c r="I16" s="923"/>
      <c r="J16" s="923"/>
      <c r="K16" s="924"/>
      <c r="L16" s="42">
        <f>VLOOKUP($A16&amp;L$77,決統データ!$A$3:$DE$365,$E16+19,FALSE)</f>
        <v>0</v>
      </c>
    </row>
    <row r="17" spans="1:12" s="1" customFormat="1">
      <c r="A17" s="27" t="str">
        <f>+B17&amp;C17&amp;D17</f>
        <v>1773301</v>
      </c>
      <c r="B17" s="28" t="s">
        <v>286</v>
      </c>
      <c r="C17" s="29">
        <v>33</v>
      </c>
      <c r="D17" s="28" t="s">
        <v>761</v>
      </c>
      <c r="E17" s="24">
        <v>6</v>
      </c>
      <c r="F17" s="611"/>
      <c r="G17" s="673"/>
      <c r="H17" s="922" t="s">
        <v>261</v>
      </c>
      <c r="I17" s="923"/>
      <c r="J17" s="923"/>
      <c r="K17" s="924"/>
      <c r="L17" s="42">
        <f>VLOOKUP($A17&amp;L$77,決統データ!$A$3:$DE$365,$E17+19,FALSE)</f>
        <v>0</v>
      </c>
    </row>
    <row r="18" spans="1:12" s="1" customFormat="1">
      <c r="A18" s="27" t="str">
        <f>+B18&amp;C18&amp;D18</f>
        <v>1773301</v>
      </c>
      <c r="B18" s="28" t="s">
        <v>286</v>
      </c>
      <c r="C18" s="29">
        <v>33</v>
      </c>
      <c r="D18" s="28" t="s">
        <v>761</v>
      </c>
      <c r="E18" s="24">
        <v>7</v>
      </c>
      <c r="F18" s="611"/>
      <c r="G18" s="674"/>
      <c r="H18" s="467" t="s">
        <v>60</v>
      </c>
      <c r="I18" s="467"/>
      <c r="J18" s="467"/>
      <c r="K18" s="467"/>
      <c r="L18" s="42">
        <f>VLOOKUP($A18&amp;L$77,決統データ!$A$3:$DE$365,$E18+19,FALSE)</f>
        <v>0</v>
      </c>
    </row>
    <row r="19" spans="1:12" s="1" customFormat="1">
      <c r="A19" s="27" t="str">
        <f>+B19&amp;C19&amp;D19</f>
        <v>1773301</v>
      </c>
      <c r="B19" s="28" t="s">
        <v>286</v>
      </c>
      <c r="C19" s="29">
        <v>33</v>
      </c>
      <c r="D19" s="28" t="s">
        <v>761</v>
      </c>
      <c r="E19" s="24">
        <v>8</v>
      </c>
      <c r="F19" s="611"/>
      <c r="G19" s="671" t="s">
        <v>59</v>
      </c>
      <c r="H19" s="467" t="s">
        <v>58</v>
      </c>
      <c r="I19" s="467"/>
      <c r="J19" s="467"/>
      <c r="K19" s="467"/>
      <c r="L19" s="252" t="s">
        <v>283</v>
      </c>
    </row>
    <row r="20" spans="1:12" s="1" customFormat="1">
      <c r="E20" s="24"/>
      <c r="F20" s="611"/>
      <c r="G20" s="671"/>
      <c r="H20" s="467" t="s">
        <v>57</v>
      </c>
      <c r="I20" s="467"/>
      <c r="J20" s="467"/>
      <c r="K20" s="467"/>
      <c r="L20" s="252"/>
    </row>
    <row r="21" spans="1:12" s="1" customFormat="1">
      <c r="E21" s="24"/>
      <c r="F21" s="611"/>
      <c r="G21" s="671"/>
      <c r="H21" s="467" t="s">
        <v>713</v>
      </c>
      <c r="I21" s="467"/>
      <c r="J21" s="467"/>
      <c r="K21" s="467"/>
      <c r="L21" s="252"/>
    </row>
    <row r="22" spans="1:12" s="1" customFormat="1" ht="14.1" customHeight="1">
      <c r="A22" s="27" t="str">
        <f>+B22&amp;C22&amp;D22</f>
        <v>1773301</v>
      </c>
      <c r="B22" s="28" t="s">
        <v>286</v>
      </c>
      <c r="C22" s="29">
        <v>33</v>
      </c>
      <c r="D22" s="28" t="s">
        <v>761</v>
      </c>
      <c r="E22" s="24">
        <v>9</v>
      </c>
      <c r="F22" s="611"/>
      <c r="G22" s="672" t="s">
        <v>56</v>
      </c>
      <c r="H22" s="855" t="s">
        <v>55</v>
      </c>
      <c r="I22" s="476" t="s">
        <v>54</v>
      </c>
      <c r="J22" s="498"/>
      <c r="K22" s="490"/>
      <c r="L22" s="252"/>
    </row>
    <row r="23" spans="1:12" s="1" customFormat="1">
      <c r="E23" s="24"/>
      <c r="F23" s="611"/>
      <c r="G23" s="673"/>
      <c r="H23" s="856"/>
      <c r="I23" s="476" t="s">
        <v>53</v>
      </c>
      <c r="J23" s="498"/>
      <c r="K23" s="490"/>
      <c r="L23" s="252" t="s">
        <v>283</v>
      </c>
    </row>
    <row r="24" spans="1:12" s="1" customFormat="1">
      <c r="E24" s="24"/>
      <c r="F24" s="611"/>
      <c r="G24" s="673"/>
      <c r="H24" s="856"/>
      <c r="I24" s="476" t="s">
        <v>52</v>
      </c>
      <c r="J24" s="498"/>
      <c r="K24" s="490"/>
      <c r="L24" s="252" t="s">
        <v>283</v>
      </c>
    </row>
    <row r="25" spans="1:12" s="1" customFormat="1">
      <c r="E25" s="24"/>
      <c r="F25" s="611"/>
      <c r="G25" s="673"/>
      <c r="H25" s="856"/>
      <c r="I25" s="476" t="s">
        <v>356</v>
      </c>
      <c r="J25" s="498"/>
      <c r="K25" s="490"/>
      <c r="L25" s="252" t="s">
        <v>19</v>
      </c>
    </row>
    <row r="26" spans="1:12" s="1" customFormat="1">
      <c r="E26" s="24"/>
      <c r="F26" s="611"/>
      <c r="G26" s="673"/>
      <c r="H26" s="856"/>
      <c r="I26" s="476" t="s">
        <v>357</v>
      </c>
      <c r="J26" s="498"/>
      <c r="K26" s="490"/>
      <c r="L26" s="252"/>
    </row>
    <row r="27" spans="1:12" s="1" customFormat="1" ht="16.05" customHeight="1">
      <c r="E27" s="419"/>
      <c r="F27" s="611"/>
      <c r="G27" s="673"/>
      <c r="H27" s="857"/>
      <c r="I27" s="416" t="s">
        <v>1467</v>
      </c>
      <c r="J27" s="418"/>
      <c r="K27" s="417"/>
      <c r="L27" s="353"/>
    </row>
    <row r="28" spans="1:12" s="1" customFormat="1">
      <c r="A28" s="27" t="str">
        <f>+B28&amp;C28&amp;D28</f>
        <v>1773301</v>
      </c>
      <c r="B28" s="28" t="s">
        <v>286</v>
      </c>
      <c r="C28" s="29">
        <v>33</v>
      </c>
      <c r="D28" s="28" t="s">
        <v>761</v>
      </c>
      <c r="E28" s="24">
        <v>10</v>
      </c>
      <c r="F28" s="611"/>
      <c r="G28" s="673"/>
      <c r="H28" s="619" t="s">
        <v>51</v>
      </c>
      <c r="I28" s="476" t="s">
        <v>50</v>
      </c>
      <c r="J28" s="498"/>
      <c r="K28" s="490"/>
      <c r="L28" s="252" t="s">
        <v>283</v>
      </c>
    </row>
    <row r="29" spans="1:12" s="1" customFormat="1">
      <c r="E29" s="24"/>
      <c r="F29" s="611"/>
      <c r="G29" s="673"/>
      <c r="H29" s="620"/>
      <c r="I29" s="476" t="s">
        <v>49</v>
      </c>
      <c r="J29" s="498"/>
      <c r="K29" s="490"/>
      <c r="L29" s="255"/>
    </row>
    <row r="30" spans="1:12" s="1" customFormat="1">
      <c r="E30" s="24"/>
      <c r="F30" s="611"/>
      <c r="G30" s="673"/>
      <c r="H30" s="620"/>
      <c r="I30" s="476" t="s">
        <v>48</v>
      </c>
      <c r="J30" s="498"/>
      <c r="K30" s="490"/>
      <c r="L30" s="255"/>
    </row>
    <row r="31" spans="1:12" s="1" customFormat="1">
      <c r="E31" s="24"/>
      <c r="F31" s="611"/>
      <c r="G31" s="674"/>
      <c r="H31" s="621"/>
      <c r="I31" s="476" t="s">
        <v>47</v>
      </c>
      <c r="J31" s="498"/>
      <c r="K31" s="490"/>
      <c r="L31" s="255"/>
    </row>
    <row r="32" spans="1:12" s="1" customFormat="1">
      <c r="A32" s="27" t="str">
        <f t="shared" ref="A32:A51" si="0">+B32&amp;C32&amp;D32</f>
        <v>1773301</v>
      </c>
      <c r="B32" s="28" t="s">
        <v>286</v>
      </c>
      <c r="C32" s="29">
        <v>33</v>
      </c>
      <c r="D32" s="28" t="s">
        <v>761</v>
      </c>
      <c r="E32" s="24">
        <v>11</v>
      </c>
      <c r="F32" s="611"/>
      <c r="G32" s="476" t="s">
        <v>46</v>
      </c>
      <c r="H32" s="498"/>
      <c r="I32" s="498"/>
      <c r="J32" s="498"/>
      <c r="K32" s="490"/>
      <c r="L32" s="268">
        <f>VLOOKUP($A32&amp;L$77,決統データ!$A$3:$DE$365,$E32+19,FALSE)</f>
        <v>4231001</v>
      </c>
    </row>
    <row r="33" spans="1:12" s="1" customFormat="1">
      <c r="A33" s="27" t="str">
        <f t="shared" si="0"/>
        <v>1773301</v>
      </c>
      <c r="B33" s="28" t="s">
        <v>286</v>
      </c>
      <c r="C33" s="29">
        <v>33</v>
      </c>
      <c r="D33" s="28" t="s">
        <v>761</v>
      </c>
      <c r="E33" s="24">
        <v>12</v>
      </c>
      <c r="F33" s="611"/>
      <c r="G33" s="476" t="s">
        <v>45</v>
      </c>
      <c r="H33" s="498"/>
      <c r="I33" s="498"/>
      <c r="J33" s="498"/>
      <c r="K33" s="490"/>
      <c r="L33" s="268">
        <f>VLOOKUP($A33&amp;L$77,決統データ!$A$3:$DE$365,$E33+19,FALSE)</f>
        <v>4090401</v>
      </c>
    </row>
    <row r="34" spans="1:12" s="1" customFormat="1" ht="15.6">
      <c r="A34" s="27" t="str">
        <f t="shared" si="0"/>
        <v>1773301</v>
      </c>
      <c r="B34" s="28" t="s">
        <v>286</v>
      </c>
      <c r="C34" s="29">
        <v>33</v>
      </c>
      <c r="D34" s="28" t="s">
        <v>761</v>
      </c>
      <c r="E34" s="24">
        <v>13</v>
      </c>
      <c r="F34" s="611"/>
      <c r="G34" s="659" t="s">
        <v>44</v>
      </c>
      <c r="H34" s="710" t="s">
        <v>43</v>
      </c>
      <c r="I34" s="710"/>
      <c r="J34" s="710"/>
      <c r="K34" s="710"/>
      <c r="L34" s="414">
        <f>VLOOKUP($A34&amp;L$77,決統データ!$A$3:$DE$365,$E34+19,FALSE)</f>
        <v>4180</v>
      </c>
    </row>
    <row r="35" spans="1:12" s="1" customFormat="1" ht="15.6">
      <c r="A35" s="27" t="str">
        <f t="shared" si="0"/>
        <v>1773301</v>
      </c>
      <c r="B35" s="28" t="s">
        <v>286</v>
      </c>
      <c r="C35" s="29">
        <v>33</v>
      </c>
      <c r="D35" s="28" t="s">
        <v>761</v>
      </c>
      <c r="E35" s="24">
        <v>14</v>
      </c>
      <c r="F35" s="611"/>
      <c r="G35" s="659"/>
      <c r="H35" s="710" t="s">
        <v>42</v>
      </c>
      <c r="I35" s="710"/>
      <c r="J35" s="710"/>
      <c r="K35" s="710"/>
      <c r="L35" s="414">
        <f>VLOOKUP($A35&amp;L$77,決統データ!$A$3:$DE$365,$E35+19,FALSE)</f>
        <v>0</v>
      </c>
    </row>
    <row r="36" spans="1:12" s="1" customFormat="1" ht="15.6">
      <c r="A36" s="27" t="str">
        <f t="shared" si="0"/>
        <v>1773301</v>
      </c>
      <c r="B36" s="28" t="s">
        <v>286</v>
      </c>
      <c r="C36" s="29">
        <v>33</v>
      </c>
      <c r="D36" s="28" t="s">
        <v>761</v>
      </c>
      <c r="E36" s="24">
        <v>15</v>
      </c>
      <c r="F36" s="611"/>
      <c r="G36" s="659"/>
      <c r="H36" s="710" t="s">
        <v>282</v>
      </c>
      <c r="I36" s="710"/>
      <c r="J36" s="710"/>
      <c r="K36" s="710"/>
      <c r="L36" s="414">
        <f>VLOOKUP($A36&amp;L$77,決統データ!$A$3:$DE$365,$E36+19,FALSE)</f>
        <v>0</v>
      </c>
    </row>
    <row r="37" spans="1:12" s="1" customFormat="1" ht="15.6">
      <c r="A37" s="27" t="str">
        <f t="shared" si="0"/>
        <v>1773301</v>
      </c>
      <c r="B37" s="28" t="s">
        <v>286</v>
      </c>
      <c r="C37" s="29">
        <v>33</v>
      </c>
      <c r="D37" s="28" t="s">
        <v>761</v>
      </c>
      <c r="E37" s="24">
        <v>16</v>
      </c>
      <c r="F37" s="611"/>
      <c r="G37" s="659"/>
      <c r="H37" s="710" t="s">
        <v>281</v>
      </c>
      <c r="I37" s="710"/>
      <c r="J37" s="710"/>
      <c r="K37" s="710"/>
      <c r="L37" s="414">
        <f>VLOOKUP($A37&amp;L$77,決統データ!$A$3:$DE$365,$E37+19,FALSE)</f>
        <v>0</v>
      </c>
    </row>
    <row r="38" spans="1:12" s="1" customFormat="1" ht="15.6">
      <c r="A38" s="27" t="str">
        <f t="shared" si="0"/>
        <v>1773301</v>
      </c>
      <c r="B38" s="28" t="s">
        <v>286</v>
      </c>
      <c r="C38" s="29">
        <v>33</v>
      </c>
      <c r="D38" s="28" t="s">
        <v>761</v>
      </c>
      <c r="E38" s="24">
        <v>17</v>
      </c>
      <c r="F38" s="611"/>
      <c r="G38" s="659"/>
      <c r="H38" s="710" t="s">
        <v>280</v>
      </c>
      <c r="I38" s="710"/>
      <c r="J38" s="710"/>
      <c r="K38" s="710"/>
      <c r="L38" s="414">
        <f>VLOOKUP($A38&amp;L$77,決統データ!$A$3:$DE$365,$E38+19,FALSE)</f>
        <v>0</v>
      </c>
    </row>
    <row r="39" spans="1:12" s="1" customFormat="1" ht="15.6">
      <c r="A39" s="27" t="str">
        <f t="shared" si="0"/>
        <v>1773301</v>
      </c>
      <c r="B39" s="28" t="s">
        <v>286</v>
      </c>
      <c r="C39" s="29">
        <v>33</v>
      </c>
      <c r="D39" s="28" t="s">
        <v>761</v>
      </c>
      <c r="E39" s="24">
        <v>18</v>
      </c>
      <c r="F39" s="611"/>
      <c r="G39" s="659"/>
      <c r="H39" s="710" t="s">
        <v>279</v>
      </c>
      <c r="I39" s="710"/>
      <c r="J39" s="710"/>
      <c r="K39" s="710"/>
      <c r="L39" s="414">
        <f>VLOOKUP($A39&amp;L$77,決統データ!$A$3:$DE$365,$E39+19,FALSE)</f>
        <v>0</v>
      </c>
    </row>
    <row r="40" spans="1:12" s="1" customFormat="1">
      <c r="A40" s="27" t="str">
        <f t="shared" si="0"/>
        <v>1773301</v>
      </c>
      <c r="B40" s="28" t="s">
        <v>286</v>
      </c>
      <c r="C40" s="29">
        <v>33</v>
      </c>
      <c r="D40" s="28" t="s">
        <v>761</v>
      </c>
      <c r="E40" s="24">
        <v>19</v>
      </c>
      <c r="F40" s="611"/>
      <c r="G40" s="853" t="s">
        <v>37</v>
      </c>
      <c r="H40" s="467" t="s">
        <v>36</v>
      </c>
      <c r="I40" s="467"/>
      <c r="J40" s="467"/>
      <c r="K40" s="467"/>
      <c r="L40" s="414">
        <f>VLOOKUP($A40&amp;L$77,決統データ!$A$3:$DE$365,$E40+19,FALSE)</f>
        <v>2468</v>
      </c>
    </row>
    <row r="41" spans="1:12" s="1" customFormat="1" ht="15.6">
      <c r="A41" s="27" t="str">
        <f t="shared" si="0"/>
        <v>1773301</v>
      </c>
      <c r="B41" s="28" t="s">
        <v>286</v>
      </c>
      <c r="C41" s="29">
        <v>33</v>
      </c>
      <c r="D41" s="28" t="s">
        <v>761</v>
      </c>
      <c r="E41" s="24">
        <v>20</v>
      </c>
      <c r="F41" s="611"/>
      <c r="G41" s="853"/>
      <c r="H41" s="467" t="s">
        <v>35</v>
      </c>
      <c r="I41" s="467"/>
      <c r="J41" s="467"/>
      <c r="K41" s="467"/>
      <c r="L41" s="414">
        <f>VLOOKUP($A41&amp;L$77,決統データ!$A$3:$DE$365,$E41+19,FALSE)</f>
        <v>1026</v>
      </c>
    </row>
    <row r="42" spans="1:12" s="1" customFormat="1" ht="15.6">
      <c r="A42" s="27" t="str">
        <f t="shared" si="0"/>
        <v>1773301</v>
      </c>
      <c r="B42" s="28" t="s">
        <v>286</v>
      </c>
      <c r="C42" s="29">
        <v>33</v>
      </c>
      <c r="D42" s="28" t="s">
        <v>761</v>
      </c>
      <c r="E42" s="24">
        <v>21</v>
      </c>
      <c r="F42" s="611"/>
      <c r="G42" s="853"/>
      <c r="H42" s="467" t="s">
        <v>34</v>
      </c>
      <c r="I42" s="467"/>
      <c r="J42" s="467"/>
      <c r="K42" s="467"/>
      <c r="L42" s="414">
        <f>VLOOKUP($A42&amp;L$77,決統データ!$A$3:$DE$365,$E42+19,FALSE)</f>
        <v>0</v>
      </c>
    </row>
    <row r="43" spans="1:12" s="1" customFormat="1" ht="15.6">
      <c r="A43" s="27" t="str">
        <f t="shared" si="0"/>
        <v>1773301</v>
      </c>
      <c r="B43" s="28" t="s">
        <v>286</v>
      </c>
      <c r="C43" s="29">
        <v>33</v>
      </c>
      <c r="D43" s="28" t="s">
        <v>761</v>
      </c>
      <c r="E43" s="24">
        <v>22</v>
      </c>
      <c r="F43" s="611"/>
      <c r="G43" s="853"/>
      <c r="H43" s="467" t="s">
        <v>33</v>
      </c>
      <c r="I43" s="467"/>
      <c r="J43" s="467"/>
      <c r="K43" s="467"/>
      <c r="L43" s="414">
        <f>VLOOKUP($A43&amp;L$77,決統データ!$A$3:$DE$365,$E43+19,FALSE)</f>
        <v>0</v>
      </c>
    </row>
    <row r="44" spans="1:12" s="1" customFormat="1" ht="15.6">
      <c r="A44" s="27" t="str">
        <f t="shared" si="0"/>
        <v>1773301</v>
      </c>
      <c r="B44" s="28" t="s">
        <v>286</v>
      </c>
      <c r="C44" s="29">
        <v>33</v>
      </c>
      <c r="D44" s="28" t="s">
        <v>761</v>
      </c>
      <c r="E44" s="24">
        <v>23</v>
      </c>
      <c r="F44" s="611"/>
      <c r="G44" s="853"/>
      <c r="H44" s="467" t="s">
        <v>32</v>
      </c>
      <c r="I44" s="467"/>
      <c r="J44" s="467"/>
      <c r="K44" s="467"/>
      <c r="L44" s="414">
        <f>VLOOKUP($A44&amp;L$77,決統データ!$A$3:$DE$365,$E44+19,FALSE)</f>
        <v>0</v>
      </c>
    </row>
    <row r="45" spans="1:12" s="1" customFormat="1" ht="15.6">
      <c r="A45" s="27" t="str">
        <f t="shared" si="0"/>
        <v>1773301</v>
      </c>
      <c r="B45" s="28" t="s">
        <v>286</v>
      </c>
      <c r="C45" s="29">
        <v>33</v>
      </c>
      <c r="D45" s="28" t="s">
        <v>761</v>
      </c>
      <c r="E45" s="24">
        <v>24</v>
      </c>
      <c r="F45" s="611"/>
      <c r="G45" s="854"/>
      <c r="H45" s="467" t="s">
        <v>31</v>
      </c>
      <c r="I45" s="467"/>
      <c r="J45" s="467"/>
      <c r="K45" s="467"/>
      <c r="L45" s="414">
        <f>VLOOKUP($A45&amp;L$77,決統データ!$A$3:$DE$365,$E45+19,FALSE)</f>
        <v>0</v>
      </c>
    </row>
    <row r="46" spans="1:12" s="1" customFormat="1" ht="15.6">
      <c r="A46" s="27" t="str">
        <f t="shared" si="0"/>
        <v>1773301</v>
      </c>
      <c r="B46" s="28" t="s">
        <v>286</v>
      </c>
      <c r="C46" s="29">
        <v>33</v>
      </c>
      <c r="D46" s="28" t="s">
        <v>761</v>
      </c>
      <c r="E46" s="24">
        <v>25</v>
      </c>
      <c r="F46" s="711"/>
      <c r="G46" s="849" t="s">
        <v>278</v>
      </c>
      <c r="H46" s="490" t="s">
        <v>29</v>
      </c>
      <c r="I46" s="467"/>
      <c r="J46" s="467"/>
      <c r="K46" s="467"/>
      <c r="L46" s="414">
        <f>VLOOKUP($A46&amp;L$77,決統データ!$A$3:$DE$365,$E46+19,FALSE)</f>
        <v>0</v>
      </c>
    </row>
    <row r="47" spans="1:12" s="1" customFormat="1" ht="15.6">
      <c r="A47" s="27" t="str">
        <f t="shared" si="0"/>
        <v>1773301</v>
      </c>
      <c r="B47" s="28" t="s">
        <v>286</v>
      </c>
      <c r="C47" s="29">
        <v>33</v>
      </c>
      <c r="D47" s="28" t="s">
        <v>761</v>
      </c>
      <c r="E47" s="24">
        <v>26</v>
      </c>
      <c r="F47" s="711"/>
      <c r="G47" s="850"/>
      <c r="H47" s="490" t="s">
        <v>28</v>
      </c>
      <c r="I47" s="467"/>
      <c r="J47" s="467"/>
      <c r="K47" s="467"/>
      <c r="L47" s="414">
        <f>VLOOKUP($A47&amp;L$77,決統データ!$A$3:$DE$365,$E47+19,FALSE)</f>
        <v>0</v>
      </c>
    </row>
    <row r="48" spans="1:12" s="1" customFormat="1" ht="14.25" customHeight="1">
      <c r="A48" s="27" t="str">
        <f t="shared" si="0"/>
        <v>1773301</v>
      </c>
      <c r="B48" s="28" t="s">
        <v>286</v>
      </c>
      <c r="C48" s="29">
        <v>33</v>
      </c>
      <c r="D48" s="28" t="s">
        <v>761</v>
      </c>
      <c r="E48" s="24">
        <v>32</v>
      </c>
      <c r="F48" s="611"/>
      <c r="G48" s="690" t="s">
        <v>222</v>
      </c>
      <c r="H48" s="689" t="s">
        <v>26</v>
      </c>
      <c r="I48" s="689"/>
      <c r="J48" s="60" t="s">
        <v>25</v>
      </c>
      <c r="K48" s="60"/>
      <c r="L48" s="105">
        <f>VLOOKUP($A48&amp;L$77,決統データ!$A$3:$DE$365,$E48+19,FALSE)/10</f>
        <v>0</v>
      </c>
    </row>
    <row r="49" spans="1:12" s="1" customFormat="1">
      <c r="A49" s="27" t="str">
        <f t="shared" si="0"/>
        <v>1773301</v>
      </c>
      <c r="B49" s="28" t="s">
        <v>286</v>
      </c>
      <c r="C49" s="29">
        <v>33</v>
      </c>
      <c r="D49" s="28" t="s">
        <v>761</v>
      </c>
      <c r="E49" s="24">
        <v>33</v>
      </c>
      <c r="F49" s="611"/>
      <c r="G49" s="691"/>
      <c r="H49" s="689"/>
      <c r="I49" s="689"/>
      <c r="J49" s="476" t="s">
        <v>24</v>
      </c>
      <c r="K49" s="490"/>
      <c r="L49" s="105">
        <f>VLOOKUP($A49&amp;L$77,決統データ!$A$3:$DE$365,$E49+19,FALSE)/10</f>
        <v>0</v>
      </c>
    </row>
    <row r="50" spans="1:12" s="1" customFormat="1">
      <c r="A50" s="27" t="str">
        <f t="shared" si="0"/>
        <v>1773301</v>
      </c>
      <c r="B50" s="28" t="s">
        <v>286</v>
      </c>
      <c r="C50" s="29">
        <v>33</v>
      </c>
      <c r="D50" s="28" t="s">
        <v>761</v>
      </c>
      <c r="E50" s="24">
        <v>34</v>
      </c>
      <c r="F50" s="611"/>
      <c r="G50" s="692"/>
      <c r="H50" s="467" t="s">
        <v>23</v>
      </c>
      <c r="I50" s="467"/>
      <c r="J50" s="467"/>
      <c r="K50" s="467"/>
      <c r="L50" s="42">
        <f>VLOOKUP($A50&amp;L$77,決統データ!$A$3:$DE$365,$E50+19,FALSE)</f>
        <v>0</v>
      </c>
    </row>
    <row r="51" spans="1:12" s="1" customFormat="1">
      <c r="A51" s="27" t="str">
        <f t="shared" si="0"/>
        <v>1773301</v>
      </c>
      <c r="B51" s="28" t="s">
        <v>286</v>
      </c>
      <c r="C51" s="29">
        <v>33</v>
      </c>
      <c r="D51" s="28" t="s">
        <v>761</v>
      </c>
      <c r="E51" s="24">
        <v>35</v>
      </c>
      <c r="F51" s="611"/>
      <c r="G51" s="693" t="s">
        <v>22</v>
      </c>
      <c r="H51" s="694"/>
      <c r="I51" s="467" t="s">
        <v>355</v>
      </c>
      <c r="J51" s="467"/>
      <c r="K51" s="467"/>
      <c r="L51" s="252" t="s">
        <v>792</v>
      </c>
    </row>
    <row r="52" spans="1:12" s="1" customFormat="1">
      <c r="E52" s="24"/>
      <c r="F52" s="611"/>
      <c r="G52" s="695"/>
      <c r="H52" s="696"/>
      <c r="I52" s="467" t="s">
        <v>21</v>
      </c>
      <c r="J52" s="467"/>
      <c r="K52" s="467"/>
      <c r="L52" s="251"/>
    </row>
    <row r="53" spans="1:12" s="1" customFormat="1">
      <c r="E53" s="24"/>
      <c r="F53" s="612"/>
      <c r="G53" s="697"/>
      <c r="H53" s="698"/>
      <c r="I53" s="467" t="s">
        <v>20</v>
      </c>
      <c r="J53" s="467"/>
      <c r="K53" s="467"/>
      <c r="L53" s="251"/>
    </row>
    <row r="54" spans="1:12" s="1" customFormat="1" ht="14.25" customHeight="1">
      <c r="A54" s="27" t="str">
        <f>+B54&amp;C54&amp;D54</f>
        <v>1773301</v>
      </c>
      <c r="B54" s="28" t="s">
        <v>286</v>
      </c>
      <c r="C54" s="29">
        <v>33</v>
      </c>
      <c r="D54" s="28" t="s">
        <v>761</v>
      </c>
      <c r="E54" s="24">
        <v>36</v>
      </c>
      <c r="F54" s="846" t="s">
        <v>277</v>
      </c>
      <c r="G54" s="905" t="s">
        <v>179</v>
      </c>
      <c r="H54" s="907"/>
      <c r="I54" s="467" t="s">
        <v>16</v>
      </c>
      <c r="J54" s="467"/>
      <c r="K54" s="467"/>
      <c r="L54" s="251"/>
    </row>
    <row r="55" spans="1:12" s="1" customFormat="1">
      <c r="E55" s="24"/>
      <c r="F55" s="847"/>
      <c r="G55" s="913"/>
      <c r="H55" s="914"/>
      <c r="I55" s="467" t="s">
        <v>15</v>
      </c>
      <c r="J55" s="467"/>
      <c r="K55" s="467"/>
      <c r="L55" s="251"/>
    </row>
    <row r="56" spans="1:12" s="1" customFormat="1">
      <c r="E56" s="24"/>
      <c r="F56" s="847"/>
      <c r="G56" s="908"/>
      <c r="H56" s="910"/>
      <c r="I56" s="467" t="s">
        <v>713</v>
      </c>
      <c r="J56" s="467"/>
      <c r="K56" s="467"/>
      <c r="L56" s="251"/>
    </row>
    <row r="57" spans="1:12" s="1" customFormat="1">
      <c r="A57" s="27" t="str">
        <f t="shared" ref="A57:A73" si="1">+B57&amp;C57&amp;D57</f>
        <v>1773301</v>
      </c>
      <c r="B57" s="28" t="s">
        <v>286</v>
      </c>
      <c r="C57" s="29">
        <v>33</v>
      </c>
      <c r="D57" s="28" t="s">
        <v>761</v>
      </c>
      <c r="E57" s="24">
        <v>39</v>
      </c>
      <c r="F57" s="847"/>
      <c r="G57" s="476" t="s">
        <v>14</v>
      </c>
      <c r="H57" s="498"/>
      <c r="I57" s="498"/>
      <c r="J57" s="498"/>
      <c r="K57" s="490"/>
      <c r="L57" s="42">
        <f>VLOOKUP($A57&amp;L$77,決統データ!$A$3:$DE$365,$E57+19,FALSE)</f>
        <v>0</v>
      </c>
    </row>
    <row r="58" spans="1:12" s="1" customFormat="1">
      <c r="A58" s="27" t="str">
        <f t="shared" si="1"/>
        <v>1773301</v>
      </c>
      <c r="B58" s="28" t="s">
        <v>286</v>
      </c>
      <c r="C58" s="29">
        <v>33</v>
      </c>
      <c r="D58" s="28" t="s">
        <v>761</v>
      </c>
      <c r="E58" s="24">
        <v>40</v>
      </c>
      <c r="F58" s="847"/>
      <c r="G58" s="905" t="s">
        <v>276</v>
      </c>
      <c r="H58" s="907"/>
      <c r="I58" s="467" t="s">
        <v>12</v>
      </c>
      <c r="J58" s="467"/>
      <c r="K58" s="467"/>
      <c r="L58" s="42">
        <f>VLOOKUP($A58&amp;L$77,決統データ!$A$3:$DE$365,$E58+19,FALSE)</f>
        <v>0</v>
      </c>
    </row>
    <row r="59" spans="1:12" s="1" customFormat="1">
      <c r="A59" s="27" t="str">
        <f t="shared" si="1"/>
        <v>1773301</v>
      </c>
      <c r="B59" s="28" t="s">
        <v>286</v>
      </c>
      <c r="C59" s="29">
        <v>33</v>
      </c>
      <c r="D59" s="28" t="s">
        <v>761</v>
      </c>
      <c r="E59" s="24">
        <v>41</v>
      </c>
      <c r="F59" s="847"/>
      <c r="G59" s="908"/>
      <c r="H59" s="910"/>
      <c r="I59" s="467" t="s">
        <v>11</v>
      </c>
      <c r="J59" s="467"/>
      <c r="K59" s="467"/>
      <c r="L59" s="42">
        <f>VLOOKUP($A59&amp;L$77,決統データ!$A$3:$DE$365,$E59+19,FALSE)</f>
        <v>0</v>
      </c>
    </row>
    <row r="60" spans="1:12" s="1" customFormat="1">
      <c r="A60" s="27" t="str">
        <f t="shared" si="1"/>
        <v>1773301</v>
      </c>
      <c r="B60" s="28" t="s">
        <v>286</v>
      </c>
      <c r="C60" s="29">
        <v>33</v>
      </c>
      <c r="D60" s="28" t="s">
        <v>761</v>
      </c>
      <c r="E60" s="24">
        <v>42</v>
      </c>
      <c r="F60" s="848"/>
      <c r="G60" s="467" t="s">
        <v>10</v>
      </c>
      <c r="H60" s="467"/>
      <c r="I60" s="467"/>
      <c r="J60" s="467"/>
      <c r="K60" s="467"/>
      <c r="L60" s="42">
        <f>VLOOKUP($A60&amp;L$77,決統データ!$A$3:$DE$365,$E60+19,FALSE)</f>
        <v>0</v>
      </c>
    </row>
    <row r="61" spans="1:12" s="3" customFormat="1">
      <c r="A61" s="27" t="str">
        <f t="shared" si="1"/>
        <v>1773301</v>
      </c>
      <c r="B61" s="28" t="s">
        <v>286</v>
      </c>
      <c r="C61" s="29">
        <v>33</v>
      </c>
      <c r="D61" s="28" t="s">
        <v>761</v>
      </c>
      <c r="E61" s="24">
        <v>43</v>
      </c>
      <c r="F61" s="610" t="s">
        <v>9</v>
      </c>
      <c r="G61" s="672" t="s">
        <v>8</v>
      </c>
      <c r="H61" s="678" t="s">
        <v>7</v>
      </c>
      <c r="I61" s="679"/>
      <c r="J61" s="679"/>
      <c r="K61" s="680"/>
      <c r="L61" s="411">
        <f>VLOOKUP($A61&amp;L$77,決統データ!$A$3:$DE$365,$E61+19,FALSE)</f>
        <v>4010328</v>
      </c>
    </row>
    <row r="62" spans="1:12" s="1" customFormat="1">
      <c r="A62" s="27" t="str">
        <f t="shared" si="1"/>
        <v>1773301</v>
      </c>
      <c r="B62" s="28" t="s">
        <v>286</v>
      </c>
      <c r="C62" s="29">
        <v>33</v>
      </c>
      <c r="D62" s="28" t="s">
        <v>761</v>
      </c>
      <c r="E62" s="24">
        <v>44</v>
      </c>
      <c r="F62" s="611"/>
      <c r="G62" s="673"/>
      <c r="H62" s="467" t="s">
        <v>6</v>
      </c>
      <c r="I62" s="467"/>
      <c r="J62" s="64" t="s">
        <v>5</v>
      </c>
      <c r="K62" s="62"/>
      <c r="L62" s="105">
        <f>VLOOKUP($A62&amp;L$77,決統データ!$A$3:$DE$365,$E62+19,FALSE)/10</f>
        <v>20</v>
      </c>
    </row>
    <row r="63" spans="1:12" s="1" customFormat="1">
      <c r="A63" s="27" t="str">
        <f t="shared" si="1"/>
        <v>1773301</v>
      </c>
      <c r="B63" s="28" t="s">
        <v>286</v>
      </c>
      <c r="C63" s="29">
        <v>33</v>
      </c>
      <c r="D63" s="28" t="s">
        <v>761</v>
      </c>
      <c r="E63" s="24">
        <v>45</v>
      </c>
      <c r="F63" s="611"/>
      <c r="G63" s="673"/>
      <c r="H63" s="467"/>
      <c r="I63" s="467"/>
      <c r="J63" s="476" t="s">
        <v>4</v>
      </c>
      <c r="K63" s="490"/>
      <c r="L63" s="42">
        <f>VLOOKUP($A63&amp;L$77,決統データ!$A$3:$DE$365,$E63+19,FALSE)/10</f>
        <v>0</v>
      </c>
    </row>
    <row r="64" spans="1:12" s="1" customFormat="1">
      <c r="A64" s="27" t="str">
        <f t="shared" si="1"/>
        <v>1773301</v>
      </c>
      <c r="B64" s="28" t="s">
        <v>286</v>
      </c>
      <c r="C64" s="29">
        <v>33</v>
      </c>
      <c r="D64" s="28" t="s">
        <v>761</v>
      </c>
      <c r="E64" s="24">
        <v>46</v>
      </c>
      <c r="F64" s="611"/>
      <c r="G64" s="673"/>
      <c r="H64" s="467" t="s">
        <v>3</v>
      </c>
      <c r="I64" s="467"/>
      <c r="J64" s="467"/>
      <c r="K64" s="467"/>
      <c r="L64" s="42">
        <f>VLOOKUP($A64&amp;L$77,決統データ!$A$3:$DE$365,$E64+19,FALSE)</f>
        <v>0</v>
      </c>
    </row>
    <row r="65" spans="1:12" s="1" customFormat="1">
      <c r="A65" s="27" t="str">
        <f t="shared" si="1"/>
        <v>1773301</v>
      </c>
      <c r="B65" s="28" t="s">
        <v>286</v>
      </c>
      <c r="C65" s="29">
        <v>33</v>
      </c>
      <c r="D65" s="28" t="s">
        <v>761</v>
      </c>
      <c r="E65" s="24">
        <v>47</v>
      </c>
      <c r="F65" s="611"/>
      <c r="G65" s="673"/>
      <c r="H65" s="467" t="s">
        <v>178</v>
      </c>
      <c r="I65" s="467"/>
      <c r="J65" s="467"/>
      <c r="K65" s="467"/>
      <c r="L65" s="42">
        <f>VLOOKUP($A65&amp;L$77,決統データ!$A$3:$DE$365,$E65+19,FALSE)</f>
        <v>0</v>
      </c>
    </row>
    <row r="66" spans="1:12" s="1" customFormat="1">
      <c r="A66" s="27" t="str">
        <f t="shared" si="1"/>
        <v>1773301</v>
      </c>
      <c r="B66" s="28" t="s">
        <v>286</v>
      </c>
      <c r="C66" s="29">
        <v>33</v>
      </c>
      <c r="D66" s="28" t="s">
        <v>761</v>
      </c>
      <c r="E66" s="24">
        <v>48</v>
      </c>
      <c r="F66" s="611"/>
      <c r="G66" s="673"/>
      <c r="H66" s="476" t="s">
        <v>1</v>
      </c>
      <c r="I66" s="498"/>
      <c r="J66" s="498"/>
      <c r="K66" s="490"/>
      <c r="L66" s="42">
        <f>VLOOKUP($A66&amp;L$77,決統データ!$A$3:$DE$365,$E66+19,FALSE)</f>
        <v>1000000</v>
      </c>
    </row>
    <row r="67" spans="1:12" s="3" customFormat="1">
      <c r="A67" s="27" t="str">
        <f t="shared" si="1"/>
        <v>1773301</v>
      </c>
      <c r="B67" s="28" t="s">
        <v>286</v>
      </c>
      <c r="C67" s="29">
        <v>33</v>
      </c>
      <c r="D67" s="28" t="s">
        <v>761</v>
      </c>
      <c r="E67" s="24">
        <v>49</v>
      </c>
      <c r="F67" s="611"/>
      <c r="G67" s="673"/>
      <c r="H67" s="898" t="s">
        <v>0</v>
      </c>
      <c r="I67" s="899"/>
      <c r="J67" s="899"/>
      <c r="K67" s="900"/>
      <c r="L67" s="411">
        <f>VLOOKUP($A67&amp;L$77,決統データ!$A$3:$DE$365,$E67+19,FALSE)</f>
        <v>4171011</v>
      </c>
    </row>
    <row r="68" spans="1:12" s="1" customFormat="1">
      <c r="A68" s="27" t="str">
        <f t="shared" si="1"/>
        <v>1773301</v>
      </c>
      <c r="B68" s="28" t="s">
        <v>286</v>
      </c>
      <c r="C68" s="29">
        <v>33</v>
      </c>
      <c r="D68" s="28" t="s">
        <v>761</v>
      </c>
      <c r="E68" s="24">
        <v>50</v>
      </c>
      <c r="F68" s="611"/>
      <c r="G68" s="674"/>
      <c r="H68" s="467" t="s">
        <v>1263</v>
      </c>
      <c r="I68" s="467"/>
      <c r="J68" s="467"/>
      <c r="K68" s="467"/>
      <c r="L68" s="268">
        <f>VLOOKUP($A68&amp;L$77,決統データ!$A$3:$DE$365,$E68+19,FALSE)</f>
        <v>0</v>
      </c>
    </row>
    <row r="69" spans="1:12" s="1" customFormat="1">
      <c r="A69" s="27" t="str">
        <f t="shared" si="1"/>
        <v>1773301</v>
      </c>
      <c r="B69" s="28" t="s">
        <v>286</v>
      </c>
      <c r="C69" s="29">
        <v>33</v>
      </c>
      <c r="D69" s="28" t="s">
        <v>761</v>
      </c>
      <c r="E69" s="24">
        <v>51</v>
      </c>
      <c r="F69" s="611"/>
      <c r="G69" s="905" t="s">
        <v>1262</v>
      </c>
      <c r="H69" s="906"/>
      <c r="I69" s="907"/>
      <c r="J69" s="467" t="s">
        <v>1261</v>
      </c>
      <c r="K69" s="467"/>
      <c r="L69" s="268">
        <f>VLOOKUP($A69&amp;L$77,決統データ!$A$3:$DE$365,$E69+19,FALSE)</f>
        <v>0</v>
      </c>
    </row>
    <row r="70" spans="1:12" s="1" customFormat="1">
      <c r="A70" s="27" t="str">
        <f t="shared" si="1"/>
        <v>1773301</v>
      </c>
      <c r="B70" s="28" t="s">
        <v>286</v>
      </c>
      <c r="C70" s="29">
        <v>33</v>
      </c>
      <c r="D70" s="28" t="s">
        <v>761</v>
      </c>
      <c r="E70" s="24">
        <v>52</v>
      </c>
      <c r="F70" s="611"/>
      <c r="G70" s="908"/>
      <c r="H70" s="909"/>
      <c r="I70" s="910"/>
      <c r="J70" s="467" t="s">
        <v>1260</v>
      </c>
      <c r="K70" s="467"/>
      <c r="L70" s="268">
        <f>VLOOKUP($A70&amp;L$77,決統データ!$A$3:$DE$365,$E70+19,FALSE)</f>
        <v>0</v>
      </c>
    </row>
    <row r="71" spans="1:12" s="1" customFormat="1">
      <c r="A71" s="27" t="str">
        <f t="shared" si="1"/>
        <v>1773301</v>
      </c>
      <c r="B71" s="28" t="s">
        <v>286</v>
      </c>
      <c r="C71" s="29">
        <v>33</v>
      </c>
      <c r="D71" s="28" t="s">
        <v>761</v>
      </c>
      <c r="E71" s="24">
        <v>53</v>
      </c>
      <c r="F71" s="611"/>
      <c r="G71" s="476" t="s">
        <v>1259</v>
      </c>
      <c r="H71" s="498"/>
      <c r="I71" s="498"/>
      <c r="J71" s="498"/>
      <c r="K71" s="490"/>
      <c r="L71" s="268">
        <f>VLOOKUP($A71&amp;L$77,決統データ!$A$3:$DE$365,$E71+19,FALSE)</f>
        <v>0</v>
      </c>
    </row>
    <row r="72" spans="1:12" s="1" customFormat="1">
      <c r="A72" s="27" t="str">
        <f t="shared" si="1"/>
        <v>1773301</v>
      </c>
      <c r="B72" s="28" t="s">
        <v>286</v>
      </c>
      <c r="C72" s="29">
        <v>33</v>
      </c>
      <c r="D72" s="28" t="s">
        <v>761</v>
      </c>
      <c r="E72" s="24">
        <v>54</v>
      </c>
      <c r="F72" s="612"/>
      <c r="G72" s="467" t="s">
        <v>1258</v>
      </c>
      <c r="H72" s="467"/>
      <c r="I72" s="467"/>
      <c r="J72" s="467"/>
      <c r="K72" s="467"/>
      <c r="L72" s="268">
        <f>VLOOKUP($A72&amp;L$77,決統データ!$A$3:$DE$365,$E72+19,FALSE)</f>
        <v>0</v>
      </c>
    </row>
    <row r="73" spans="1:12" s="1" customFormat="1">
      <c r="A73" s="27" t="str">
        <f t="shared" si="1"/>
        <v>1773302</v>
      </c>
      <c r="B73" s="28" t="s">
        <v>286</v>
      </c>
      <c r="C73" s="29">
        <v>33</v>
      </c>
      <c r="D73" s="28" t="s">
        <v>767</v>
      </c>
      <c r="E73" s="24">
        <v>5</v>
      </c>
      <c r="F73" s="467" t="s">
        <v>1257</v>
      </c>
      <c r="G73" s="467"/>
      <c r="H73" s="467"/>
      <c r="I73" s="467"/>
      <c r="J73" s="467"/>
      <c r="K73" s="467"/>
      <c r="L73" s="268">
        <f>VLOOKUP($A73&amp;L$77,決統データ!$A$3:$DE$365,$E73+19,FALSE)</f>
        <v>0</v>
      </c>
    </row>
    <row r="74" spans="1:12">
      <c r="F74" s="9" t="s">
        <v>1256</v>
      </c>
    </row>
    <row r="75" spans="1:12" hidden="1">
      <c r="L75" s="9" t="s">
        <v>1487</v>
      </c>
    </row>
    <row r="76" spans="1:12" hidden="1"/>
    <row r="77" spans="1:12" hidden="1">
      <c r="L77" s="12" t="str">
        <f>+L78&amp;"000"</f>
        <v>264075000</v>
      </c>
    </row>
    <row r="78" spans="1:12" hidden="1">
      <c r="L78" s="266" t="s">
        <v>573</v>
      </c>
    </row>
    <row r="79" spans="1:12" hidden="1">
      <c r="L79" s="266" t="s">
        <v>574</v>
      </c>
    </row>
  </sheetData>
  <sheetProtection algorithmName="SHA-512" hashValue="TYN8YmPZohUBkL2CzKriovU+jM2TdfbY2OlvQ0pqfT+Wh2EcwzQUNmagre4cfhSUJeHGBgBSPlKcDyK0mebX4w==" saltValue="/evRDlTQawzWaX2iVrQRSg==" spinCount="100000" sheet="1" objects="1" scenarios="1"/>
  <customSheetViews>
    <customSheetView guid="{247A5D4D-80F1-4466-92F7-7A3BC78E450F}" fitToPage="1" printArea="1">
      <selection activeCell="C43" sqref="C43"/>
      <pageMargins left="0.98425196850393704" right="0.78740157480314965" top="0.78740157480314965" bottom="0.78740157480314965" header="0.51181102362204722" footer="0.27559055118110237"/>
      <pageSetup paperSize="9" scale="72" orientation="portrait" blackAndWhite="1" horizontalDpi="300" verticalDpi="300"/>
      <headerFooter alignWithMargins="0"/>
    </customSheetView>
  </customSheetViews>
  <mergeCells count="91">
    <mergeCell ref="F73:K73"/>
    <mergeCell ref="G71:K71"/>
    <mergeCell ref="G72:K72"/>
    <mergeCell ref="F61:F72"/>
    <mergeCell ref="H68:K68"/>
    <mergeCell ref="G69:I70"/>
    <mergeCell ref="J69:K69"/>
    <mergeCell ref="J70:K70"/>
    <mergeCell ref="G61:G68"/>
    <mergeCell ref="H61:K61"/>
    <mergeCell ref="H66:K66"/>
    <mergeCell ref="H67:K67"/>
    <mergeCell ref="H62:I63"/>
    <mergeCell ref="J63:K63"/>
    <mergeCell ref="H64:K64"/>
    <mergeCell ref="H65:K65"/>
    <mergeCell ref="F54:F60"/>
    <mergeCell ref="G54:H56"/>
    <mergeCell ref="I54:K54"/>
    <mergeCell ref="I55:K55"/>
    <mergeCell ref="I56:K56"/>
    <mergeCell ref="G57:K57"/>
    <mergeCell ref="G58:H59"/>
    <mergeCell ref="I58:K58"/>
    <mergeCell ref="I59:K59"/>
    <mergeCell ref="G60:K60"/>
    <mergeCell ref="G51:H53"/>
    <mergeCell ref="I51:K51"/>
    <mergeCell ref="I52:K52"/>
    <mergeCell ref="I53:K53"/>
    <mergeCell ref="G46:G47"/>
    <mergeCell ref="H46:K46"/>
    <mergeCell ref="H47:K47"/>
    <mergeCell ref="G48:G50"/>
    <mergeCell ref="H48:I49"/>
    <mergeCell ref="J49:K49"/>
    <mergeCell ref="H50:K50"/>
    <mergeCell ref="G40:G45"/>
    <mergeCell ref="H40:K40"/>
    <mergeCell ref="H41:K41"/>
    <mergeCell ref="H42:K42"/>
    <mergeCell ref="H43:K43"/>
    <mergeCell ref="H44:K44"/>
    <mergeCell ref="H45:K45"/>
    <mergeCell ref="G34:G39"/>
    <mergeCell ref="H34:K34"/>
    <mergeCell ref="H35:K35"/>
    <mergeCell ref="H36:K36"/>
    <mergeCell ref="H37:K37"/>
    <mergeCell ref="H38:K38"/>
    <mergeCell ref="H39:K39"/>
    <mergeCell ref="G33:K33"/>
    <mergeCell ref="G22:G31"/>
    <mergeCell ref="I22:K22"/>
    <mergeCell ref="I23:K23"/>
    <mergeCell ref="I26:K26"/>
    <mergeCell ref="H28:H31"/>
    <mergeCell ref="G32:K32"/>
    <mergeCell ref="I30:K30"/>
    <mergeCell ref="I31:K31"/>
    <mergeCell ref="I28:K28"/>
    <mergeCell ref="I29:K29"/>
    <mergeCell ref="I25:K25"/>
    <mergeCell ref="H22:H27"/>
    <mergeCell ref="G19:G21"/>
    <mergeCell ref="H19:K19"/>
    <mergeCell ref="H20:K20"/>
    <mergeCell ref="H21:K21"/>
    <mergeCell ref="I24:K24"/>
    <mergeCell ref="H18:K18"/>
    <mergeCell ref="G9:G14"/>
    <mergeCell ref="H9:K9"/>
    <mergeCell ref="H10:K10"/>
    <mergeCell ref="H11:K11"/>
    <mergeCell ref="H12:K12"/>
    <mergeCell ref="I7:K7"/>
    <mergeCell ref="H8:K8"/>
    <mergeCell ref="H13:K13"/>
    <mergeCell ref="H14:K14"/>
    <mergeCell ref="F2:K2"/>
    <mergeCell ref="F3:F53"/>
    <mergeCell ref="G3:G8"/>
    <mergeCell ref="H3:H7"/>
    <mergeCell ref="I3:K3"/>
    <mergeCell ref="I4:K4"/>
    <mergeCell ref="I5:K5"/>
    <mergeCell ref="I6:K6"/>
    <mergeCell ref="G15:G18"/>
    <mergeCell ref="H15:K15"/>
    <mergeCell ref="H16:K16"/>
    <mergeCell ref="H17:K17"/>
  </mergeCells>
  <phoneticPr fontId="3"/>
  <pageMargins left="0.98425196850393704" right="0.78740157480314965" top="0.78740157480314965" bottom="0.78740157480314965" header="0.51181102362204722" footer="0.27559055118110237"/>
  <pageSetup paperSize="9" scale="72"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4A2C-88E0-445D-9302-1DCBD5F2E94B}">
  <sheetPr>
    <tabColor rgb="FFFFC000"/>
  </sheetPr>
  <dimension ref="A1:K149"/>
  <sheetViews>
    <sheetView view="pageBreakPreview" zoomScale="85" zoomScaleNormal="90" zoomScaleSheetLayoutView="85" workbookViewId="0">
      <pane ySplit="2" topLeftCell="A3" activePane="bottomLeft" state="frozen"/>
      <selection pane="bottomLeft" activeCell="A109" sqref="A109:XFD112"/>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4.19921875" style="1" customWidth="1"/>
    <col min="7" max="7" width="4.69921875" style="1" customWidth="1"/>
    <col min="8" max="8" width="5.69921875" style="1" customWidth="1"/>
    <col min="9" max="9" width="17.296875" style="1" customWidth="1"/>
    <col min="10" max="10" width="15" style="1" bestFit="1" customWidth="1"/>
    <col min="11" max="11" width="11" style="139" customWidth="1"/>
    <col min="12" max="16384" width="9" style="1"/>
  </cols>
  <sheetData>
    <row r="1" spans="1:11">
      <c r="F1" s="1" t="s">
        <v>103</v>
      </c>
      <c r="K1" s="148" t="s">
        <v>513</v>
      </c>
    </row>
    <row r="2" spans="1:11" ht="29.25" customHeight="1">
      <c r="A2" s="26"/>
      <c r="B2" s="67" t="s">
        <v>757</v>
      </c>
      <c r="C2" s="26" t="s">
        <v>758</v>
      </c>
      <c r="D2" s="26" t="s">
        <v>759</v>
      </c>
      <c r="E2" s="30" t="s">
        <v>760</v>
      </c>
      <c r="F2" s="598"/>
      <c r="G2" s="598"/>
      <c r="H2" s="598"/>
      <c r="I2" s="598"/>
      <c r="J2" s="598"/>
      <c r="K2" s="129" t="s">
        <v>270</v>
      </c>
    </row>
    <row r="3" spans="1:11" ht="15.75" customHeight="1">
      <c r="A3" s="27" t="str">
        <f>+B3&amp;C3&amp;D3</f>
        <v>1774001</v>
      </c>
      <c r="B3" s="28" t="s">
        <v>286</v>
      </c>
      <c r="C3" s="29">
        <v>40</v>
      </c>
      <c r="D3" s="28" t="s">
        <v>370</v>
      </c>
      <c r="E3" s="446">
        <v>1</v>
      </c>
      <c r="F3" s="604" t="s">
        <v>904</v>
      </c>
      <c r="G3" s="766" t="s">
        <v>102</v>
      </c>
      <c r="H3" s="768" t="s">
        <v>1376</v>
      </c>
      <c r="I3" s="769"/>
      <c r="J3" s="199" t="s">
        <v>583</v>
      </c>
      <c r="K3" s="42">
        <f>VLOOKUP($A3&amp;K$109,決統データ!$A$3:$DE$365,$E3+19,FALSE)</f>
        <v>0</v>
      </c>
    </row>
    <row r="4" spans="1:11" ht="15.75" customHeight="1">
      <c r="A4" s="27" t="str">
        <f t="shared" ref="A4:A67" si="0">+B4&amp;C4&amp;D4</f>
        <v>1774001</v>
      </c>
      <c r="B4" s="28" t="s">
        <v>286</v>
      </c>
      <c r="C4" s="29">
        <v>40</v>
      </c>
      <c r="D4" s="28" t="s">
        <v>370</v>
      </c>
      <c r="E4" s="446">
        <v>2</v>
      </c>
      <c r="F4" s="605"/>
      <c r="G4" s="767"/>
      <c r="H4" s="770"/>
      <c r="I4" s="771"/>
      <c r="J4" s="199" t="s">
        <v>795</v>
      </c>
      <c r="K4" s="42">
        <f>VLOOKUP($A4&amp;K$109,決統データ!$A$3:$DE$365,$E4+19,FALSE)</f>
        <v>0</v>
      </c>
    </row>
    <row r="5" spans="1:11" ht="15.75" customHeight="1">
      <c r="A5" s="27" t="str">
        <f t="shared" si="0"/>
        <v>1774001</v>
      </c>
      <c r="B5" s="28" t="s">
        <v>286</v>
      </c>
      <c r="C5" s="29">
        <v>40</v>
      </c>
      <c r="D5" s="28" t="s">
        <v>370</v>
      </c>
      <c r="E5" s="446">
        <v>3</v>
      </c>
      <c r="F5" s="605"/>
      <c r="G5" s="604" t="s">
        <v>907</v>
      </c>
      <c r="H5" s="744" t="s">
        <v>903</v>
      </c>
      <c r="I5" s="746"/>
      <c r="J5" s="199" t="s">
        <v>583</v>
      </c>
      <c r="K5" s="42">
        <f>VLOOKUP($A5&amp;K$109,決統データ!$A$3:$DE$365,$E5+19,FALSE)</f>
        <v>3442</v>
      </c>
    </row>
    <row r="6" spans="1:11" ht="15.75" customHeight="1">
      <c r="A6" s="27" t="str">
        <f t="shared" si="0"/>
        <v>1774001</v>
      </c>
      <c r="B6" s="28" t="s">
        <v>286</v>
      </c>
      <c r="C6" s="29">
        <v>40</v>
      </c>
      <c r="D6" s="28" t="s">
        <v>370</v>
      </c>
      <c r="E6" s="446">
        <v>4</v>
      </c>
      <c r="F6" s="605"/>
      <c r="G6" s="605"/>
      <c r="H6" s="750"/>
      <c r="I6" s="752"/>
      <c r="J6" s="199" t="s">
        <v>795</v>
      </c>
      <c r="K6" s="42">
        <f>VLOOKUP($A6&amp;K$109,決統データ!$A$3:$DE$365,$E6+19,FALSE)</f>
        <v>6292</v>
      </c>
    </row>
    <row r="7" spans="1:11" ht="15.75" customHeight="1">
      <c r="A7" s="27" t="str">
        <f t="shared" si="0"/>
        <v>1774001</v>
      </c>
      <c r="B7" s="28" t="s">
        <v>286</v>
      </c>
      <c r="C7" s="29">
        <v>40</v>
      </c>
      <c r="D7" s="28" t="s">
        <v>370</v>
      </c>
      <c r="E7" s="446">
        <v>5</v>
      </c>
      <c r="F7" s="605"/>
      <c r="G7" s="605"/>
      <c r="H7" s="604" t="s">
        <v>626</v>
      </c>
      <c r="I7" s="577" t="s">
        <v>1247</v>
      </c>
      <c r="J7" s="199" t="s">
        <v>583</v>
      </c>
      <c r="K7" s="42">
        <f>VLOOKUP($A7&amp;K$109,決統データ!$A$3:$DE$365,$E7+19,FALSE)</f>
        <v>0</v>
      </c>
    </row>
    <row r="8" spans="1:11" ht="15.75" customHeight="1">
      <c r="A8" s="27" t="str">
        <f t="shared" si="0"/>
        <v>1774001</v>
      </c>
      <c r="B8" s="28" t="s">
        <v>286</v>
      </c>
      <c r="C8" s="29">
        <v>40</v>
      </c>
      <c r="D8" s="28" t="s">
        <v>370</v>
      </c>
      <c r="E8" s="446">
        <v>6</v>
      </c>
      <c r="F8" s="605"/>
      <c r="G8" s="605"/>
      <c r="H8" s="605"/>
      <c r="I8" s="579"/>
      <c r="J8" s="199" t="s">
        <v>795</v>
      </c>
      <c r="K8" s="42">
        <f>VLOOKUP($A8&amp;K$109,決統データ!$A$3:$DE$365,$E8+19,FALSE)</f>
        <v>0</v>
      </c>
    </row>
    <row r="9" spans="1:11" ht="15.75" customHeight="1">
      <c r="A9" s="27" t="str">
        <f t="shared" si="0"/>
        <v>1774001</v>
      </c>
      <c r="B9" s="28" t="s">
        <v>286</v>
      </c>
      <c r="C9" s="29">
        <v>40</v>
      </c>
      <c r="D9" s="28" t="s">
        <v>370</v>
      </c>
      <c r="E9" s="446">
        <v>7</v>
      </c>
      <c r="F9" s="605"/>
      <c r="G9" s="605"/>
      <c r="H9" s="605"/>
      <c r="I9" s="574" t="s">
        <v>1246</v>
      </c>
      <c r="J9" s="199" t="s">
        <v>583</v>
      </c>
      <c r="K9" s="42">
        <f>VLOOKUP($A9&amp;K$109,決統データ!$A$3:$DE$365,$E9+19,FALSE)</f>
        <v>0</v>
      </c>
    </row>
    <row r="10" spans="1:11" ht="15.75" customHeight="1">
      <c r="A10" s="27" t="str">
        <f t="shared" si="0"/>
        <v>1774001</v>
      </c>
      <c r="B10" s="28" t="s">
        <v>286</v>
      </c>
      <c r="C10" s="29">
        <v>40</v>
      </c>
      <c r="D10" s="28" t="s">
        <v>370</v>
      </c>
      <c r="E10" s="446">
        <v>8</v>
      </c>
      <c r="F10" s="605"/>
      <c r="G10" s="605"/>
      <c r="H10" s="605"/>
      <c r="I10" s="575"/>
      <c r="J10" s="199" t="s">
        <v>795</v>
      </c>
      <c r="K10" s="42">
        <f>VLOOKUP($A10&amp;K$109,決統データ!$A$3:$DE$365,$E10+19,FALSE)</f>
        <v>0</v>
      </c>
    </row>
    <row r="11" spans="1:11" ht="15.75" customHeight="1">
      <c r="A11" s="27" t="str">
        <f t="shared" si="0"/>
        <v>1774001</v>
      </c>
      <c r="B11" s="28" t="s">
        <v>286</v>
      </c>
      <c r="C11" s="29">
        <v>40</v>
      </c>
      <c r="D11" s="28" t="s">
        <v>370</v>
      </c>
      <c r="E11" s="446">
        <v>9</v>
      </c>
      <c r="F11" s="605"/>
      <c r="G11" s="605"/>
      <c r="H11" s="605"/>
      <c r="I11" s="577" t="s">
        <v>1245</v>
      </c>
      <c r="J11" s="199" t="s">
        <v>583</v>
      </c>
      <c r="K11" s="42">
        <f>VLOOKUP($A11&amp;K$109,決統データ!$A$3:$DE$365,$E11+19,FALSE)</f>
        <v>0</v>
      </c>
    </row>
    <row r="12" spans="1:11" ht="15.75" customHeight="1">
      <c r="A12" s="27" t="str">
        <f t="shared" si="0"/>
        <v>1774001</v>
      </c>
      <c r="B12" s="28" t="s">
        <v>286</v>
      </c>
      <c r="C12" s="29">
        <v>40</v>
      </c>
      <c r="D12" s="28" t="s">
        <v>370</v>
      </c>
      <c r="E12" s="446">
        <v>10</v>
      </c>
      <c r="F12" s="605"/>
      <c r="G12" s="605"/>
      <c r="H12" s="605"/>
      <c r="I12" s="579"/>
      <c r="J12" s="199" t="s">
        <v>795</v>
      </c>
      <c r="K12" s="42">
        <f>VLOOKUP($A12&amp;K$109,決統データ!$A$3:$DE$365,$E12+19,FALSE)</f>
        <v>0</v>
      </c>
    </row>
    <row r="13" spans="1:11" ht="15.75" customHeight="1">
      <c r="A13" s="27" t="str">
        <f t="shared" si="0"/>
        <v>1774001</v>
      </c>
      <c r="B13" s="28" t="s">
        <v>286</v>
      </c>
      <c r="C13" s="29">
        <v>40</v>
      </c>
      <c r="D13" s="28" t="s">
        <v>370</v>
      </c>
      <c r="E13" s="446">
        <v>11</v>
      </c>
      <c r="F13" s="605"/>
      <c r="G13" s="605"/>
      <c r="H13" s="605"/>
      <c r="I13" s="728" t="s">
        <v>101</v>
      </c>
      <c r="J13" s="199" t="s">
        <v>583</v>
      </c>
      <c r="K13" s="42">
        <f>VLOOKUP($A13&amp;K$109,決統データ!$A$3:$DE$365,$E13+19,FALSE)</f>
        <v>0</v>
      </c>
    </row>
    <row r="14" spans="1:11" ht="15.75" customHeight="1">
      <c r="A14" s="27" t="str">
        <f t="shared" si="0"/>
        <v>1774001</v>
      </c>
      <c r="B14" s="28" t="s">
        <v>286</v>
      </c>
      <c r="C14" s="29">
        <v>40</v>
      </c>
      <c r="D14" s="28" t="s">
        <v>370</v>
      </c>
      <c r="E14" s="446">
        <v>12</v>
      </c>
      <c r="F14" s="605"/>
      <c r="G14" s="605"/>
      <c r="H14" s="605"/>
      <c r="I14" s="729"/>
      <c r="J14" s="199" t="s">
        <v>795</v>
      </c>
      <c r="K14" s="42">
        <f>VLOOKUP($A14&amp;K$109,決統データ!$A$3:$DE$365,$E14+19,FALSE)</f>
        <v>0</v>
      </c>
    </row>
    <row r="15" spans="1:11" ht="15.75" customHeight="1">
      <c r="A15" s="27" t="str">
        <f t="shared" si="0"/>
        <v>1774001</v>
      </c>
      <c r="B15" s="28" t="s">
        <v>286</v>
      </c>
      <c r="C15" s="29">
        <v>40</v>
      </c>
      <c r="D15" s="28" t="s">
        <v>370</v>
      </c>
      <c r="E15" s="446">
        <v>13</v>
      </c>
      <c r="F15" s="605"/>
      <c r="G15" s="605"/>
      <c r="H15" s="605"/>
      <c r="I15" s="577" t="s">
        <v>1239</v>
      </c>
      <c r="J15" s="199" t="s">
        <v>583</v>
      </c>
      <c r="K15" s="42">
        <f>VLOOKUP($A15&amp;K$109,決統データ!$A$3:$DE$365,$E15+19,FALSE)</f>
        <v>1024</v>
      </c>
    </row>
    <row r="16" spans="1:11" ht="15.75" customHeight="1">
      <c r="A16" s="27" t="str">
        <f t="shared" si="0"/>
        <v>1774001</v>
      </c>
      <c r="B16" s="28" t="s">
        <v>286</v>
      </c>
      <c r="C16" s="29">
        <v>40</v>
      </c>
      <c r="D16" s="28" t="s">
        <v>370</v>
      </c>
      <c r="E16" s="446">
        <v>14</v>
      </c>
      <c r="F16" s="605"/>
      <c r="G16" s="605"/>
      <c r="H16" s="605"/>
      <c r="I16" s="579"/>
      <c r="J16" s="199" t="s">
        <v>795</v>
      </c>
      <c r="K16" s="42">
        <f>VLOOKUP($A16&amp;K$109,決統データ!$A$3:$DE$365,$E16+19,FALSE)</f>
        <v>1024</v>
      </c>
    </row>
    <row r="17" spans="1:11" ht="15.75" customHeight="1">
      <c r="A17" s="27" t="str">
        <f t="shared" si="0"/>
        <v>1774001</v>
      </c>
      <c r="B17" s="28" t="s">
        <v>286</v>
      </c>
      <c r="C17" s="29">
        <v>40</v>
      </c>
      <c r="D17" s="28" t="s">
        <v>370</v>
      </c>
      <c r="E17" s="446">
        <v>15</v>
      </c>
      <c r="F17" s="605"/>
      <c r="G17" s="605"/>
      <c r="H17" s="605"/>
      <c r="I17" s="577" t="s">
        <v>906</v>
      </c>
      <c r="J17" s="199" t="s">
        <v>583</v>
      </c>
      <c r="K17" s="42">
        <f>VLOOKUP($A17&amp;K$109,決統データ!$A$3:$DE$365,$E17+19,FALSE)</f>
        <v>0</v>
      </c>
    </row>
    <row r="18" spans="1:11" ht="15.75" customHeight="1">
      <c r="A18" s="27" t="str">
        <f t="shared" si="0"/>
        <v>1774001</v>
      </c>
      <c r="B18" s="28" t="s">
        <v>286</v>
      </c>
      <c r="C18" s="29">
        <v>40</v>
      </c>
      <c r="D18" s="28" t="s">
        <v>370</v>
      </c>
      <c r="E18" s="446">
        <v>16</v>
      </c>
      <c r="F18" s="605"/>
      <c r="G18" s="605"/>
      <c r="H18" s="605"/>
      <c r="I18" s="579"/>
      <c r="J18" s="199" t="s">
        <v>795</v>
      </c>
      <c r="K18" s="42">
        <f>VLOOKUP($A18&amp;K$109,決統データ!$A$3:$DE$365,$E18+19,FALSE)</f>
        <v>0</v>
      </c>
    </row>
    <row r="19" spans="1:11" ht="15.75" customHeight="1">
      <c r="A19" s="27" t="str">
        <f t="shared" si="0"/>
        <v>1774001</v>
      </c>
      <c r="B19" s="28" t="s">
        <v>286</v>
      </c>
      <c r="C19" s="29">
        <v>40</v>
      </c>
      <c r="D19" s="28" t="s">
        <v>370</v>
      </c>
      <c r="E19" s="446">
        <v>17</v>
      </c>
      <c r="F19" s="605"/>
      <c r="G19" s="605"/>
      <c r="H19" s="605"/>
      <c r="I19" s="577" t="s">
        <v>100</v>
      </c>
      <c r="J19" s="199" t="s">
        <v>583</v>
      </c>
      <c r="K19" s="42">
        <f>VLOOKUP($A19&amp;K$109,決統データ!$A$3:$DE$365,$E19+19,FALSE)</f>
        <v>0</v>
      </c>
    </row>
    <row r="20" spans="1:11" ht="15.75" customHeight="1">
      <c r="A20" s="27" t="str">
        <f t="shared" si="0"/>
        <v>1774001</v>
      </c>
      <c r="B20" s="28" t="s">
        <v>286</v>
      </c>
      <c r="C20" s="29">
        <v>40</v>
      </c>
      <c r="D20" s="28" t="s">
        <v>370</v>
      </c>
      <c r="E20" s="446">
        <v>18</v>
      </c>
      <c r="F20" s="605"/>
      <c r="G20" s="605"/>
      <c r="H20" s="605"/>
      <c r="I20" s="579"/>
      <c r="J20" s="199" t="s">
        <v>795</v>
      </c>
      <c r="K20" s="42">
        <f>VLOOKUP($A20&amp;K$109,決統データ!$A$3:$DE$365,$E20+19,FALSE)</f>
        <v>0</v>
      </c>
    </row>
    <row r="21" spans="1:11" ht="15.75" customHeight="1">
      <c r="A21" s="27" t="str">
        <f t="shared" si="0"/>
        <v>1774001</v>
      </c>
      <c r="B21" s="28" t="s">
        <v>286</v>
      </c>
      <c r="C21" s="29">
        <v>40</v>
      </c>
      <c r="D21" s="28" t="s">
        <v>370</v>
      </c>
      <c r="E21" s="446">
        <v>19</v>
      </c>
      <c r="F21" s="605"/>
      <c r="G21" s="605"/>
      <c r="H21" s="605"/>
      <c r="I21" s="574" t="s">
        <v>84</v>
      </c>
      <c r="J21" s="199" t="s">
        <v>583</v>
      </c>
      <c r="K21" s="42">
        <f>VLOOKUP($A21&amp;K$109,決統データ!$A$3:$DE$365,$E21+19,FALSE)</f>
        <v>0</v>
      </c>
    </row>
    <row r="22" spans="1:11" ht="15.75" customHeight="1">
      <c r="A22" s="27" t="str">
        <f t="shared" si="0"/>
        <v>1774001</v>
      </c>
      <c r="B22" s="28" t="s">
        <v>286</v>
      </c>
      <c r="C22" s="29">
        <v>40</v>
      </c>
      <c r="D22" s="28" t="s">
        <v>370</v>
      </c>
      <c r="E22" s="446">
        <v>20</v>
      </c>
      <c r="F22" s="605"/>
      <c r="G22" s="605"/>
      <c r="H22" s="605"/>
      <c r="I22" s="575"/>
      <c r="J22" s="199" t="s">
        <v>795</v>
      </c>
      <c r="K22" s="42">
        <f>VLOOKUP($A22&amp;K$109,決統データ!$A$3:$DE$365,$E22+19,FALSE)</f>
        <v>0</v>
      </c>
    </row>
    <row r="23" spans="1:11" ht="15.75" customHeight="1">
      <c r="A23" s="27" t="str">
        <f t="shared" si="0"/>
        <v>1774001</v>
      </c>
      <c r="B23" s="28" t="s">
        <v>286</v>
      </c>
      <c r="C23" s="29">
        <v>40</v>
      </c>
      <c r="D23" s="28" t="s">
        <v>370</v>
      </c>
      <c r="E23" s="446">
        <v>21</v>
      </c>
      <c r="F23" s="605"/>
      <c r="G23" s="605"/>
      <c r="H23" s="605"/>
      <c r="I23" s="593" t="s">
        <v>83</v>
      </c>
      <c r="J23" s="199" t="s">
        <v>583</v>
      </c>
      <c r="K23" s="42">
        <f>VLOOKUP($A23&amp;K$109,決統データ!$A$3:$DE$365,$E23+19,FALSE)</f>
        <v>0</v>
      </c>
    </row>
    <row r="24" spans="1:11" ht="15.75" customHeight="1">
      <c r="A24" s="27" t="str">
        <f t="shared" si="0"/>
        <v>1774001</v>
      </c>
      <c r="B24" s="28" t="s">
        <v>286</v>
      </c>
      <c r="C24" s="29">
        <v>40</v>
      </c>
      <c r="D24" s="28" t="s">
        <v>370</v>
      </c>
      <c r="E24" s="446">
        <v>22</v>
      </c>
      <c r="F24" s="605"/>
      <c r="G24" s="605"/>
      <c r="H24" s="605"/>
      <c r="I24" s="595"/>
      <c r="J24" s="199" t="s">
        <v>795</v>
      </c>
      <c r="K24" s="42">
        <f>VLOOKUP($A24&amp;K$109,決統データ!$A$3:$DE$365,$E24+19,FALSE)</f>
        <v>0</v>
      </c>
    </row>
    <row r="25" spans="1:11" ht="15.75" customHeight="1">
      <c r="A25" s="27" t="str">
        <f t="shared" si="0"/>
        <v>1774001</v>
      </c>
      <c r="B25" s="28" t="s">
        <v>286</v>
      </c>
      <c r="C25" s="29">
        <v>40</v>
      </c>
      <c r="D25" s="28" t="s">
        <v>370</v>
      </c>
      <c r="E25" s="446">
        <v>23</v>
      </c>
      <c r="F25" s="605"/>
      <c r="G25" s="605"/>
      <c r="H25" s="605"/>
      <c r="I25" s="593" t="s">
        <v>1235</v>
      </c>
      <c r="J25" s="199" t="s">
        <v>583</v>
      </c>
      <c r="K25" s="42">
        <f>VLOOKUP($A25&amp;K$109,決統データ!$A$3:$DE$365,$E25+19,FALSE)</f>
        <v>2406</v>
      </c>
    </row>
    <row r="26" spans="1:11" ht="15.75" customHeight="1">
      <c r="A26" s="27" t="str">
        <f t="shared" si="0"/>
        <v>1774001</v>
      </c>
      <c r="B26" s="28" t="s">
        <v>286</v>
      </c>
      <c r="C26" s="29">
        <v>40</v>
      </c>
      <c r="D26" s="28" t="s">
        <v>370</v>
      </c>
      <c r="E26" s="446">
        <v>24</v>
      </c>
      <c r="F26" s="605"/>
      <c r="G26" s="605"/>
      <c r="H26" s="605"/>
      <c r="I26" s="595"/>
      <c r="J26" s="199" t="s">
        <v>795</v>
      </c>
      <c r="K26" s="42">
        <f>VLOOKUP($A26&amp;K$109,決統データ!$A$3:$DE$365,$E26+19,FALSE)</f>
        <v>2406</v>
      </c>
    </row>
    <row r="27" spans="1:11" ht="15.75" customHeight="1">
      <c r="A27" s="27" t="str">
        <f t="shared" si="0"/>
        <v>1774001</v>
      </c>
      <c r="B27" s="28" t="s">
        <v>286</v>
      </c>
      <c r="C27" s="29">
        <v>40</v>
      </c>
      <c r="D27" s="28" t="s">
        <v>370</v>
      </c>
      <c r="E27" s="446">
        <v>25</v>
      </c>
      <c r="F27" s="605"/>
      <c r="G27" s="605"/>
      <c r="H27" s="605"/>
      <c r="I27" s="574" t="s">
        <v>80</v>
      </c>
      <c r="J27" s="199" t="s">
        <v>583</v>
      </c>
      <c r="K27" s="42">
        <f>VLOOKUP($A27&amp;K$109,決統データ!$A$3:$DE$365,$E27+19,FALSE)</f>
        <v>0</v>
      </c>
    </row>
    <row r="28" spans="1:11" ht="15.75" customHeight="1">
      <c r="A28" s="27" t="str">
        <f t="shared" si="0"/>
        <v>1774001</v>
      </c>
      <c r="B28" s="28" t="s">
        <v>286</v>
      </c>
      <c r="C28" s="29">
        <v>40</v>
      </c>
      <c r="D28" s="28" t="s">
        <v>370</v>
      </c>
      <c r="E28" s="446">
        <v>26</v>
      </c>
      <c r="F28" s="605"/>
      <c r="G28" s="605"/>
      <c r="H28" s="605"/>
      <c r="I28" s="575"/>
      <c r="J28" s="199" t="s">
        <v>795</v>
      </c>
      <c r="K28" s="42">
        <f>VLOOKUP($A28&amp;K$109,決統データ!$A$3:$DE$365,$E28+19,FALSE)</f>
        <v>0</v>
      </c>
    </row>
    <row r="29" spans="1:11" ht="15.75" customHeight="1">
      <c r="A29" s="27" t="str">
        <f t="shared" si="0"/>
        <v>1774001</v>
      </c>
      <c r="B29" s="28" t="s">
        <v>286</v>
      </c>
      <c r="C29" s="29">
        <v>40</v>
      </c>
      <c r="D29" s="28" t="s">
        <v>370</v>
      </c>
      <c r="E29" s="446">
        <v>27</v>
      </c>
      <c r="F29" s="605"/>
      <c r="G29" s="605"/>
      <c r="H29" s="605"/>
      <c r="I29" s="577" t="s">
        <v>713</v>
      </c>
      <c r="J29" s="199" t="s">
        <v>583</v>
      </c>
      <c r="K29" s="42">
        <f>VLOOKUP($A29&amp;K$109,決統データ!$A$3:$DE$365,$E29+19,FALSE)</f>
        <v>12</v>
      </c>
    </row>
    <row r="30" spans="1:11" ht="15.75" customHeight="1">
      <c r="A30" s="27" t="str">
        <f t="shared" si="0"/>
        <v>1774001</v>
      </c>
      <c r="B30" s="28" t="s">
        <v>286</v>
      </c>
      <c r="C30" s="29">
        <v>40</v>
      </c>
      <c r="D30" s="28" t="s">
        <v>370</v>
      </c>
      <c r="E30" s="446">
        <v>28</v>
      </c>
      <c r="F30" s="753"/>
      <c r="G30" s="753"/>
      <c r="H30" s="753"/>
      <c r="I30" s="579"/>
      <c r="J30" s="199" t="s">
        <v>795</v>
      </c>
      <c r="K30" s="42">
        <f>VLOOKUP($A30&amp;K$109,決統データ!$A$3:$DE$365,$E30+19,FALSE)</f>
        <v>2862</v>
      </c>
    </row>
    <row r="31" spans="1:11" ht="15.75" customHeight="1">
      <c r="A31" s="27" t="str">
        <f t="shared" si="0"/>
        <v>1774001</v>
      </c>
      <c r="B31" s="28" t="s">
        <v>286</v>
      </c>
      <c r="C31" s="29">
        <v>40</v>
      </c>
      <c r="D31" s="28" t="s">
        <v>370</v>
      </c>
      <c r="E31" s="446">
        <v>31</v>
      </c>
      <c r="F31" s="604" t="s">
        <v>902</v>
      </c>
      <c r="G31" s="683" t="s">
        <v>901</v>
      </c>
      <c r="H31" s="596"/>
      <c r="I31" s="596"/>
      <c r="J31" s="199" t="s">
        <v>583</v>
      </c>
      <c r="K31" s="42">
        <f>VLOOKUP($A31&amp;K$109,決統データ!$A$3:$DE$365,$E31+19,FALSE)</f>
        <v>0</v>
      </c>
    </row>
    <row r="32" spans="1:11" ht="15.75" customHeight="1">
      <c r="A32" s="27" t="str">
        <f t="shared" si="0"/>
        <v>1774001</v>
      </c>
      <c r="B32" s="28" t="s">
        <v>286</v>
      </c>
      <c r="C32" s="29">
        <v>40</v>
      </c>
      <c r="D32" s="28" t="s">
        <v>370</v>
      </c>
      <c r="E32" s="446">
        <v>32</v>
      </c>
      <c r="F32" s="605"/>
      <c r="G32" s="683"/>
      <c r="H32" s="596"/>
      <c r="I32" s="596"/>
      <c r="J32" s="199" t="s">
        <v>795</v>
      </c>
      <c r="K32" s="42">
        <f>VLOOKUP($A32&amp;K$109,決統データ!$A$3:$DE$365,$E32+19,FALSE)</f>
        <v>0</v>
      </c>
    </row>
    <row r="33" spans="1:11" ht="15.75" customHeight="1">
      <c r="A33" s="27" t="str">
        <f t="shared" si="0"/>
        <v>1774001</v>
      </c>
      <c r="B33" s="28" t="s">
        <v>286</v>
      </c>
      <c r="C33" s="29">
        <v>40</v>
      </c>
      <c r="D33" s="28" t="s">
        <v>370</v>
      </c>
      <c r="E33" s="446">
        <v>33</v>
      </c>
      <c r="F33" s="605"/>
      <c r="G33" s="200"/>
      <c r="H33" s="720" t="s">
        <v>1377</v>
      </c>
      <c r="I33" s="664"/>
      <c r="J33" s="199" t="s">
        <v>583</v>
      </c>
      <c r="K33" s="42">
        <f>VLOOKUP($A33&amp;K$109,決統データ!$A$3:$DE$365,$E33+19,FALSE)</f>
        <v>0</v>
      </c>
    </row>
    <row r="34" spans="1:11" ht="15.75" customHeight="1">
      <c r="A34" s="27" t="str">
        <f t="shared" si="0"/>
        <v>1774001</v>
      </c>
      <c r="B34" s="28" t="s">
        <v>286</v>
      </c>
      <c r="C34" s="29">
        <v>40</v>
      </c>
      <c r="D34" s="28" t="s">
        <v>370</v>
      </c>
      <c r="E34" s="446">
        <v>34</v>
      </c>
      <c r="F34" s="605"/>
      <c r="G34" s="201"/>
      <c r="H34" s="720"/>
      <c r="I34" s="664"/>
      <c r="J34" s="199" t="s">
        <v>795</v>
      </c>
      <c r="K34" s="42">
        <f>VLOOKUP($A34&amp;K$109,決統データ!$A$3:$DE$365,$E34+19,FALSE)</f>
        <v>0</v>
      </c>
    </row>
    <row r="35" spans="1:11" ht="15.75" customHeight="1">
      <c r="A35" s="27" t="str">
        <f t="shared" si="0"/>
        <v>1774001</v>
      </c>
      <c r="B35" s="28" t="s">
        <v>286</v>
      </c>
      <c r="C35" s="29">
        <v>40</v>
      </c>
      <c r="D35" s="28" t="s">
        <v>370</v>
      </c>
      <c r="E35" s="446">
        <v>35</v>
      </c>
      <c r="F35" s="605"/>
      <c r="G35" s="200"/>
      <c r="H35" s="754" t="s">
        <v>360</v>
      </c>
      <c r="I35" s="722"/>
      <c r="J35" s="199" t="s">
        <v>583</v>
      </c>
      <c r="K35" s="42">
        <f>VLOOKUP($A35&amp;K$109,決統データ!$A$3:$DE$365,$E35+19,FALSE)</f>
        <v>0</v>
      </c>
    </row>
    <row r="36" spans="1:11" ht="15.75" customHeight="1">
      <c r="A36" s="27" t="str">
        <f t="shared" si="0"/>
        <v>1774001</v>
      </c>
      <c r="B36" s="28" t="s">
        <v>286</v>
      </c>
      <c r="C36" s="29">
        <v>40</v>
      </c>
      <c r="D36" s="28" t="s">
        <v>370</v>
      </c>
      <c r="E36" s="446">
        <v>36</v>
      </c>
      <c r="F36" s="605"/>
      <c r="G36" s="201"/>
      <c r="H36" s="755"/>
      <c r="I36" s="724"/>
      <c r="J36" s="199" t="s">
        <v>795</v>
      </c>
      <c r="K36" s="42">
        <f>VLOOKUP($A36&amp;K$109,決統データ!$A$3:$DE$365,$E36+19,FALSE)</f>
        <v>0</v>
      </c>
    </row>
    <row r="37" spans="1:11" ht="15.75" customHeight="1">
      <c r="A37" s="27" t="str">
        <f t="shared" si="0"/>
        <v>1774001</v>
      </c>
      <c r="B37" s="28" t="s">
        <v>286</v>
      </c>
      <c r="C37" s="29">
        <v>40</v>
      </c>
      <c r="D37" s="28" t="s">
        <v>370</v>
      </c>
      <c r="E37" s="446">
        <v>37</v>
      </c>
      <c r="F37" s="605"/>
      <c r="G37" s="200"/>
      <c r="H37" s="683" t="s">
        <v>906</v>
      </c>
      <c r="I37" s="596"/>
      <c r="J37" s="199" t="s">
        <v>583</v>
      </c>
      <c r="K37" s="42">
        <f>VLOOKUP($A37&amp;K$109,決統データ!$A$3:$DE$365,$E37+19,FALSE)</f>
        <v>0</v>
      </c>
    </row>
    <row r="38" spans="1:11" ht="15.75" customHeight="1">
      <c r="A38" s="27" t="str">
        <f t="shared" si="0"/>
        <v>1774001</v>
      </c>
      <c r="B38" s="28" t="s">
        <v>286</v>
      </c>
      <c r="C38" s="29">
        <v>40</v>
      </c>
      <c r="D38" s="28" t="s">
        <v>370</v>
      </c>
      <c r="E38" s="446">
        <v>38</v>
      </c>
      <c r="F38" s="605"/>
      <c r="G38" s="201"/>
      <c r="H38" s="683"/>
      <c r="I38" s="596"/>
      <c r="J38" s="199" t="s">
        <v>795</v>
      </c>
      <c r="K38" s="42">
        <f>VLOOKUP($A38&amp;K$109,決統データ!$A$3:$DE$365,$E38+19,FALSE)</f>
        <v>0</v>
      </c>
    </row>
    <row r="39" spans="1:11" ht="15.75" customHeight="1">
      <c r="A39" s="27" t="str">
        <f t="shared" si="0"/>
        <v>1774001</v>
      </c>
      <c r="B39" s="28" t="s">
        <v>286</v>
      </c>
      <c r="C39" s="29">
        <v>40</v>
      </c>
      <c r="D39" s="28" t="s">
        <v>370</v>
      </c>
      <c r="E39" s="446">
        <v>39</v>
      </c>
      <c r="F39" s="605"/>
      <c r="G39" s="200"/>
      <c r="H39" s="720" t="s">
        <v>86</v>
      </c>
      <c r="I39" s="664"/>
      <c r="J39" s="199" t="s">
        <v>583</v>
      </c>
      <c r="K39" s="42">
        <f>VLOOKUP($A39&amp;K$109,決統データ!$A$3:$DE$365,$E39+19,FALSE)</f>
        <v>0</v>
      </c>
    </row>
    <row r="40" spans="1:11" ht="15.75" customHeight="1">
      <c r="A40" s="27" t="str">
        <f t="shared" si="0"/>
        <v>1774001</v>
      </c>
      <c r="B40" s="28" t="s">
        <v>286</v>
      </c>
      <c r="C40" s="29">
        <v>40</v>
      </c>
      <c r="D40" s="28" t="s">
        <v>370</v>
      </c>
      <c r="E40" s="446">
        <v>40</v>
      </c>
      <c r="F40" s="605"/>
      <c r="G40" s="201"/>
      <c r="H40" s="720"/>
      <c r="I40" s="664"/>
      <c r="J40" s="199" t="s">
        <v>795</v>
      </c>
      <c r="K40" s="42">
        <f>VLOOKUP($A40&amp;K$109,決統データ!$A$3:$DE$365,$E40+19,FALSE)</f>
        <v>0</v>
      </c>
    </row>
    <row r="41" spans="1:11" ht="15.75" customHeight="1">
      <c r="A41" s="27" t="str">
        <f t="shared" si="0"/>
        <v>1774001</v>
      </c>
      <c r="B41" s="28" t="s">
        <v>286</v>
      </c>
      <c r="C41" s="29">
        <v>40</v>
      </c>
      <c r="D41" s="28" t="s">
        <v>370</v>
      </c>
      <c r="E41" s="446">
        <v>41</v>
      </c>
      <c r="F41" s="753"/>
      <c r="G41" s="448"/>
      <c r="H41" s="683" t="s">
        <v>713</v>
      </c>
      <c r="I41" s="596"/>
      <c r="J41" s="199" t="s">
        <v>795</v>
      </c>
      <c r="K41" s="42">
        <f>VLOOKUP($A41&amp;K$109,決統データ!$A$3:$DE$365,$E41+19,FALSE)</f>
        <v>0</v>
      </c>
    </row>
    <row r="42" spans="1:11" ht="15.75" customHeight="1">
      <c r="A42" s="27" t="str">
        <f t="shared" si="0"/>
        <v>1774001</v>
      </c>
      <c r="B42" s="28" t="s">
        <v>286</v>
      </c>
      <c r="C42" s="29">
        <v>40</v>
      </c>
      <c r="D42" s="28" t="s">
        <v>370</v>
      </c>
      <c r="E42" s="446">
        <v>42</v>
      </c>
      <c r="F42" s="596" t="s">
        <v>99</v>
      </c>
      <c r="G42" s="596"/>
      <c r="H42" s="596"/>
      <c r="I42" s="596"/>
      <c r="J42" s="199" t="s">
        <v>583</v>
      </c>
      <c r="K42" s="42">
        <f>VLOOKUP($A42&amp;K$109,決統データ!$A$3:$DE$365,$E42+19,FALSE)</f>
        <v>3442</v>
      </c>
    </row>
    <row r="43" spans="1:11" ht="15.75" customHeight="1">
      <c r="A43" s="27" t="str">
        <f t="shared" si="0"/>
        <v>1774001</v>
      </c>
      <c r="B43" s="28" t="s">
        <v>286</v>
      </c>
      <c r="C43" s="29">
        <v>40</v>
      </c>
      <c r="D43" s="28" t="s">
        <v>370</v>
      </c>
      <c r="E43" s="446">
        <v>43</v>
      </c>
      <c r="F43" s="596"/>
      <c r="G43" s="596"/>
      <c r="H43" s="596"/>
      <c r="I43" s="596"/>
      <c r="J43" s="199" t="s">
        <v>795</v>
      </c>
      <c r="K43" s="42">
        <f>VLOOKUP($A43&amp;K$109,決統データ!$A$3:$DE$365,$E43+19,FALSE)</f>
        <v>6292</v>
      </c>
    </row>
    <row r="44" spans="1:11" ht="15.75" customHeight="1">
      <c r="A44" s="27" t="str">
        <f t="shared" si="0"/>
        <v>1774001</v>
      </c>
      <c r="B44" s="28" t="s">
        <v>286</v>
      </c>
      <c r="C44" s="29">
        <v>40</v>
      </c>
      <c r="D44" s="28" t="s">
        <v>370</v>
      </c>
      <c r="E44" s="446">
        <v>44</v>
      </c>
      <c r="F44" s="760" t="s">
        <v>905</v>
      </c>
      <c r="G44" s="761"/>
      <c r="H44" s="721" t="s">
        <v>904</v>
      </c>
      <c r="I44" s="722"/>
      <c r="J44" s="203" t="s">
        <v>98</v>
      </c>
      <c r="K44" s="42">
        <f>VLOOKUP($A44&amp;K$109,決統データ!$A$3:$DE$365,$E44+19,FALSE)</f>
        <v>0</v>
      </c>
    </row>
    <row r="45" spans="1:11" ht="15.75" customHeight="1">
      <c r="A45" s="27" t="str">
        <f t="shared" si="0"/>
        <v>1774001</v>
      </c>
      <c r="B45" s="28" t="s">
        <v>286</v>
      </c>
      <c r="C45" s="29">
        <v>40</v>
      </c>
      <c r="D45" s="28" t="s">
        <v>370</v>
      </c>
      <c r="E45" s="446">
        <v>45</v>
      </c>
      <c r="F45" s="762"/>
      <c r="G45" s="763"/>
      <c r="H45" s="723"/>
      <c r="I45" s="724"/>
      <c r="J45" s="204" t="s">
        <v>903</v>
      </c>
      <c r="K45" s="42">
        <f>VLOOKUP($A45&amp;K$109,決統データ!$A$3:$DE$365,$E45+19,FALSE)</f>
        <v>2850</v>
      </c>
    </row>
    <row r="46" spans="1:11" ht="15.75" customHeight="1">
      <c r="A46" s="27" t="str">
        <f t="shared" si="0"/>
        <v>1774001</v>
      </c>
      <c r="B46" s="28" t="s">
        <v>286</v>
      </c>
      <c r="C46" s="29">
        <v>40</v>
      </c>
      <c r="D46" s="28" t="s">
        <v>370</v>
      </c>
      <c r="E46" s="446">
        <v>46</v>
      </c>
      <c r="F46" s="762"/>
      <c r="G46" s="763"/>
      <c r="H46" s="756" t="s">
        <v>902</v>
      </c>
      <c r="I46" s="757"/>
      <c r="J46" s="424"/>
      <c r="K46" s="425"/>
    </row>
    <row r="47" spans="1:11" ht="15.75" customHeight="1">
      <c r="A47" s="27" t="str">
        <f t="shared" si="0"/>
        <v>1774001</v>
      </c>
      <c r="B47" s="28" t="s">
        <v>286</v>
      </c>
      <c r="C47" s="29">
        <v>40</v>
      </c>
      <c r="D47" s="28" t="s">
        <v>370</v>
      </c>
      <c r="E47" s="446">
        <v>47</v>
      </c>
      <c r="F47" s="762"/>
      <c r="G47" s="763"/>
      <c r="H47" s="758"/>
      <c r="I47" s="759"/>
      <c r="J47" s="199" t="s">
        <v>901</v>
      </c>
      <c r="K47" s="42">
        <f>VLOOKUP($A47&amp;K$109,決統データ!$A$3:$DE$365,$E47+19,FALSE)</f>
        <v>0</v>
      </c>
    </row>
    <row r="48" spans="1:11" ht="15.75" customHeight="1">
      <c r="A48" s="27" t="str">
        <f t="shared" si="0"/>
        <v>1774001</v>
      </c>
      <c r="B48" s="28" t="s">
        <v>286</v>
      </c>
      <c r="C48" s="29">
        <v>40</v>
      </c>
      <c r="D48" s="28" t="s">
        <v>370</v>
      </c>
      <c r="E48" s="446">
        <v>48</v>
      </c>
      <c r="F48" s="764"/>
      <c r="G48" s="765"/>
      <c r="H48" s="443" t="s">
        <v>97</v>
      </c>
      <c r="I48" s="447"/>
      <c r="J48" s="205"/>
      <c r="K48" s="42">
        <f>VLOOKUP($A48&amp;K$109,決統データ!$A$3:$DE$365,$E48+19,FALSE)</f>
        <v>2850</v>
      </c>
    </row>
    <row r="49" spans="1:11" ht="15.75" customHeight="1">
      <c r="A49" s="27" t="str">
        <f t="shared" si="0"/>
        <v>1774001</v>
      </c>
      <c r="B49" s="28" t="s">
        <v>286</v>
      </c>
      <c r="C49" s="29">
        <v>40</v>
      </c>
      <c r="D49" s="28" t="s">
        <v>370</v>
      </c>
      <c r="E49" s="446">
        <v>49</v>
      </c>
      <c r="F49" s="597" t="s">
        <v>96</v>
      </c>
      <c r="G49" s="597"/>
      <c r="H49" s="597"/>
      <c r="I49" s="447" t="s">
        <v>900</v>
      </c>
      <c r="J49" s="205"/>
      <c r="K49" s="42">
        <f>VLOOKUP($A49&amp;K$109,決統データ!$A$3:$DE$365,$E49+19,FALSE)</f>
        <v>0</v>
      </c>
    </row>
    <row r="50" spans="1:11" ht="15.75" customHeight="1">
      <c r="A50" s="27" t="str">
        <f t="shared" si="0"/>
        <v>1774001</v>
      </c>
      <c r="B50" s="28" t="s">
        <v>286</v>
      </c>
      <c r="C50" s="29">
        <v>40</v>
      </c>
      <c r="D50" s="28" t="s">
        <v>370</v>
      </c>
      <c r="E50" s="446">
        <v>50</v>
      </c>
      <c r="F50" s="597"/>
      <c r="G50" s="597"/>
      <c r="H50" s="597"/>
      <c r="I50" s="447" t="s">
        <v>95</v>
      </c>
      <c r="J50" s="205"/>
      <c r="K50" s="42">
        <f>VLOOKUP($A50&amp;K$109,決統データ!$A$3:$DE$365,$E50+19,FALSE)</f>
        <v>0</v>
      </c>
    </row>
    <row r="51" spans="1:11" ht="15.75" customHeight="1">
      <c r="A51" s="27" t="str">
        <f t="shared" si="0"/>
        <v>1774001</v>
      </c>
      <c r="B51" s="28" t="s">
        <v>286</v>
      </c>
      <c r="C51" s="29">
        <v>40</v>
      </c>
      <c r="D51" s="28" t="s">
        <v>370</v>
      </c>
      <c r="E51" s="446">
        <v>51</v>
      </c>
      <c r="F51" s="597" t="s">
        <v>94</v>
      </c>
      <c r="G51" s="597"/>
      <c r="H51" s="597"/>
      <c r="I51" s="447" t="s">
        <v>900</v>
      </c>
      <c r="J51" s="205"/>
      <c r="K51" s="42">
        <f>VLOOKUP($A51&amp;K$109,決統データ!$A$3:$DE$365,$E51+19,FALSE)</f>
        <v>0</v>
      </c>
    </row>
    <row r="52" spans="1:11" ht="15.75" customHeight="1">
      <c r="A52" s="27" t="str">
        <f t="shared" si="0"/>
        <v>1774001</v>
      </c>
      <c r="B52" s="28" t="s">
        <v>286</v>
      </c>
      <c r="C52" s="29">
        <v>40</v>
      </c>
      <c r="D52" s="28" t="s">
        <v>370</v>
      </c>
      <c r="E52" s="446">
        <v>52</v>
      </c>
      <c r="F52" s="597"/>
      <c r="G52" s="597"/>
      <c r="H52" s="597"/>
      <c r="I52" s="447" t="s">
        <v>93</v>
      </c>
      <c r="J52" s="205"/>
      <c r="K52" s="42">
        <f>VLOOKUP($A52&amp;K$109,決統データ!$A$3:$DE$365,$E52+19,FALSE)</f>
        <v>0</v>
      </c>
    </row>
    <row r="53" spans="1:11" ht="15.75" customHeight="1">
      <c r="A53" s="27" t="str">
        <f t="shared" si="0"/>
        <v>1774001</v>
      </c>
      <c r="B53" s="28" t="s">
        <v>286</v>
      </c>
      <c r="C53" s="29">
        <v>40</v>
      </c>
      <c r="D53" s="28" t="s">
        <v>370</v>
      </c>
      <c r="E53" s="446">
        <v>53</v>
      </c>
      <c r="F53" s="443" t="s">
        <v>92</v>
      </c>
      <c r="G53" s="443"/>
      <c r="H53" s="443"/>
      <c r="I53" s="447"/>
      <c r="J53" s="205"/>
      <c r="K53" s="42">
        <f>VLOOKUP($A53&amp;K$109,決統データ!$A$3:$DE$365,$E53+19,FALSE)</f>
        <v>2850</v>
      </c>
    </row>
    <row r="54" spans="1:11" ht="15.75" customHeight="1">
      <c r="A54" s="27" t="str">
        <f t="shared" si="0"/>
        <v>1774001</v>
      </c>
      <c r="B54" s="28" t="s">
        <v>286</v>
      </c>
      <c r="C54" s="29">
        <v>40</v>
      </c>
      <c r="D54" s="28" t="s">
        <v>370</v>
      </c>
      <c r="E54" s="446">
        <v>54</v>
      </c>
      <c r="F54" s="744" t="s">
        <v>91</v>
      </c>
      <c r="G54" s="745"/>
      <c r="H54" s="746"/>
      <c r="I54" s="577" t="s">
        <v>89</v>
      </c>
      <c r="J54" s="199" t="s">
        <v>583</v>
      </c>
      <c r="K54" s="42">
        <f>VLOOKUP($A54&amp;K$109,決統データ!$A$3:$DE$365,$E54+19,FALSE)</f>
        <v>0</v>
      </c>
    </row>
    <row r="55" spans="1:11" ht="15.75" customHeight="1">
      <c r="A55" s="27" t="str">
        <f t="shared" si="0"/>
        <v>1774001</v>
      </c>
      <c r="B55" s="28" t="s">
        <v>286</v>
      </c>
      <c r="C55" s="29">
        <v>40</v>
      </c>
      <c r="D55" s="28" t="s">
        <v>370</v>
      </c>
      <c r="E55" s="446">
        <v>55</v>
      </c>
      <c r="F55" s="747"/>
      <c r="G55" s="748"/>
      <c r="H55" s="749"/>
      <c r="I55" s="579"/>
      <c r="J55" s="199" t="s">
        <v>795</v>
      </c>
      <c r="K55" s="42">
        <f>VLOOKUP($A55&amp;K$109,決統データ!$A$3:$DE$365,$E55+19,FALSE)</f>
        <v>0</v>
      </c>
    </row>
    <row r="56" spans="1:11" ht="15.75" customHeight="1">
      <c r="A56" s="27" t="str">
        <f t="shared" si="0"/>
        <v>1774001</v>
      </c>
      <c r="B56" s="28" t="s">
        <v>286</v>
      </c>
      <c r="C56" s="29">
        <v>40</v>
      </c>
      <c r="D56" s="28" t="s">
        <v>370</v>
      </c>
      <c r="E56" s="446">
        <v>56</v>
      </c>
      <c r="F56" s="747"/>
      <c r="G56" s="748"/>
      <c r="H56" s="749"/>
      <c r="I56" s="577" t="s">
        <v>88</v>
      </c>
      <c r="J56" s="199" t="s">
        <v>583</v>
      </c>
      <c r="K56" s="42">
        <f>VLOOKUP($A56&amp;K$109,決統データ!$A$3:$DE$365,$E56+19,FALSE)</f>
        <v>0</v>
      </c>
    </row>
    <row r="57" spans="1:11" ht="15.75" customHeight="1">
      <c r="A57" s="27" t="str">
        <f t="shared" si="0"/>
        <v>1774001</v>
      </c>
      <c r="B57" s="28" t="s">
        <v>286</v>
      </c>
      <c r="C57" s="29">
        <v>40</v>
      </c>
      <c r="D57" s="28" t="s">
        <v>370</v>
      </c>
      <c r="E57" s="446">
        <v>57</v>
      </c>
      <c r="F57" s="750"/>
      <c r="G57" s="751"/>
      <c r="H57" s="752"/>
      <c r="I57" s="579"/>
      <c r="J57" s="199" t="s">
        <v>795</v>
      </c>
      <c r="K57" s="42">
        <f>VLOOKUP($A57&amp;K$109,決統データ!$A$3:$DE$365,$E57+19,FALSE)</f>
        <v>0</v>
      </c>
    </row>
    <row r="58" spans="1:11" ht="15.75" customHeight="1">
      <c r="A58" s="27" t="str">
        <f t="shared" si="0"/>
        <v>1774001</v>
      </c>
      <c r="B58" s="28" t="s">
        <v>286</v>
      </c>
      <c r="C58" s="29">
        <v>40</v>
      </c>
      <c r="D58" s="28" t="s">
        <v>370</v>
      </c>
      <c r="E58" s="446">
        <v>58</v>
      </c>
      <c r="F58" s="664" t="s">
        <v>90</v>
      </c>
      <c r="G58" s="664"/>
      <c r="H58" s="664"/>
      <c r="I58" s="596" t="s">
        <v>89</v>
      </c>
      <c r="J58" s="199" t="s">
        <v>583</v>
      </c>
      <c r="K58" s="42">
        <f>VLOOKUP($A58&amp;K$109,決統データ!$A$3:$DE$365,$E58+19,FALSE)</f>
        <v>0</v>
      </c>
    </row>
    <row r="59" spans="1:11" ht="15.75" customHeight="1">
      <c r="A59" s="27" t="str">
        <f t="shared" si="0"/>
        <v>1774001</v>
      </c>
      <c r="B59" s="28" t="s">
        <v>286</v>
      </c>
      <c r="C59" s="29">
        <v>40</v>
      </c>
      <c r="D59" s="28" t="s">
        <v>370</v>
      </c>
      <c r="E59" s="446">
        <v>59</v>
      </c>
      <c r="F59" s="664"/>
      <c r="G59" s="664"/>
      <c r="H59" s="664"/>
      <c r="I59" s="596"/>
      <c r="J59" s="199" t="s">
        <v>795</v>
      </c>
      <c r="K59" s="42">
        <f>VLOOKUP($A59&amp;K$109,決統データ!$A$3:$DE$365,$E59+19,FALSE)</f>
        <v>0</v>
      </c>
    </row>
    <row r="60" spans="1:11" ht="15.75" customHeight="1">
      <c r="A60" s="27" t="str">
        <f t="shared" si="0"/>
        <v>1774001</v>
      </c>
      <c r="B60" s="28" t="s">
        <v>286</v>
      </c>
      <c r="C60" s="29">
        <v>40</v>
      </c>
      <c r="D60" s="28" t="s">
        <v>370</v>
      </c>
      <c r="E60" s="446">
        <v>60</v>
      </c>
      <c r="F60" s="664"/>
      <c r="G60" s="664"/>
      <c r="H60" s="664"/>
      <c r="I60" s="596" t="s">
        <v>88</v>
      </c>
      <c r="J60" s="199" t="s">
        <v>583</v>
      </c>
      <c r="K60" s="42">
        <f>VLOOKUP($A60&amp;K$109,決統データ!$A$3:$DE$365,$E60+19,FALSE)</f>
        <v>0</v>
      </c>
    </row>
    <row r="61" spans="1:11" ht="15.75" customHeight="1">
      <c r="A61" s="27" t="str">
        <f t="shared" si="0"/>
        <v>1774001</v>
      </c>
      <c r="B61" s="28" t="s">
        <v>286</v>
      </c>
      <c r="C61" s="29">
        <v>40</v>
      </c>
      <c r="D61" s="28" t="s">
        <v>370</v>
      </c>
      <c r="E61" s="446">
        <v>61</v>
      </c>
      <c r="F61" s="664"/>
      <c r="G61" s="664"/>
      <c r="H61" s="664"/>
      <c r="I61" s="596"/>
      <c r="J61" s="199" t="s">
        <v>795</v>
      </c>
      <c r="K61" s="42">
        <f>VLOOKUP($A61&amp;K$109,決統データ!$A$3:$DE$365,$E61+19,FALSE)</f>
        <v>0</v>
      </c>
    </row>
    <row r="62" spans="1:11" ht="15.75" customHeight="1">
      <c r="A62" s="27" t="str">
        <f t="shared" si="0"/>
        <v>1774001</v>
      </c>
      <c r="B62" s="28" t="s">
        <v>286</v>
      </c>
      <c r="C62" s="29">
        <v>40</v>
      </c>
      <c r="D62" s="28" t="s">
        <v>370</v>
      </c>
      <c r="E62" s="446">
        <v>62</v>
      </c>
      <c r="F62" s="681" t="s">
        <v>87</v>
      </c>
      <c r="G62" s="682"/>
      <c r="H62" s="682"/>
      <c r="I62" s="682"/>
      <c r="J62" s="683"/>
      <c r="K62" s="42">
        <f>VLOOKUP($A62&amp;K$109,決統データ!$A$3:$DE$365,$E62+19,FALSE)</f>
        <v>0</v>
      </c>
    </row>
    <row r="63" spans="1:11" ht="15.75" customHeight="1">
      <c r="A63" s="27" t="str">
        <f t="shared" si="0"/>
        <v>1774001</v>
      </c>
      <c r="B63" s="28" t="s">
        <v>286</v>
      </c>
      <c r="C63" s="29">
        <v>40</v>
      </c>
      <c r="D63" s="28" t="s">
        <v>370</v>
      </c>
      <c r="E63" s="446">
        <v>63</v>
      </c>
      <c r="F63" s="449" t="s">
        <v>1480</v>
      </c>
      <c r="G63" s="200"/>
      <c r="H63" s="200"/>
      <c r="I63" s="200"/>
      <c r="J63" s="450"/>
      <c r="K63" s="42">
        <f>VLOOKUP($A63&amp;K$109,決統データ!$A$3:$DE$365,$E63+19,FALSE)</f>
        <v>0</v>
      </c>
    </row>
    <row r="64" spans="1:11" ht="15.75" customHeight="1">
      <c r="A64" s="27" t="str">
        <f t="shared" si="0"/>
        <v>1774002</v>
      </c>
      <c r="B64" s="28" t="s">
        <v>286</v>
      </c>
      <c r="C64" s="29">
        <v>40</v>
      </c>
      <c r="D64" s="28" t="s">
        <v>141</v>
      </c>
      <c r="E64" s="446">
        <v>1</v>
      </c>
      <c r="F64" s="737" t="s">
        <v>364</v>
      </c>
      <c r="G64" s="738"/>
      <c r="H64" s="665" t="s">
        <v>361</v>
      </c>
      <c r="I64" s="667"/>
      <c r="J64" s="206" t="s">
        <v>583</v>
      </c>
      <c r="K64" s="42">
        <f>VLOOKUP($A64&amp;K$109,決統データ!$A$3:$DE$365,$E64+19,FALSE)</f>
        <v>0</v>
      </c>
    </row>
    <row r="65" spans="1:11" ht="15.75" customHeight="1">
      <c r="A65" s="27" t="str">
        <f t="shared" si="0"/>
        <v>1774002</v>
      </c>
      <c r="B65" s="28" t="s">
        <v>286</v>
      </c>
      <c r="C65" s="29">
        <v>40</v>
      </c>
      <c r="D65" s="28" t="s">
        <v>141</v>
      </c>
      <c r="E65" s="446">
        <v>2</v>
      </c>
      <c r="F65" s="739"/>
      <c r="G65" s="740"/>
      <c r="H65" s="668"/>
      <c r="I65" s="670"/>
      <c r="J65" s="199" t="s">
        <v>795</v>
      </c>
      <c r="K65" s="42">
        <f>VLOOKUP($A65&amp;K$109,決統データ!$A$3:$DE$365,$E65+19,FALSE)</f>
        <v>0</v>
      </c>
    </row>
    <row r="66" spans="1:11" ht="15.75" customHeight="1">
      <c r="A66" s="27" t="str">
        <f t="shared" si="0"/>
        <v>1774002</v>
      </c>
      <c r="B66" s="28" t="s">
        <v>286</v>
      </c>
      <c r="C66" s="29">
        <v>40</v>
      </c>
      <c r="D66" s="28" t="s">
        <v>141</v>
      </c>
      <c r="E66" s="446">
        <v>3</v>
      </c>
      <c r="F66" s="739"/>
      <c r="G66" s="740"/>
      <c r="H66" s="726" t="s">
        <v>362</v>
      </c>
      <c r="I66" s="727"/>
      <c r="J66" s="199" t="s">
        <v>583</v>
      </c>
      <c r="K66" s="42">
        <f>VLOOKUP($A66&amp;K$109,決統データ!$A$3:$DE$365,$E66+19,FALSE)</f>
        <v>0</v>
      </c>
    </row>
    <row r="67" spans="1:11" ht="15.75" customHeight="1">
      <c r="A67" s="27" t="str">
        <f t="shared" si="0"/>
        <v>1774002</v>
      </c>
      <c r="B67" s="28" t="s">
        <v>286</v>
      </c>
      <c r="C67" s="29">
        <v>40</v>
      </c>
      <c r="D67" s="28" t="s">
        <v>141</v>
      </c>
      <c r="E67" s="446">
        <v>4</v>
      </c>
      <c r="F67" s="739"/>
      <c r="G67" s="740"/>
      <c r="H67" s="668"/>
      <c r="I67" s="670"/>
      <c r="J67" s="199" t="s">
        <v>795</v>
      </c>
      <c r="K67" s="42">
        <f>VLOOKUP($A67&amp;K$109,決統データ!$A$3:$DE$365,$E67+19,FALSE)</f>
        <v>0</v>
      </c>
    </row>
    <row r="68" spans="1:11" ht="15.75" customHeight="1">
      <c r="A68" s="27" t="str">
        <f t="shared" ref="A68:A101" si="1">+B68&amp;C68&amp;D68</f>
        <v>1774002</v>
      </c>
      <c r="B68" s="28" t="s">
        <v>286</v>
      </c>
      <c r="C68" s="29">
        <v>40</v>
      </c>
      <c r="D68" s="28" t="s">
        <v>141</v>
      </c>
      <c r="E68" s="446">
        <v>5</v>
      </c>
      <c r="F68" s="739"/>
      <c r="G68" s="740"/>
      <c r="H68" s="743" t="s">
        <v>363</v>
      </c>
      <c r="I68" s="736"/>
      <c r="J68" s="199" t="s">
        <v>583</v>
      </c>
      <c r="K68" s="42">
        <f>VLOOKUP($A68&amp;K$109,決統データ!$A$3:$DE$365,$E68+19,FALSE)</f>
        <v>0</v>
      </c>
    </row>
    <row r="69" spans="1:11" ht="15.75" customHeight="1">
      <c r="A69" s="27" t="str">
        <f t="shared" si="1"/>
        <v>1774002</v>
      </c>
      <c r="B69" s="28" t="s">
        <v>286</v>
      </c>
      <c r="C69" s="29">
        <v>40</v>
      </c>
      <c r="D69" s="28" t="s">
        <v>141</v>
      </c>
      <c r="E69" s="446">
        <v>6</v>
      </c>
      <c r="F69" s="739"/>
      <c r="G69" s="740"/>
      <c r="H69" s="743"/>
      <c r="I69" s="736"/>
      <c r="J69" s="199" t="s">
        <v>795</v>
      </c>
      <c r="K69" s="42">
        <f>VLOOKUP($A69&amp;K$109,決統データ!$A$3:$DE$365,$E69+19,FALSE)</f>
        <v>0</v>
      </c>
    </row>
    <row r="70" spans="1:11" ht="15.75" customHeight="1">
      <c r="A70" s="27" t="str">
        <f t="shared" si="1"/>
        <v>1774002</v>
      </c>
      <c r="B70" s="28" t="s">
        <v>286</v>
      </c>
      <c r="C70" s="29">
        <v>40</v>
      </c>
      <c r="D70" s="28" t="s">
        <v>141</v>
      </c>
      <c r="E70" s="446">
        <v>7</v>
      </c>
      <c r="F70" s="739"/>
      <c r="G70" s="740"/>
      <c r="H70" s="720" t="s">
        <v>85</v>
      </c>
      <c r="I70" s="664"/>
      <c r="J70" s="199" t="s">
        <v>583</v>
      </c>
      <c r="K70" s="42">
        <f>VLOOKUP($A70&amp;K$109,決統データ!$A$3:$DE$365,$E70+19,FALSE)</f>
        <v>0</v>
      </c>
    </row>
    <row r="71" spans="1:11" ht="15.75" customHeight="1">
      <c r="A71" s="27" t="str">
        <f t="shared" si="1"/>
        <v>1774002</v>
      </c>
      <c r="B71" s="28" t="s">
        <v>286</v>
      </c>
      <c r="C71" s="29">
        <v>40</v>
      </c>
      <c r="D71" s="28" t="s">
        <v>141</v>
      </c>
      <c r="E71" s="446">
        <v>8</v>
      </c>
      <c r="F71" s="739"/>
      <c r="G71" s="740"/>
      <c r="H71" s="720"/>
      <c r="I71" s="664"/>
      <c r="J71" s="199" t="s">
        <v>795</v>
      </c>
      <c r="K71" s="42">
        <f>VLOOKUP($A71&amp;K$109,決統データ!$A$3:$DE$365,$E71+19,FALSE)</f>
        <v>0</v>
      </c>
    </row>
    <row r="72" spans="1:11" ht="15.75" customHeight="1">
      <c r="A72" s="27" t="str">
        <f t="shared" si="1"/>
        <v>1774002</v>
      </c>
      <c r="B72" s="28" t="s">
        <v>286</v>
      </c>
      <c r="C72" s="29">
        <v>40</v>
      </c>
      <c r="D72" s="28" t="s">
        <v>141</v>
      </c>
      <c r="E72" s="446">
        <v>9</v>
      </c>
      <c r="F72" s="739"/>
      <c r="G72" s="740"/>
      <c r="H72" s="720" t="s">
        <v>84</v>
      </c>
      <c r="I72" s="664"/>
      <c r="J72" s="199" t="s">
        <v>583</v>
      </c>
      <c r="K72" s="42">
        <f>VLOOKUP($A72&amp;K$109,決統データ!$A$3:$DE$365,$E72+19,FALSE)</f>
        <v>0</v>
      </c>
    </row>
    <row r="73" spans="1:11" ht="15.75" customHeight="1">
      <c r="A73" s="27" t="str">
        <f t="shared" si="1"/>
        <v>1774002</v>
      </c>
      <c r="B73" s="28" t="s">
        <v>286</v>
      </c>
      <c r="C73" s="29">
        <v>40</v>
      </c>
      <c r="D73" s="28" t="s">
        <v>141</v>
      </c>
      <c r="E73" s="446">
        <v>10</v>
      </c>
      <c r="F73" s="739"/>
      <c r="G73" s="740"/>
      <c r="H73" s="720"/>
      <c r="I73" s="664"/>
      <c r="J73" s="199" t="s">
        <v>795</v>
      </c>
      <c r="K73" s="42">
        <f>VLOOKUP($A73&amp;K$109,決統データ!$A$3:$DE$365,$E73+19,FALSE)</f>
        <v>0</v>
      </c>
    </row>
    <row r="74" spans="1:11" ht="15.75" customHeight="1">
      <c r="A74" s="27" t="str">
        <f t="shared" si="1"/>
        <v>1774002</v>
      </c>
      <c r="B74" s="28" t="s">
        <v>286</v>
      </c>
      <c r="C74" s="29">
        <v>40</v>
      </c>
      <c r="D74" s="28" t="s">
        <v>141</v>
      </c>
      <c r="E74" s="446">
        <v>11</v>
      </c>
      <c r="F74" s="739"/>
      <c r="G74" s="740"/>
      <c r="H74" s="716" t="s">
        <v>83</v>
      </c>
      <c r="I74" s="608"/>
      <c r="J74" s="199" t="s">
        <v>583</v>
      </c>
      <c r="K74" s="42">
        <f>VLOOKUP($A74&amp;K$109,決統データ!$A$3:$DE$365,$E74+19,FALSE)</f>
        <v>0</v>
      </c>
    </row>
    <row r="75" spans="1:11" ht="15.75" customHeight="1">
      <c r="A75" s="27" t="str">
        <f t="shared" si="1"/>
        <v>1774002</v>
      </c>
      <c r="B75" s="28" t="s">
        <v>286</v>
      </c>
      <c r="C75" s="29">
        <v>40</v>
      </c>
      <c r="D75" s="28" t="s">
        <v>141</v>
      </c>
      <c r="E75" s="446">
        <v>12</v>
      </c>
      <c r="F75" s="739"/>
      <c r="G75" s="740"/>
      <c r="H75" s="716"/>
      <c r="I75" s="608"/>
      <c r="J75" s="199" t="s">
        <v>795</v>
      </c>
      <c r="K75" s="42">
        <f>VLOOKUP($A75&amp;K$109,決統データ!$A$3:$DE$365,$E75+19,FALSE)</f>
        <v>0</v>
      </c>
    </row>
    <row r="76" spans="1:11" ht="15.75" customHeight="1">
      <c r="A76" s="27" t="str">
        <f>+B76&amp;C76&amp;D76</f>
        <v>1774002</v>
      </c>
      <c r="B76" s="28" t="s">
        <v>286</v>
      </c>
      <c r="C76" s="29">
        <v>40</v>
      </c>
      <c r="D76" s="28" t="s">
        <v>141</v>
      </c>
      <c r="E76" s="446">
        <v>13</v>
      </c>
      <c r="F76" s="739"/>
      <c r="G76" s="740"/>
      <c r="H76" s="720" t="s">
        <v>1273</v>
      </c>
      <c r="I76" s="664"/>
      <c r="J76" s="199" t="s">
        <v>583</v>
      </c>
      <c r="K76" s="42">
        <f>VLOOKUP($A76&amp;K$109,決統データ!$A$3:$DE$365,$E76+19,FALSE)</f>
        <v>0</v>
      </c>
    </row>
    <row r="77" spans="1:11" ht="15.75" customHeight="1">
      <c r="A77" s="27" t="str">
        <f>+B77&amp;C77&amp;D77</f>
        <v>1774002</v>
      </c>
      <c r="B77" s="28" t="s">
        <v>286</v>
      </c>
      <c r="C77" s="29">
        <v>40</v>
      </c>
      <c r="D77" s="28" t="s">
        <v>141</v>
      </c>
      <c r="E77" s="446">
        <v>14</v>
      </c>
      <c r="F77" s="739"/>
      <c r="G77" s="740"/>
      <c r="H77" s="720"/>
      <c r="I77" s="664"/>
      <c r="J77" s="199" t="s">
        <v>795</v>
      </c>
      <c r="K77" s="42">
        <f>VLOOKUP($A77&amp;K$109,決統データ!$A$3:$DE$365,$E77+19,FALSE)</f>
        <v>0</v>
      </c>
    </row>
    <row r="78" spans="1:11" ht="15.75" customHeight="1">
      <c r="A78" s="27" t="str">
        <f t="shared" si="1"/>
        <v>1774002</v>
      </c>
      <c r="B78" s="28" t="s">
        <v>286</v>
      </c>
      <c r="C78" s="29">
        <v>40</v>
      </c>
      <c r="D78" s="28" t="s">
        <v>141</v>
      </c>
      <c r="E78" s="446">
        <v>15</v>
      </c>
      <c r="F78" s="739"/>
      <c r="G78" s="740"/>
      <c r="H78" s="720" t="s">
        <v>82</v>
      </c>
      <c r="I78" s="664"/>
      <c r="J78" s="199" t="s">
        <v>583</v>
      </c>
      <c r="K78" s="42">
        <f>VLOOKUP($A78&amp;K$109,決統データ!$A$3:$DE$365,$E78+19,FALSE)</f>
        <v>0</v>
      </c>
    </row>
    <row r="79" spans="1:11" ht="15.75" customHeight="1">
      <c r="A79" s="27" t="str">
        <f t="shared" si="1"/>
        <v>1774002</v>
      </c>
      <c r="B79" s="28" t="s">
        <v>286</v>
      </c>
      <c r="C79" s="29">
        <v>40</v>
      </c>
      <c r="D79" s="28" t="s">
        <v>141</v>
      </c>
      <c r="E79" s="446">
        <v>16</v>
      </c>
      <c r="F79" s="739"/>
      <c r="G79" s="740"/>
      <c r="H79" s="720"/>
      <c r="I79" s="664"/>
      <c r="J79" s="199" t="s">
        <v>795</v>
      </c>
      <c r="K79" s="42">
        <f>VLOOKUP($A79&amp;K$109,決統データ!$A$3:$DE$365,$E79+19,FALSE)</f>
        <v>0</v>
      </c>
    </row>
    <row r="80" spans="1:11" ht="15.75" customHeight="1">
      <c r="A80" s="27" t="str">
        <f t="shared" si="1"/>
        <v>1774002</v>
      </c>
      <c r="B80" s="28" t="s">
        <v>286</v>
      </c>
      <c r="C80" s="29">
        <v>40</v>
      </c>
      <c r="D80" s="28" t="s">
        <v>141</v>
      </c>
      <c r="E80" s="446">
        <v>17</v>
      </c>
      <c r="F80" s="739"/>
      <c r="G80" s="740"/>
      <c r="H80" s="725" t="s">
        <v>81</v>
      </c>
      <c r="I80" s="591"/>
      <c r="J80" s="199" t="s">
        <v>583</v>
      </c>
      <c r="K80" s="42">
        <f>VLOOKUP($A80&amp;K$109,決統データ!$A$3:$DE$365,$E80+19,FALSE)</f>
        <v>0</v>
      </c>
    </row>
    <row r="81" spans="1:11" ht="15.75" customHeight="1">
      <c r="A81" s="27" t="str">
        <f t="shared" si="1"/>
        <v>1774002</v>
      </c>
      <c r="B81" s="28" t="s">
        <v>286</v>
      </c>
      <c r="C81" s="29">
        <v>40</v>
      </c>
      <c r="D81" s="28" t="s">
        <v>141</v>
      </c>
      <c r="E81" s="446">
        <v>18</v>
      </c>
      <c r="F81" s="739"/>
      <c r="G81" s="740"/>
      <c r="H81" s="725"/>
      <c r="I81" s="591"/>
      <c r="J81" s="199" t="s">
        <v>795</v>
      </c>
      <c r="K81" s="42">
        <f>VLOOKUP($A81&amp;K$109,決統データ!$A$3:$DE$365,$E81+19,FALSE)</f>
        <v>0</v>
      </c>
    </row>
    <row r="82" spans="1:11" ht="15.75" customHeight="1">
      <c r="A82" s="27" t="str">
        <f t="shared" si="1"/>
        <v>1774002</v>
      </c>
      <c r="B82" s="28" t="s">
        <v>286</v>
      </c>
      <c r="C82" s="29">
        <v>40</v>
      </c>
      <c r="D82" s="28" t="s">
        <v>550</v>
      </c>
      <c r="E82" s="446">
        <v>19</v>
      </c>
      <c r="F82" s="739"/>
      <c r="G82" s="740"/>
      <c r="H82" s="721" t="s">
        <v>366</v>
      </c>
      <c r="I82" s="722"/>
      <c r="J82" s="199" t="s">
        <v>583</v>
      </c>
      <c r="K82" s="42">
        <f>VLOOKUP($A82&amp;K$109,決統データ!$A$3:$DE$365,$E82+19,FALSE)</f>
        <v>0</v>
      </c>
    </row>
    <row r="83" spans="1:11" ht="15.75" customHeight="1">
      <c r="A83" s="27" t="str">
        <f t="shared" si="1"/>
        <v>1774002</v>
      </c>
      <c r="B83" s="28" t="s">
        <v>286</v>
      </c>
      <c r="C83" s="29">
        <v>40</v>
      </c>
      <c r="D83" s="28" t="s">
        <v>550</v>
      </c>
      <c r="E83" s="446">
        <v>20</v>
      </c>
      <c r="F83" s="739"/>
      <c r="G83" s="740"/>
      <c r="H83" s="723"/>
      <c r="I83" s="724"/>
      <c r="J83" s="199" t="s">
        <v>795</v>
      </c>
      <c r="K83" s="42">
        <f>VLOOKUP($A83&amp;K$109,決統データ!$A$3:$DE$365,$E83+19,FALSE)</f>
        <v>0</v>
      </c>
    </row>
    <row r="84" spans="1:11" ht="15.75" customHeight="1">
      <c r="A84" s="27" t="str">
        <f t="shared" si="1"/>
        <v>1774002</v>
      </c>
      <c r="B84" s="28" t="s">
        <v>286</v>
      </c>
      <c r="C84" s="29">
        <v>40</v>
      </c>
      <c r="D84" s="28" t="s">
        <v>550</v>
      </c>
      <c r="E84" s="446">
        <v>21</v>
      </c>
      <c r="F84" s="739"/>
      <c r="G84" s="740"/>
      <c r="H84" s="721" t="s">
        <v>1494</v>
      </c>
      <c r="I84" s="722"/>
      <c r="J84" s="199" t="s">
        <v>583</v>
      </c>
      <c r="K84" s="42">
        <f>VLOOKUP($A84&amp;K$109,決統データ!$A$3:$DE$365,$E84+19,FALSE)</f>
        <v>0</v>
      </c>
    </row>
    <row r="85" spans="1:11" ht="15.75" customHeight="1">
      <c r="A85" s="27" t="str">
        <f t="shared" si="1"/>
        <v>1774002</v>
      </c>
      <c r="B85" s="28" t="s">
        <v>286</v>
      </c>
      <c r="C85" s="29">
        <v>40</v>
      </c>
      <c r="D85" s="28" t="s">
        <v>550</v>
      </c>
      <c r="E85" s="446">
        <v>22</v>
      </c>
      <c r="F85" s="739"/>
      <c r="G85" s="740"/>
      <c r="H85" s="723"/>
      <c r="I85" s="724"/>
      <c r="J85" s="199" t="s">
        <v>795</v>
      </c>
      <c r="K85" s="42">
        <f>VLOOKUP($A85&amp;K$109,決統データ!$A$3:$DE$365,$E85+19,FALSE)</f>
        <v>0</v>
      </c>
    </row>
    <row r="86" spans="1:11" ht="15.75" customHeight="1">
      <c r="A86" s="27" t="str">
        <f t="shared" si="1"/>
        <v>1774002</v>
      </c>
      <c r="B86" s="28" t="s">
        <v>286</v>
      </c>
      <c r="C86" s="29">
        <v>40</v>
      </c>
      <c r="D86" s="28" t="s">
        <v>550</v>
      </c>
      <c r="E86" s="446">
        <v>23</v>
      </c>
      <c r="F86" s="739"/>
      <c r="G86" s="740"/>
      <c r="H86" s="721" t="s">
        <v>1495</v>
      </c>
      <c r="I86" s="722"/>
      <c r="J86" s="199" t="s">
        <v>583</v>
      </c>
      <c r="K86" s="42">
        <f>VLOOKUP($A86&amp;K$109,決統データ!$A$3:$DE$365,$E86+19,FALSE)</f>
        <v>0</v>
      </c>
    </row>
    <row r="87" spans="1:11" ht="15.75" customHeight="1">
      <c r="A87" s="27" t="str">
        <f t="shared" si="1"/>
        <v>1774002</v>
      </c>
      <c r="B87" s="28" t="s">
        <v>286</v>
      </c>
      <c r="C87" s="29">
        <v>40</v>
      </c>
      <c r="D87" s="28" t="s">
        <v>550</v>
      </c>
      <c r="E87" s="446">
        <v>24</v>
      </c>
      <c r="F87" s="739"/>
      <c r="G87" s="740"/>
      <c r="H87" s="723"/>
      <c r="I87" s="724"/>
      <c r="J87" s="199" t="s">
        <v>795</v>
      </c>
      <c r="K87" s="42">
        <f>VLOOKUP($A87&amp;K$109,決統データ!$A$3:$DE$365,$E87+19,FALSE)</f>
        <v>0</v>
      </c>
    </row>
    <row r="88" spans="1:11" ht="15.75" customHeight="1">
      <c r="A88" s="27" t="str">
        <f t="shared" si="1"/>
        <v>1774002</v>
      </c>
      <c r="B88" s="28" t="s">
        <v>286</v>
      </c>
      <c r="C88" s="29">
        <v>40</v>
      </c>
      <c r="D88" s="28" t="s">
        <v>550</v>
      </c>
      <c r="E88" s="446">
        <v>25</v>
      </c>
      <c r="F88" s="739"/>
      <c r="G88" s="740"/>
      <c r="H88" s="720" t="s">
        <v>80</v>
      </c>
      <c r="I88" s="664"/>
      <c r="J88" s="199" t="s">
        <v>583</v>
      </c>
      <c r="K88" s="42">
        <f>VLOOKUP($A88&amp;K$109,決統データ!$A$3:$DE$365,$E88+19,FALSE)</f>
        <v>0</v>
      </c>
    </row>
    <row r="89" spans="1:11" ht="15.75" customHeight="1">
      <c r="A89" s="27" t="str">
        <f t="shared" si="1"/>
        <v>1774002</v>
      </c>
      <c r="B89" s="28" t="s">
        <v>286</v>
      </c>
      <c r="C89" s="29">
        <v>40</v>
      </c>
      <c r="D89" s="28" t="s">
        <v>550</v>
      </c>
      <c r="E89" s="446">
        <v>26</v>
      </c>
      <c r="F89" s="741"/>
      <c r="G89" s="742"/>
      <c r="H89" s="720"/>
      <c r="I89" s="664"/>
      <c r="J89" s="199" t="s">
        <v>795</v>
      </c>
      <c r="K89" s="42">
        <f>VLOOKUP($A89&amp;K$109,決統データ!$A$3:$DE$365,$E89+19,FALSE)</f>
        <v>0</v>
      </c>
    </row>
    <row r="90" spans="1:11" ht="15.75" customHeight="1">
      <c r="A90" s="27" t="str">
        <f t="shared" si="1"/>
        <v>1774002</v>
      </c>
      <c r="B90" s="28" t="s">
        <v>286</v>
      </c>
      <c r="C90" s="29">
        <v>40</v>
      </c>
      <c r="D90" s="28" t="s">
        <v>550</v>
      </c>
      <c r="E90" s="446">
        <v>27</v>
      </c>
      <c r="F90" s="730" t="s">
        <v>365</v>
      </c>
      <c r="G90" s="731"/>
      <c r="H90" s="736" t="s">
        <v>362</v>
      </c>
      <c r="I90" s="736"/>
      <c r="J90" s="199" t="s">
        <v>583</v>
      </c>
      <c r="K90" s="42">
        <f>VLOOKUP($A90&amp;K$109,決統データ!$A$3:$DE$365,$E90+19,FALSE)</f>
        <v>0</v>
      </c>
    </row>
    <row r="91" spans="1:11" ht="15.75" customHeight="1">
      <c r="A91" s="27" t="str">
        <f t="shared" si="1"/>
        <v>1774002</v>
      </c>
      <c r="B91" s="28" t="s">
        <v>286</v>
      </c>
      <c r="C91" s="29">
        <v>40</v>
      </c>
      <c r="D91" s="28" t="s">
        <v>550</v>
      </c>
      <c r="E91" s="446">
        <v>28</v>
      </c>
      <c r="F91" s="732"/>
      <c r="G91" s="733"/>
      <c r="H91" s="736"/>
      <c r="I91" s="736"/>
      <c r="J91" s="199" t="s">
        <v>795</v>
      </c>
      <c r="K91" s="42">
        <f>VLOOKUP($A91&amp;K$109,決統データ!$A$3:$DE$365,$E91+19,FALSE)</f>
        <v>0</v>
      </c>
    </row>
    <row r="92" spans="1:11" ht="15.75" customHeight="1">
      <c r="A92" s="27" t="str">
        <f t="shared" si="1"/>
        <v>1774002</v>
      </c>
      <c r="B92" s="28" t="s">
        <v>286</v>
      </c>
      <c r="C92" s="29">
        <v>40</v>
      </c>
      <c r="D92" s="28" t="s">
        <v>550</v>
      </c>
      <c r="E92" s="446">
        <v>29</v>
      </c>
      <c r="F92" s="732"/>
      <c r="G92" s="733"/>
      <c r="H92" s="664" t="s">
        <v>363</v>
      </c>
      <c r="I92" s="664"/>
      <c r="J92" s="199" t="s">
        <v>583</v>
      </c>
      <c r="K92" s="42">
        <f>VLOOKUP($A92&amp;K$109,決統データ!$A$3:$DE$365,$E92+19,FALSE)</f>
        <v>0</v>
      </c>
    </row>
    <row r="93" spans="1:11" ht="15.75" customHeight="1">
      <c r="A93" s="27" t="str">
        <f t="shared" si="1"/>
        <v>1774002</v>
      </c>
      <c r="B93" s="28" t="s">
        <v>286</v>
      </c>
      <c r="C93" s="29">
        <v>40</v>
      </c>
      <c r="D93" s="28" t="s">
        <v>550</v>
      </c>
      <c r="E93" s="446">
        <v>30</v>
      </c>
      <c r="F93" s="732"/>
      <c r="G93" s="733"/>
      <c r="H93" s="664"/>
      <c r="I93" s="664"/>
      <c r="J93" s="199" t="s">
        <v>795</v>
      </c>
      <c r="K93" s="42">
        <f>VLOOKUP($A93&amp;K$109,決統データ!$A$3:$DE$365,$E93+19,FALSE)</f>
        <v>0</v>
      </c>
    </row>
    <row r="94" spans="1:11" ht="15.75" customHeight="1">
      <c r="A94" s="27" t="str">
        <f t="shared" si="1"/>
        <v>1774002</v>
      </c>
      <c r="B94" s="28" t="s">
        <v>286</v>
      </c>
      <c r="C94" s="29">
        <v>40</v>
      </c>
      <c r="D94" s="28" t="s">
        <v>550</v>
      </c>
      <c r="E94" s="446">
        <v>31</v>
      </c>
      <c r="F94" s="732"/>
      <c r="G94" s="733"/>
      <c r="H94" s="664" t="s">
        <v>366</v>
      </c>
      <c r="I94" s="664"/>
      <c r="J94" s="199" t="s">
        <v>583</v>
      </c>
      <c r="K94" s="42">
        <f>VLOOKUP($A94&amp;K$109,決統データ!$A$3:$DE$365,$E94+19,FALSE)</f>
        <v>0</v>
      </c>
    </row>
    <row r="95" spans="1:11" ht="15.75" customHeight="1">
      <c r="A95" s="27" t="str">
        <f t="shared" si="1"/>
        <v>1774002</v>
      </c>
      <c r="B95" s="28" t="s">
        <v>286</v>
      </c>
      <c r="C95" s="29">
        <v>40</v>
      </c>
      <c r="D95" s="28" t="s">
        <v>550</v>
      </c>
      <c r="E95" s="446">
        <v>32</v>
      </c>
      <c r="F95" s="732"/>
      <c r="G95" s="733"/>
      <c r="H95" s="664"/>
      <c r="I95" s="664"/>
      <c r="J95" s="199" t="s">
        <v>795</v>
      </c>
      <c r="K95" s="42">
        <f>VLOOKUP($A95&amp;K$109,決統データ!$A$3:$DE$365,$E95+19,FALSE)</f>
        <v>0</v>
      </c>
    </row>
    <row r="96" spans="1:11" ht="15.75" customHeight="1">
      <c r="A96" s="27" t="str">
        <f t="shared" si="1"/>
        <v>1774002</v>
      </c>
      <c r="B96" s="28" t="s">
        <v>286</v>
      </c>
      <c r="C96" s="29">
        <v>40</v>
      </c>
      <c r="D96" s="28" t="s">
        <v>550</v>
      </c>
      <c r="E96" s="446">
        <v>33</v>
      </c>
      <c r="F96" s="732"/>
      <c r="G96" s="733"/>
      <c r="H96" s="721" t="s">
        <v>1494</v>
      </c>
      <c r="I96" s="722"/>
      <c r="J96" s="199" t="s">
        <v>583</v>
      </c>
      <c r="K96" s="42">
        <f>VLOOKUP($A96&amp;K$109,決統データ!$A$3:$DE$365,$E96+19,FALSE)</f>
        <v>0</v>
      </c>
    </row>
    <row r="97" spans="1:11" ht="15.75" customHeight="1">
      <c r="A97" s="27" t="str">
        <f t="shared" si="1"/>
        <v>1774002</v>
      </c>
      <c r="B97" s="28" t="s">
        <v>286</v>
      </c>
      <c r="C97" s="29">
        <v>40</v>
      </c>
      <c r="D97" s="28" t="s">
        <v>550</v>
      </c>
      <c r="E97" s="446">
        <v>34</v>
      </c>
      <c r="F97" s="732"/>
      <c r="G97" s="733"/>
      <c r="H97" s="723"/>
      <c r="I97" s="724"/>
      <c r="J97" s="199" t="s">
        <v>795</v>
      </c>
      <c r="K97" s="42">
        <f>VLOOKUP($A97&amp;K$109,決統データ!$A$3:$DE$365,$E97+19,FALSE)</f>
        <v>0</v>
      </c>
    </row>
    <row r="98" spans="1:11" ht="15.75" customHeight="1">
      <c r="A98" s="27" t="str">
        <f t="shared" si="1"/>
        <v>1774002</v>
      </c>
      <c r="B98" s="28" t="s">
        <v>286</v>
      </c>
      <c r="C98" s="29">
        <v>40</v>
      </c>
      <c r="D98" s="28" t="s">
        <v>550</v>
      </c>
      <c r="E98" s="446">
        <v>35</v>
      </c>
      <c r="F98" s="732"/>
      <c r="G98" s="733"/>
      <c r="H98" s="721" t="s">
        <v>1495</v>
      </c>
      <c r="I98" s="722"/>
      <c r="J98" s="199" t="s">
        <v>583</v>
      </c>
      <c r="K98" s="42">
        <f>VLOOKUP($A98&amp;K$109,決統データ!$A$3:$DE$365,$E98+19,FALSE)</f>
        <v>0</v>
      </c>
    </row>
    <row r="99" spans="1:11" ht="15.75" customHeight="1">
      <c r="A99" s="27" t="str">
        <f t="shared" si="1"/>
        <v>1774002</v>
      </c>
      <c r="B99" s="28" t="s">
        <v>286</v>
      </c>
      <c r="C99" s="29">
        <v>40</v>
      </c>
      <c r="D99" s="28" t="s">
        <v>550</v>
      </c>
      <c r="E99" s="446">
        <v>36</v>
      </c>
      <c r="F99" s="732"/>
      <c r="G99" s="733"/>
      <c r="H99" s="723"/>
      <c r="I99" s="724"/>
      <c r="J99" s="199" t="s">
        <v>795</v>
      </c>
      <c r="K99" s="42">
        <f>VLOOKUP($A99&amp;K$109,決統データ!$A$3:$DE$365,$E99+19,FALSE)</f>
        <v>0</v>
      </c>
    </row>
    <row r="100" spans="1:11" ht="15.75" customHeight="1">
      <c r="A100" s="27" t="str">
        <f t="shared" si="1"/>
        <v>1774002</v>
      </c>
      <c r="B100" s="28" t="s">
        <v>286</v>
      </c>
      <c r="C100" s="29">
        <v>40</v>
      </c>
      <c r="D100" s="28" t="s">
        <v>550</v>
      </c>
      <c r="E100" s="446">
        <v>37</v>
      </c>
      <c r="F100" s="732"/>
      <c r="G100" s="733"/>
      <c r="H100" s="608" t="s">
        <v>1273</v>
      </c>
      <c r="I100" s="608"/>
      <c r="J100" s="199" t="s">
        <v>583</v>
      </c>
      <c r="K100" s="42">
        <f>VLOOKUP($A100&amp;K$109,決統データ!$A$3:$DE$365,$E100+19,FALSE)</f>
        <v>12</v>
      </c>
    </row>
    <row r="101" spans="1:11" ht="15.75" customHeight="1">
      <c r="A101" s="27" t="str">
        <f t="shared" si="1"/>
        <v>1774002</v>
      </c>
      <c r="B101" s="28" t="s">
        <v>286</v>
      </c>
      <c r="C101" s="29">
        <v>40</v>
      </c>
      <c r="D101" s="28" t="s">
        <v>550</v>
      </c>
      <c r="E101" s="446">
        <v>38</v>
      </c>
      <c r="F101" s="732"/>
      <c r="G101" s="733"/>
      <c r="H101" s="608"/>
      <c r="I101" s="608"/>
      <c r="J101" s="199" t="s">
        <v>795</v>
      </c>
      <c r="K101" s="42">
        <f>VLOOKUP($A101&amp;K$109,決統データ!$A$3:$DE$365,$E101+19,FALSE)</f>
        <v>12</v>
      </c>
    </row>
    <row r="102" spans="1:11" ht="15.75" customHeight="1">
      <c r="A102" s="27" t="str">
        <f>+B102&amp;C102&amp;D102</f>
        <v>1774002</v>
      </c>
      <c r="B102" s="28" t="s">
        <v>286</v>
      </c>
      <c r="C102" s="29">
        <v>40</v>
      </c>
      <c r="D102" s="28" t="s">
        <v>550</v>
      </c>
      <c r="E102" s="446">
        <v>39</v>
      </c>
      <c r="F102" s="732"/>
      <c r="G102" s="733"/>
      <c r="H102" s="664" t="s">
        <v>361</v>
      </c>
      <c r="I102" s="664"/>
      <c r="J102" s="199" t="s">
        <v>583</v>
      </c>
      <c r="K102" s="42">
        <f>VLOOKUP($A102&amp;K$109,決統データ!$A$3:$DE$365,$E102+19,FALSE)</f>
        <v>0</v>
      </c>
    </row>
    <row r="103" spans="1:11" ht="15.75" customHeight="1">
      <c r="A103" s="27" t="str">
        <f>+B103&amp;C103&amp;D103</f>
        <v>1774002</v>
      </c>
      <c r="B103" s="28" t="s">
        <v>286</v>
      </c>
      <c r="C103" s="29">
        <v>40</v>
      </c>
      <c r="D103" s="28" t="s">
        <v>550</v>
      </c>
      <c r="E103" s="446">
        <v>40</v>
      </c>
      <c r="F103" s="732"/>
      <c r="G103" s="733"/>
      <c r="H103" s="664"/>
      <c r="I103" s="664"/>
      <c r="J103" s="199" t="s">
        <v>795</v>
      </c>
      <c r="K103" s="42">
        <f>VLOOKUP($A103&amp;K$109,決統データ!$A$3:$DE$365,$E103+19,FALSE)</f>
        <v>0</v>
      </c>
    </row>
    <row r="104" spans="1:11" ht="15.75" customHeight="1">
      <c r="A104" s="27" t="str">
        <f>+B104&amp;C104&amp;D104</f>
        <v>1774002</v>
      </c>
      <c r="B104" s="28" t="s">
        <v>286</v>
      </c>
      <c r="C104" s="29">
        <v>40</v>
      </c>
      <c r="D104" s="28" t="s">
        <v>550</v>
      </c>
      <c r="E104" s="446">
        <v>41</v>
      </c>
      <c r="F104" s="732"/>
      <c r="G104" s="733"/>
      <c r="H104" s="664" t="s">
        <v>713</v>
      </c>
      <c r="I104" s="664"/>
      <c r="J104" s="199" t="s">
        <v>583</v>
      </c>
      <c r="K104" s="42">
        <f>VLOOKUP($A104&amp;K$109,決統データ!$A$3:$DE$365,$E104+19,FALSE)</f>
        <v>0</v>
      </c>
    </row>
    <row r="105" spans="1:11" ht="15.75" customHeight="1">
      <c r="A105" s="27" t="str">
        <f>+B105&amp;C105&amp;D105</f>
        <v>1774002</v>
      </c>
      <c r="B105" s="28" t="s">
        <v>286</v>
      </c>
      <c r="C105" s="29">
        <v>40</v>
      </c>
      <c r="D105" s="28" t="s">
        <v>550</v>
      </c>
      <c r="E105" s="446">
        <v>42</v>
      </c>
      <c r="F105" s="734"/>
      <c r="G105" s="735"/>
      <c r="H105" s="664"/>
      <c r="I105" s="664"/>
      <c r="J105" s="199" t="s">
        <v>795</v>
      </c>
      <c r="K105" s="42">
        <f>VLOOKUP($A105&amp;K$109,決統データ!$A$3:$DE$365,$E105+19,FALSE)</f>
        <v>2850</v>
      </c>
    </row>
    <row r="106" spans="1:11">
      <c r="F106" s="150"/>
    </row>
    <row r="107" spans="1:11">
      <c r="F107" s="150"/>
    </row>
    <row r="108" spans="1:11">
      <c r="F108" s="150"/>
    </row>
    <row r="109" spans="1:11" hidden="1">
      <c r="F109" s="150"/>
      <c r="K109" s="12" t="str">
        <f>+K110&amp;"000"</f>
        <v>264075000</v>
      </c>
    </row>
    <row r="110" spans="1:11" hidden="1">
      <c r="F110" s="150"/>
      <c r="K110" s="266" t="s">
        <v>573</v>
      </c>
    </row>
    <row r="111" spans="1:11" hidden="1">
      <c r="F111" s="150"/>
      <c r="K111" s="266" t="s">
        <v>574</v>
      </c>
    </row>
    <row r="112" spans="1:11" hidden="1">
      <c r="F112" s="150"/>
      <c r="K112" s="216" t="s">
        <v>546</v>
      </c>
    </row>
    <row r="138" spans="6:10" s="1" customFormat="1">
      <c r="F138" s="139"/>
      <c r="G138" s="139"/>
      <c r="H138" s="139"/>
      <c r="I138" s="139"/>
      <c r="J138" s="139"/>
    </row>
    <row r="139" spans="6:10" s="1" customFormat="1">
      <c r="F139" s="139"/>
      <c r="G139" s="139"/>
      <c r="H139" s="139"/>
      <c r="I139" s="139"/>
      <c r="J139" s="139"/>
    </row>
    <row r="140" spans="6:10" s="1" customFormat="1">
      <c r="F140" s="139"/>
      <c r="G140" s="139"/>
      <c r="H140" s="139"/>
      <c r="I140" s="139"/>
      <c r="J140" s="139"/>
    </row>
    <row r="141" spans="6:10" s="1" customFormat="1">
      <c r="F141" s="139"/>
      <c r="G141" s="139"/>
      <c r="H141" s="139"/>
      <c r="I141" s="139"/>
      <c r="J141" s="139"/>
    </row>
    <row r="142" spans="6:10" s="1" customFormat="1">
      <c r="F142" s="139"/>
      <c r="G142" s="139"/>
      <c r="H142" s="139"/>
      <c r="I142" s="139"/>
      <c r="J142" s="139"/>
    </row>
    <row r="143" spans="6:10" s="1" customFormat="1">
      <c r="F143" s="139"/>
      <c r="G143" s="139"/>
      <c r="H143" s="139"/>
      <c r="I143" s="139"/>
      <c r="J143" s="139"/>
    </row>
    <row r="144" spans="6:10" s="1" customFormat="1">
      <c r="F144" s="139"/>
      <c r="G144" s="139"/>
      <c r="H144" s="139"/>
      <c r="I144" s="139"/>
      <c r="J144" s="139"/>
    </row>
    <row r="145" spans="6:10" s="1" customFormat="1">
      <c r="F145" s="139"/>
      <c r="G145" s="139"/>
      <c r="H145" s="139"/>
      <c r="I145" s="139"/>
      <c r="J145" s="139"/>
    </row>
    <row r="146" spans="6:10" s="1" customFormat="1">
      <c r="F146" s="139"/>
      <c r="G146" s="139"/>
      <c r="H146" s="139"/>
      <c r="I146" s="139"/>
      <c r="J146" s="139"/>
    </row>
    <row r="147" spans="6:10" s="1" customFormat="1">
      <c r="F147" s="139"/>
      <c r="G147" s="139"/>
      <c r="H147" s="139"/>
      <c r="I147" s="139"/>
      <c r="J147" s="139"/>
    </row>
    <row r="148" spans="6:10" s="1" customFormat="1">
      <c r="F148" s="139"/>
      <c r="G148" s="139"/>
      <c r="H148" s="139"/>
      <c r="I148" s="139"/>
      <c r="J148" s="139"/>
    </row>
    <row r="149" spans="6:10" s="1" customFormat="1">
      <c r="F149" s="139"/>
      <c r="G149" s="139"/>
      <c r="H149" s="139"/>
      <c r="I149" s="139"/>
      <c r="J149" s="139"/>
    </row>
  </sheetData>
  <sheetProtection algorithmName="SHA-512" hashValue="gTpWWLx/FjtzO05xLEVNbp97DtX7FvaE17JYfqRttoh4H1010lcYazHbrUAZ3bAhxwftS1ToiP7a88AjSE47yw==" saltValue="Oebw14j/T1r9Cfp7D9MoeA==" spinCount="100000" sheet="1" objects="1" scenarios="1"/>
  <mergeCells count="62">
    <mergeCell ref="F90:G105"/>
    <mergeCell ref="H90:I91"/>
    <mergeCell ref="H92:I93"/>
    <mergeCell ref="H94:I95"/>
    <mergeCell ref="H96:I97"/>
    <mergeCell ref="H98:I99"/>
    <mergeCell ref="H100:I101"/>
    <mergeCell ref="H102:I103"/>
    <mergeCell ref="H104:I105"/>
    <mergeCell ref="F62:J62"/>
    <mergeCell ref="F64:G89"/>
    <mergeCell ref="H64:I65"/>
    <mergeCell ref="H66:I67"/>
    <mergeCell ref="H68:I69"/>
    <mergeCell ref="H70:I71"/>
    <mergeCell ref="H72:I73"/>
    <mergeCell ref="H74:I75"/>
    <mergeCell ref="H76:I77"/>
    <mergeCell ref="H78:I79"/>
    <mergeCell ref="H80:I81"/>
    <mergeCell ref="H82:I83"/>
    <mergeCell ref="H84:I85"/>
    <mergeCell ref="H86:I87"/>
    <mergeCell ref="H88:I89"/>
    <mergeCell ref="F54:H57"/>
    <mergeCell ref="I54:I55"/>
    <mergeCell ref="I56:I57"/>
    <mergeCell ref="F58:H61"/>
    <mergeCell ref="I58:I59"/>
    <mergeCell ref="I60:I61"/>
    <mergeCell ref="F51:H52"/>
    <mergeCell ref="I25:I26"/>
    <mergeCell ref="I27:I28"/>
    <mergeCell ref="I29:I30"/>
    <mergeCell ref="F31:F41"/>
    <mergeCell ref="G31:I32"/>
    <mergeCell ref="H33:I34"/>
    <mergeCell ref="H35:I36"/>
    <mergeCell ref="H37:I38"/>
    <mergeCell ref="H39:I40"/>
    <mergeCell ref="H41:I41"/>
    <mergeCell ref="F42:I43"/>
    <mergeCell ref="F44:G48"/>
    <mergeCell ref="H44:I45"/>
    <mergeCell ref="H46:I47"/>
    <mergeCell ref="F49:H50"/>
    <mergeCell ref="I23:I24"/>
    <mergeCell ref="F2:J2"/>
    <mergeCell ref="F3:F30"/>
    <mergeCell ref="G3:G4"/>
    <mergeCell ref="H3:I4"/>
    <mergeCell ref="G5:G30"/>
    <mergeCell ref="H5:I6"/>
    <mergeCell ref="H7:H30"/>
    <mergeCell ref="I7:I8"/>
    <mergeCell ref="I9:I10"/>
    <mergeCell ref="I11:I12"/>
    <mergeCell ref="I13:I14"/>
    <mergeCell ref="I15:I16"/>
    <mergeCell ref="I17:I18"/>
    <mergeCell ref="I19:I20"/>
    <mergeCell ref="I21:I22"/>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2FBF-E978-4C1D-BED1-CA1774F62A4E}">
  <sheetPr>
    <tabColor rgb="FFFF0000"/>
  </sheetPr>
  <dimension ref="A1:J51"/>
  <sheetViews>
    <sheetView view="pageBreakPreview" zoomScale="85" zoomScaleNormal="80" zoomScaleSheetLayoutView="85" workbookViewId="0">
      <pane ySplit="2" topLeftCell="A3" activePane="bottomLeft" state="frozen"/>
      <selection pane="bottomLeft" activeCell="A48" sqref="A48:XFD51"/>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5.19921875" style="1" customWidth="1"/>
    <col min="7" max="7" width="6" style="1" customWidth="1"/>
    <col min="8" max="8" width="4.796875" style="1" customWidth="1"/>
    <col min="9" max="9" width="28.19921875" style="1" customWidth="1"/>
    <col min="10" max="10" width="13.19921875" style="1" customWidth="1"/>
    <col min="11" max="16384" width="9" style="1"/>
  </cols>
  <sheetData>
    <row r="1" spans="1:10" ht="20.25" customHeight="1">
      <c r="F1" s="1" t="s">
        <v>130</v>
      </c>
      <c r="J1" s="148" t="s">
        <v>513</v>
      </c>
    </row>
    <row r="2" spans="1:10" ht="30" customHeight="1">
      <c r="A2" s="26"/>
      <c r="B2" s="67" t="s">
        <v>757</v>
      </c>
      <c r="C2" s="26" t="s">
        <v>758</v>
      </c>
      <c r="D2" s="26" t="s">
        <v>759</v>
      </c>
      <c r="E2" s="30" t="s">
        <v>760</v>
      </c>
      <c r="F2" s="598" t="s">
        <v>1457</v>
      </c>
      <c r="G2" s="599"/>
      <c r="H2" s="599"/>
      <c r="I2" s="599"/>
      <c r="J2" s="185" t="s">
        <v>191</v>
      </c>
    </row>
    <row r="3" spans="1:10" ht="20.100000000000001" customHeight="1">
      <c r="A3" s="27" t="str">
        <f>+B3&amp;C3&amp;D3</f>
        <v>1775201</v>
      </c>
      <c r="B3" s="28" t="s">
        <v>286</v>
      </c>
      <c r="C3" s="29">
        <v>52</v>
      </c>
      <c r="D3" s="28" t="s">
        <v>370</v>
      </c>
      <c r="E3" s="446">
        <v>1</v>
      </c>
      <c r="F3" s="779" t="s">
        <v>127</v>
      </c>
      <c r="G3" s="780"/>
      <c r="H3" s="780"/>
      <c r="I3" s="781"/>
      <c r="J3" s="42">
        <f>VLOOKUP($A3&amp;J$48,決統データ!$A$3:$DE$365,$E3+19,FALSE)</f>
        <v>5117</v>
      </c>
    </row>
    <row r="4" spans="1:10" ht="20.100000000000001" customHeight="1">
      <c r="A4" s="27" t="str">
        <f t="shared" ref="A4:A43" si="0">+B4&amp;C4&amp;D4</f>
        <v>1775201</v>
      </c>
      <c r="B4" s="28" t="s">
        <v>286</v>
      </c>
      <c r="C4" s="29">
        <v>52</v>
      </c>
      <c r="D4" s="28" t="s">
        <v>370</v>
      </c>
      <c r="E4" s="186">
        <v>2</v>
      </c>
      <c r="F4" s="188"/>
      <c r="G4" s="776" t="s">
        <v>107</v>
      </c>
      <c r="H4" s="189" t="s">
        <v>123</v>
      </c>
      <c r="I4" s="190"/>
      <c r="J4" s="42">
        <f>VLOOKUP($A4&amp;J$48,決統データ!$A$3:$DE$365,$E4+19,FALSE)</f>
        <v>0</v>
      </c>
    </row>
    <row r="5" spans="1:10" ht="20.100000000000001" customHeight="1">
      <c r="A5" s="27" t="str">
        <f t="shared" si="0"/>
        <v>1775201</v>
      </c>
      <c r="B5" s="28" t="s">
        <v>286</v>
      </c>
      <c r="C5" s="29">
        <v>52</v>
      </c>
      <c r="D5" s="28" t="s">
        <v>370</v>
      </c>
      <c r="E5" s="186">
        <v>3</v>
      </c>
      <c r="F5" s="188"/>
      <c r="G5" s="777"/>
      <c r="H5" s="191" t="s">
        <v>122</v>
      </c>
      <c r="I5" s="191"/>
      <c r="J5" s="42">
        <f>VLOOKUP($A5&amp;J$48,決統データ!$A$3:$DE$365,$E5+19,FALSE)</f>
        <v>0</v>
      </c>
    </row>
    <row r="6" spans="1:10" ht="20.100000000000001" customHeight="1">
      <c r="A6" s="27" t="str">
        <f t="shared" si="0"/>
        <v>1775201</v>
      </c>
      <c r="B6" s="28" t="s">
        <v>286</v>
      </c>
      <c r="C6" s="29">
        <v>52</v>
      </c>
      <c r="D6" s="28" t="s">
        <v>370</v>
      </c>
      <c r="E6" s="186">
        <v>4</v>
      </c>
      <c r="F6" s="188"/>
      <c r="G6" s="777"/>
      <c r="H6" s="189" t="s">
        <v>121</v>
      </c>
      <c r="I6" s="190"/>
      <c r="J6" s="42">
        <f>VLOOKUP($A6&amp;J$48,決統データ!$A$3:$DE$365,$E6+19,FALSE)</f>
        <v>0</v>
      </c>
    </row>
    <row r="7" spans="1:10" ht="20.100000000000001" customHeight="1">
      <c r="A7" s="27" t="str">
        <f t="shared" si="0"/>
        <v>1775201</v>
      </c>
      <c r="B7" s="28" t="s">
        <v>286</v>
      </c>
      <c r="C7" s="29">
        <v>52</v>
      </c>
      <c r="D7" s="28" t="s">
        <v>370</v>
      </c>
      <c r="E7" s="186">
        <v>5</v>
      </c>
      <c r="F7" s="192"/>
      <c r="G7" s="777"/>
      <c r="H7" s="189" t="s">
        <v>120</v>
      </c>
      <c r="I7" s="190"/>
      <c r="J7" s="42">
        <f>VLOOKUP($A7&amp;J$48,決統データ!$A$3:$DE$365,$E7+19,FALSE)</f>
        <v>0</v>
      </c>
    </row>
    <row r="8" spans="1:10" ht="20.100000000000001" customHeight="1">
      <c r="A8" s="27" t="str">
        <f t="shared" si="0"/>
        <v>1775201</v>
      </c>
      <c r="B8" s="28" t="s">
        <v>286</v>
      </c>
      <c r="C8" s="29">
        <v>52</v>
      </c>
      <c r="D8" s="28" t="s">
        <v>370</v>
      </c>
      <c r="E8" s="186">
        <v>6</v>
      </c>
      <c r="F8" s="193"/>
      <c r="G8" s="777"/>
      <c r="H8" s="189" t="s">
        <v>119</v>
      </c>
      <c r="I8" s="190"/>
      <c r="J8" s="42">
        <f>VLOOKUP($A8&amp;J$48,決統データ!$A$3:$DE$365,$E8+19,FALSE)</f>
        <v>0</v>
      </c>
    </row>
    <row r="9" spans="1:10" ht="20.100000000000001" customHeight="1">
      <c r="A9" s="27" t="str">
        <f t="shared" si="0"/>
        <v>1775201</v>
      </c>
      <c r="B9" s="28" t="s">
        <v>286</v>
      </c>
      <c r="C9" s="29">
        <v>52</v>
      </c>
      <c r="D9" s="28" t="s">
        <v>370</v>
      </c>
      <c r="E9" s="186">
        <v>7</v>
      </c>
      <c r="F9" s="193"/>
      <c r="G9" s="777"/>
      <c r="H9" s="191" t="s">
        <v>1427</v>
      </c>
      <c r="I9" s="191"/>
      <c r="J9" s="42">
        <f>VLOOKUP($A9&amp;J$48,決統データ!$A$3:$DE$365,$E9+19,FALSE)</f>
        <v>0</v>
      </c>
    </row>
    <row r="10" spans="1:10" ht="20.100000000000001" customHeight="1">
      <c r="A10" s="27" t="str">
        <f t="shared" si="0"/>
        <v>1775201</v>
      </c>
      <c r="B10" s="28" t="s">
        <v>286</v>
      </c>
      <c r="C10" s="29">
        <v>52</v>
      </c>
      <c r="D10" s="28" t="s">
        <v>370</v>
      </c>
      <c r="E10" s="186">
        <v>8</v>
      </c>
      <c r="F10" s="193"/>
      <c r="G10" s="777"/>
      <c r="H10" s="189" t="s">
        <v>118</v>
      </c>
      <c r="I10" s="190"/>
      <c r="J10" s="42">
        <f>VLOOKUP($A10&amp;J$48,決統データ!$A$3:$DE$365,$E10+19,FALSE)</f>
        <v>0</v>
      </c>
    </row>
    <row r="11" spans="1:10" ht="20.100000000000001" customHeight="1">
      <c r="A11" s="27" t="str">
        <f t="shared" si="0"/>
        <v>1775201</v>
      </c>
      <c r="B11" s="28" t="s">
        <v>286</v>
      </c>
      <c r="C11" s="29">
        <v>52</v>
      </c>
      <c r="D11" s="28" t="s">
        <v>370</v>
      </c>
      <c r="E11" s="186">
        <v>9</v>
      </c>
      <c r="F11" s="193"/>
      <c r="G11" s="777"/>
      <c r="H11" s="189" t="s">
        <v>117</v>
      </c>
      <c r="I11" s="190"/>
      <c r="J11" s="42">
        <f>VLOOKUP($A11&amp;J$48,決統データ!$A$3:$DE$365,$E11+19,FALSE)</f>
        <v>0</v>
      </c>
    </row>
    <row r="12" spans="1:10" ht="20.100000000000001" customHeight="1">
      <c r="A12" s="27" t="str">
        <f t="shared" si="0"/>
        <v>1775201</v>
      </c>
      <c r="B12" s="28" t="s">
        <v>286</v>
      </c>
      <c r="C12" s="29">
        <v>52</v>
      </c>
      <c r="D12" s="28" t="s">
        <v>370</v>
      </c>
      <c r="E12" s="186">
        <v>10</v>
      </c>
      <c r="F12" s="192"/>
      <c r="G12" s="777"/>
      <c r="H12" s="189" t="s">
        <v>116</v>
      </c>
      <c r="I12" s="190"/>
      <c r="J12" s="42">
        <f>VLOOKUP($A12&amp;J$48,決統データ!$A$3:$DE$365,$E12+19,FALSE)</f>
        <v>428</v>
      </c>
    </row>
    <row r="13" spans="1:10" ht="20.100000000000001" customHeight="1">
      <c r="A13" s="27" t="str">
        <f t="shared" si="0"/>
        <v>1775201</v>
      </c>
      <c r="B13" s="28" t="s">
        <v>286</v>
      </c>
      <c r="C13" s="29">
        <v>52</v>
      </c>
      <c r="D13" s="28" t="s">
        <v>370</v>
      </c>
      <c r="E13" s="186">
        <v>11</v>
      </c>
      <c r="F13" s="194"/>
      <c r="G13" s="777"/>
      <c r="H13" s="191" t="s">
        <v>1496</v>
      </c>
      <c r="I13" s="191"/>
      <c r="J13" s="42">
        <f>VLOOKUP($A13&amp;J$48,決統データ!$A$3:$DE$365,$E13+19,FALSE)</f>
        <v>0</v>
      </c>
    </row>
    <row r="14" spans="1:10" ht="20.100000000000001" customHeight="1">
      <c r="A14" s="27" t="str">
        <f t="shared" si="0"/>
        <v>1775201</v>
      </c>
      <c r="B14" s="28" t="s">
        <v>286</v>
      </c>
      <c r="C14" s="29">
        <v>52</v>
      </c>
      <c r="D14" s="28" t="s">
        <v>370</v>
      </c>
      <c r="E14" s="186">
        <v>12</v>
      </c>
      <c r="F14" s="194"/>
      <c r="G14" s="777"/>
      <c r="H14" s="195" t="s">
        <v>1497</v>
      </c>
      <c r="I14" s="195"/>
      <c r="J14" s="42">
        <f>VLOOKUP($A14&amp;J$48,決統データ!$A$3:$DE$365,$E14+19,FALSE)</f>
        <v>0</v>
      </c>
    </row>
    <row r="15" spans="1:10" ht="20.100000000000001" customHeight="1">
      <c r="A15" s="27" t="str">
        <f t="shared" si="0"/>
        <v>1775201</v>
      </c>
      <c r="B15" s="28" t="s">
        <v>286</v>
      </c>
      <c r="C15" s="29">
        <v>52</v>
      </c>
      <c r="D15" s="28" t="s">
        <v>370</v>
      </c>
      <c r="E15" s="186">
        <v>13</v>
      </c>
      <c r="F15" s="194"/>
      <c r="G15" s="777"/>
      <c r="H15" s="195" t="s">
        <v>80</v>
      </c>
      <c r="I15" s="195"/>
      <c r="J15" s="42">
        <f>VLOOKUP($A15&amp;J$48,決統データ!$A$3:$DE$365,$E15+19,FALSE)</f>
        <v>0</v>
      </c>
    </row>
    <row r="16" spans="1:10" ht="20.100000000000001" customHeight="1">
      <c r="A16" s="27" t="str">
        <f t="shared" si="0"/>
        <v>1775201</v>
      </c>
      <c r="B16" s="28" t="s">
        <v>286</v>
      </c>
      <c r="C16" s="29">
        <v>52</v>
      </c>
      <c r="D16" s="28" t="s">
        <v>370</v>
      </c>
      <c r="E16" s="186">
        <v>14</v>
      </c>
      <c r="F16" s="194"/>
      <c r="G16" s="451"/>
      <c r="H16" s="195" t="s">
        <v>1498</v>
      </c>
      <c r="I16" s="195"/>
      <c r="J16" s="42">
        <f>VLOOKUP($A16&amp;J$48,決統データ!$A$3:$DE$365,$E16+19,FALSE)</f>
        <v>0</v>
      </c>
    </row>
    <row r="17" spans="1:10" ht="20.100000000000001" customHeight="1">
      <c r="A17" s="27" t="str">
        <f t="shared" si="0"/>
        <v>1775201</v>
      </c>
      <c r="B17" s="28" t="s">
        <v>286</v>
      </c>
      <c r="C17" s="29">
        <v>52</v>
      </c>
      <c r="D17" s="28" t="s">
        <v>370</v>
      </c>
      <c r="E17" s="186">
        <v>15</v>
      </c>
      <c r="F17" s="196"/>
      <c r="G17" s="197"/>
      <c r="H17" s="191" t="s">
        <v>1354</v>
      </c>
      <c r="I17" s="189"/>
      <c r="J17" s="42">
        <f>VLOOKUP($A17&amp;J$48,決統データ!$A$3:$DE$365,$E17+19,FALSE)</f>
        <v>0</v>
      </c>
    </row>
    <row r="18" spans="1:10" ht="20.100000000000001" customHeight="1">
      <c r="A18" s="27" t="str">
        <f t="shared" si="0"/>
        <v>1775201</v>
      </c>
      <c r="B18" s="28" t="s">
        <v>286</v>
      </c>
      <c r="C18" s="29">
        <v>52</v>
      </c>
      <c r="D18" s="28" t="s">
        <v>370</v>
      </c>
      <c r="E18" s="186">
        <v>16</v>
      </c>
      <c r="F18" s="779" t="s">
        <v>125</v>
      </c>
      <c r="G18" s="780"/>
      <c r="H18" s="780"/>
      <c r="I18" s="781"/>
      <c r="J18" s="42">
        <f>VLOOKUP($A18&amp;J$48,決統データ!$A$3:$DE$365,$E18+19,FALSE)</f>
        <v>613</v>
      </c>
    </row>
    <row r="19" spans="1:10" ht="20.100000000000001" customHeight="1">
      <c r="A19" s="27" t="str">
        <f t="shared" si="0"/>
        <v>1775201</v>
      </c>
      <c r="B19" s="28" t="s">
        <v>286</v>
      </c>
      <c r="C19" s="29">
        <v>52</v>
      </c>
      <c r="D19" s="28" t="s">
        <v>370</v>
      </c>
      <c r="E19" s="186">
        <v>17</v>
      </c>
      <c r="F19" s="188"/>
      <c r="G19" s="776" t="s">
        <v>107</v>
      </c>
      <c r="H19" s="198" t="s">
        <v>123</v>
      </c>
      <c r="I19" s="190"/>
      <c r="J19" s="42">
        <f>VLOOKUP($A19&amp;J$48,決統データ!$A$3:$DE$365,$E19+19,FALSE)</f>
        <v>0</v>
      </c>
    </row>
    <row r="20" spans="1:10" ht="20.100000000000001" customHeight="1">
      <c r="A20" s="27" t="str">
        <f t="shared" si="0"/>
        <v>1775201</v>
      </c>
      <c r="B20" s="28" t="s">
        <v>286</v>
      </c>
      <c r="C20" s="29">
        <v>52</v>
      </c>
      <c r="D20" s="28" t="s">
        <v>370</v>
      </c>
      <c r="E20" s="186">
        <v>18</v>
      </c>
      <c r="F20" s="188"/>
      <c r="G20" s="777"/>
      <c r="H20" s="190" t="s">
        <v>122</v>
      </c>
      <c r="I20" s="191"/>
      <c r="J20" s="42">
        <f>VLOOKUP($A20&amp;J$48,決統データ!$A$3:$DE$365,$E20+19,FALSE)</f>
        <v>0</v>
      </c>
    </row>
    <row r="21" spans="1:10" ht="20.100000000000001" customHeight="1">
      <c r="A21" s="27" t="str">
        <f t="shared" si="0"/>
        <v>1775201</v>
      </c>
      <c r="B21" s="28" t="s">
        <v>286</v>
      </c>
      <c r="C21" s="29">
        <v>52</v>
      </c>
      <c r="D21" s="28" t="s">
        <v>370</v>
      </c>
      <c r="E21" s="186">
        <v>19</v>
      </c>
      <c r="F21" s="188"/>
      <c r="G21" s="777"/>
      <c r="H21" s="198" t="s">
        <v>121</v>
      </c>
      <c r="I21" s="190"/>
      <c r="J21" s="42">
        <f>VLOOKUP($A21&amp;J$48,決統データ!$A$3:$DE$365,$E21+19,FALSE)</f>
        <v>0</v>
      </c>
    </row>
    <row r="22" spans="1:10" ht="20.100000000000001" customHeight="1">
      <c r="A22" s="27" t="str">
        <f t="shared" si="0"/>
        <v>1775201</v>
      </c>
      <c r="B22" s="28" t="s">
        <v>286</v>
      </c>
      <c r="C22" s="29">
        <v>52</v>
      </c>
      <c r="D22" s="28" t="s">
        <v>370</v>
      </c>
      <c r="E22" s="186">
        <v>20</v>
      </c>
      <c r="F22" s="192"/>
      <c r="G22" s="777"/>
      <c r="H22" s="198" t="s">
        <v>120</v>
      </c>
      <c r="I22" s="190"/>
      <c r="J22" s="42">
        <f>VLOOKUP($A22&amp;J$48,決統データ!$A$3:$DE$365,$E22+19,FALSE)</f>
        <v>0</v>
      </c>
    </row>
    <row r="23" spans="1:10" ht="20.100000000000001" customHeight="1">
      <c r="A23" s="27" t="str">
        <f t="shared" si="0"/>
        <v>1775201</v>
      </c>
      <c r="B23" s="28" t="s">
        <v>286</v>
      </c>
      <c r="C23" s="29">
        <v>52</v>
      </c>
      <c r="D23" s="28" t="s">
        <v>370</v>
      </c>
      <c r="E23" s="186">
        <v>21</v>
      </c>
      <c r="F23" s="193"/>
      <c r="G23" s="777"/>
      <c r="H23" s="198" t="s">
        <v>119</v>
      </c>
      <c r="I23" s="190"/>
      <c r="J23" s="42">
        <f>VLOOKUP($A23&amp;J$48,決統データ!$A$3:$DE$365,$E23+19,FALSE)</f>
        <v>0</v>
      </c>
    </row>
    <row r="24" spans="1:10" ht="20.100000000000001" customHeight="1">
      <c r="A24" s="27" t="str">
        <f t="shared" si="0"/>
        <v>1775201</v>
      </c>
      <c r="B24" s="28" t="s">
        <v>286</v>
      </c>
      <c r="C24" s="29">
        <v>52</v>
      </c>
      <c r="D24" s="28" t="s">
        <v>370</v>
      </c>
      <c r="E24" s="186">
        <v>22</v>
      </c>
      <c r="F24" s="193"/>
      <c r="G24" s="777"/>
      <c r="H24" s="198" t="s">
        <v>118</v>
      </c>
      <c r="I24" s="190"/>
      <c r="J24" s="42">
        <f>VLOOKUP($A24&amp;J$48,決統データ!$A$3:$DE$365,$E24+19,FALSE)</f>
        <v>0</v>
      </c>
    </row>
    <row r="25" spans="1:10" ht="20.100000000000001" customHeight="1">
      <c r="A25" s="27" t="str">
        <f t="shared" si="0"/>
        <v>1775201</v>
      </c>
      <c r="B25" s="28" t="s">
        <v>286</v>
      </c>
      <c r="C25" s="29">
        <v>52</v>
      </c>
      <c r="D25" s="28" t="s">
        <v>370</v>
      </c>
      <c r="E25" s="186">
        <v>23</v>
      </c>
      <c r="F25" s="193"/>
      <c r="G25" s="777"/>
      <c r="H25" s="198" t="s">
        <v>117</v>
      </c>
      <c r="I25" s="190"/>
      <c r="J25" s="42">
        <f>VLOOKUP($A25&amp;J$48,決統データ!$A$3:$DE$365,$E25+19,FALSE)</f>
        <v>0</v>
      </c>
    </row>
    <row r="26" spans="1:10" ht="20.100000000000001" customHeight="1">
      <c r="A26" s="27" t="str">
        <f t="shared" si="0"/>
        <v>1775201</v>
      </c>
      <c r="B26" s="28" t="s">
        <v>286</v>
      </c>
      <c r="C26" s="29">
        <v>52</v>
      </c>
      <c r="D26" s="28" t="s">
        <v>370</v>
      </c>
      <c r="E26" s="186">
        <v>24</v>
      </c>
      <c r="F26" s="192"/>
      <c r="G26" s="777"/>
      <c r="H26" s="198" t="s">
        <v>116</v>
      </c>
      <c r="I26" s="190"/>
      <c r="J26" s="42">
        <f>VLOOKUP($A26&amp;J$48,決統データ!$A$3:$DE$365,$E26+19,FALSE)</f>
        <v>55</v>
      </c>
    </row>
    <row r="27" spans="1:10" ht="20.100000000000001" customHeight="1">
      <c r="A27" s="27" t="str">
        <f t="shared" si="0"/>
        <v>1775201</v>
      </c>
      <c r="B27" s="28" t="s">
        <v>286</v>
      </c>
      <c r="C27" s="29">
        <v>52</v>
      </c>
      <c r="D27" s="28" t="s">
        <v>370</v>
      </c>
      <c r="E27" s="186">
        <v>25</v>
      </c>
      <c r="F27" s="193"/>
      <c r="G27" s="777"/>
      <c r="H27" s="190" t="s">
        <v>1496</v>
      </c>
      <c r="I27" s="191"/>
      <c r="J27" s="42">
        <f>VLOOKUP($A27&amp;J$48,決統データ!$A$3:$DE$365,$E27+19,FALSE)</f>
        <v>0</v>
      </c>
    </row>
    <row r="28" spans="1:10" ht="20.100000000000001" customHeight="1">
      <c r="A28" s="27" t="str">
        <f t="shared" si="0"/>
        <v>1775201</v>
      </c>
      <c r="B28" s="28" t="s">
        <v>286</v>
      </c>
      <c r="C28" s="29">
        <v>52</v>
      </c>
      <c r="D28" s="28" t="s">
        <v>370</v>
      </c>
      <c r="E28" s="186">
        <v>26</v>
      </c>
      <c r="F28" s="194"/>
      <c r="G28" s="777"/>
      <c r="H28" s="195" t="s">
        <v>1497</v>
      </c>
      <c r="I28" s="195"/>
      <c r="J28" s="42">
        <f>VLOOKUP($A28&amp;J$48,決統データ!$A$3:$DE$365,$E28+19,FALSE)</f>
        <v>0</v>
      </c>
    </row>
    <row r="29" spans="1:10" ht="20.100000000000001" customHeight="1">
      <c r="A29" s="27" t="str">
        <f t="shared" si="0"/>
        <v>1775201</v>
      </c>
      <c r="B29" s="28" t="s">
        <v>286</v>
      </c>
      <c r="C29" s="29">
        <v>52</v>
      </c>
      <c r="D29" s="28" t="s">
        <v>370</v>
      </c>
      <c r="E29" s="186">
        <v>27</v>
      </c>
      <c r="F29" s="194"/>
      <c r="G29" s="778"/>
      <c r="H29" s="195" t="s">
        <v>80</v>
      </c>
      <c r="I29" s="195"/>
      <c r="J29" s="42">
        <f>VLOOKUP($A29&amp;J$48,決統データ!$A$3:$DE$365,$E29+19,FALSE)</f>
        <v>0</v>
      </c>
    </row>
    <row r="30" spans="1:10" ht="20.100000000000001" customHeight="1">
      <c r="A30" s="27" t="str">
        <f t="shared" si="0"/>
        <v>1775201</v>
      </c>
      <c r="B30" s="28" t="s">
        <v>286</v>
      </c>
      <c r="C30" s="29">
        <v>52</v>
      </c>
      <c r="D30" s="28" t="s">
        <v>370</v>
      </c>
      <c r="E30" s="186">
        <v>35</v>
      </c>
      <c r="F30" s="772" t="s">
        <v>115</v>
      </c>
      <c r="G30" s="772" t="s">
        <v>114</v>
      </c>
      <c r="H30" s="773" t="s">
        <v>113</v>
      </c>
      <c r="I30" s="774"/>
      <c r="J30" s="42">
        <f>VLOOKUP($A30&amp;J$48,決統データ!$A$3:$DE$365,$E30+19,FALSE)</f>
        <v>5117</v>
      </c>
    </row>
    <row r="31" spans="1:10" ht="20.100000000000001" customHeight="1">
      <c r="A31" s="27" t="str">
        <f t="shared" si="0"/>
        <v>1775201</v>
      </c>
      <c r="B31" s="28" t="s">
        <v>286</v>
      </c>
      <c r="C31" s="29">
        <v>52</v>
      </c>
      <c r="D31" s="28" t="s">
        <v>370</v>
      </c>
      <c r="E31" s="186">
        <v>36</v>
      </c>
      <c r="F31" s="772"/>
      <c r="G31" s="772"/>
      <c r="H31" s="772" t="s">
        <v>107</v>
      </c>
      <c r="I31" s="190" t="s">
        <v>112</v>
      </c>
      <c r="J31" s="42">
        <f>VLOOKUP($A31&amp;J$48,決統データ!$A$3:$DE$365,$E31+19,FALSE)</f>
        <v>0</v>
      </c>
    </row>
    <row r="32" spans="1:10" ht="20.100000000000001" customHeight="1">
      <c r="A32" s="27" t="str">
        <f t="shared" si="0"/>
        <v>1775201</v>
      </c>
      <c r="B32" s="28" t="s">
        <v>286</v>
      </c>
      <c r="C32" s="29">
        <v>52</v>
      </c>
      <c r="D32" s="28" t="s">
        <v>370</v>
      </c>
      <c r="E32" s="186">
        <v>37</v>
      </c>
      <c r="F32" s="772"/>
      <c r="G32" s="772"/>
      <c r="H32" s="772"/>
      <c r="I32" s="190" t="s">
        <v>105</v>
      </c>
      <c r="J32" s="42">
        <f>VLOOKUP($A32&amp;J$48,決統データ!$A$3:$DE$365,$E32+19,FALSE)</f>
        <v>2300</v>
      </c>
    </row>
    <row r="33" spans="1:10" ht="20.100000000000001" customHeight="1">
      <c r="A33" s="27" t="str">
        <f t="shared" si="0"/>
        <v>1775201</v>
      </c>
      <c r="B33" s="28" t="s">
        <v>286</v>
      </c>
      <c r="C33" s="29">
        <v>52</v>
      </c>
      <c r="D33" s="28" t="s">
        <v>370</v>
      </c>
      <c r="E33" s="186">
        <v>38</v>
      </c>
      <c r="F33" s="772"/>
      <c r="G33" s="772"/>
      <c r="H33" s="772"/>
      <c r="I33" s="190" t="s">
        <v>1499</v>
      </c>
      <c r="J33" s="42">
        <f>VLOOKUP($A33&amp;J$48,決統データ!$A$3:$DE$365,$E33+19,FALSE)</f>
        <v>0</v>
      </c>
    </row>
    <row r="34" spans="1:10" ht="20.100000000000001" customHeight="1">
      <c r="A34" s="27" t="str">
        <f t="shared" si="0"/>
        <v>1775201</v>
      </c>
      <c r="B34" s="28" t="s">
        <v>286</v>
      </c>
      <c r="C34" s="29">
        <v>52</v>
      </c>
      <c r="D34" s="28" t="s">
        <v>370</v>
      </c>
      <c r="E34" s="186">
        <v>39</v>
      </c>
      <c r="F34" s="772"/>
      <c r="G34" s="772"/>
      <c r="H34" s="772"/>
      <c r="I34" s="190" t="s">
        <v>111</v>
      </c>
      <c r="J34" s="42">
        <f>VLOOKUP($A34&amp;J$48,決統データ!$A$3:$DE$365,$E34+19,FALSE)</f>
        <v>0</v>
      </c>
    </row>
    <row r="35" spans="1:10" ht="20.100000000000001" customHeight="1">
      <c r="A35" s="27" t="str">
        <f t="shared" si="0"/>
        <v>1775201</v>
      </c>
      <c r="B35" s="28" t="s">
        <v>286</v>
      </c>
      <c r="C35" s="29">
        <v>52</v>
      </c>
      <c r="D35" s="28" t="s">
        <v>370</v>
      </c>
      <c r="E35" s="186">
        <v>40</v>
      </c>
      <c r="F35" s="772"/>
      <c r="G35" s="772"/>
      <c r="H35" s="772"/>
      <c r="I35" s="190" t="s">
        <v>110</v>
      </c>
      <c r="J35" s="42">
        <f>VLOOKUP($A35&amp;J$48,決統データ!$A$3:$DE$365,$E35+19,FALSE)</f>
        <v>0</v>
      </c>
    </row>
    <row r="36" spans="1:10" ht="20.100000000000001" customHeight="1">
      <c r="A36" s="27" t="str">
        <f t="shared" si="0"/>
        <v>1775201</v>
      </c>
      <c r="B36" s="28" t="s">
        <v>286</v>
      </c>
      <c r="C36" s="29">
        <v>52</v>
      </c>
      <c r="D36" s="28" t="s">
        <v>370</v>
      </c>
      <c r="E36" s="186">
        <v>41</v>
      </c>
      <c r="F36" s="772"/>
      <c r="G36" s="772"/>
      <c r="H36" s="772"/>
      <c r="I36" s="440" t="s">
        <v>109</v>
      </c>
      <c r="J36" s="42">
        <f>VLOOKUP($A36&amp;J$48,決統データ!$A$3:$DE$365,$E36+19,FALSE)</f>
        <v>0</v>
      </c>
    </row>
    <row r="37" spans="1:10" ht="20.100000000000001" customHeight="1">
      <c r="A37" s="27" t="str">
        <f t="shared" si="0"/>
        <v>1775201</v>
      </c>
      <c r="B37" s="28" t="s">
        <v>286</v>
      </c>
      <c r="C37" s="29">
        <v>52</v>
      </c>
      <c r="D37" s="28" t="s">
        <v>370</v>
      </c>
      <c r="E37" s="186">
        <v>42</v>
      </c>
      <c r="F37" s="772"/>
      <c r="G37" s="772"/>
      <c r="H37" s="772"/>
      <c r="I37" s="440" t="s">
        <v>1500</v>
      </c>
      <c r="J37" s="42">
        <f>VLOOKUP($A37&amp;J$48,決統データ!$A$3:$DE$365,$E37+19,FALSE)</f>
        <v>0</v>
      </c>
    </row>
    <row r="38" spans="1:10" ht="20.100000000000001" customHeight="1">
      <c r="A38" s="27" t="str">
        <f t="shared" si="0"/>
        <v>1775201</v>
      </c>
      <c r="B38" s="28" t="s">
        <v>286</v>
      </c>
      <c r="C38" s="29">
        <v>52</v>
      </c>
      <c r="D38" s="28" t="s">
        <v>370</v>
      </c>
      <c r="E38" s="186">
        <v>43</v>
      </c>
      <c r="F38" s="772"/>
      <c r="G38" s="772"/>
      <c r="H38" s="645" t="s">
        <v>108</v>
      </c>
      <c r="I38" s="775"/>
      <c r="J38" s="42">
        <f>VLOOKUP($A38&amp;J$48,決統データ!$A$3:$DE$365,$E38+19,FALSE)</f>
        <v>613</v>
      </c>
    </row>
    <row r="39" spans="1:10" ht="20.100000000000001" customHeight="1">
      <c r="A39" s="27" t="str">
        <f t="shared" si="0"/>
        <v>1775201</v>
      </c>
      <c r="B39" s="28" t="s">
        <v>286</v>
      </c>
      <c r="C39" s="29">
        <v>52</v>
      </c>
      <c r="D39" s="28" t="s">
        <v>370</v>
      </c>
      <c r="E39" s="186">
        <v>44</v>
      </c>
      <c r="F39" s="772"/>
      <c r="G39" s="772"/>
      <c r="H39" s="584" t="s">
        <v>107</v>
      </c>
      <c r="I39" s="440" t="s">
        <v>106</v>
      </c>
      <c r="J39" s="42">
        <f>VLOOKUP($A39&amp;J$48,決統データ!$A$3:$DE$365,$E39+19,FALSE)</f>
        <v>0</v>
      </c>
    </row>
    <row r="40" spans="1:10" ht="20.100000000000001" customHeight="1">
      <c r="A40" s="27" t="str">
        <f t="shared" si="0"/>
        <v>1775201</v>
      </c>
      <c r="B40" s="28" t="s">
        <v>286</v>
      </c>
      <c r="C40" s="29">
        <v>52</v>
      </c>
      <c r="D40" s="28" t="s">
        <v>370</v>
      </c>
      <c r="E40" s="186">
        <v>45</v>
      </c>
      <c r="F40" s="772"/>
      <c r="G40" s="772"/>
      <c r="H40" s="585"/>
      <c r="I40" s="440" t="s">
        <v>105</v>
      </c>
      <c r="J40" s="42">
        <f>VLOOKUP($A40&amp;J$48,決統データ!$A$3:$DE$365,$E40+19,FALSE)</f>
        <v>55</v>
      </c>
    </row>
    <row r="41" spans="1:10" ht="20.100000000000001" customHeight="1">
      <c r="A41" s="27" t="str">
        <f t="shared" si="0"/>
        <v>1775201</v>
      </c>
      <c r="B41" s="28" t="s">
        <v>286</v>
      </c>
      <c r="C41" s="29">
        <v>52</v>
      </c>
      <c r="D41" s="28" t="s">
        <v>370</v>
      </c>
      <c r="E41" s="186">
        <v>46</v>
      </c>
      <c r="F41" s="772"/>
      <c r="G41" s="772"/>
      <c r="H41" s="585"/>
      <c r="I41" s="440" t="s">
        <v>1499</v>
      </c>
      <c r="J41" s="42">
        <f>VLOOKUP($A41&amp;J$48,決統データ!$A$3:$DE$365,$E41+19,FALSE)</f>
        <v>0</v>
      </c>
    </row>
    <row r="42" spans="1:10" ht="20.100000000000001" customHeight="1">
      <c r="A42" s="27" t="str">
        <f t="shared" si="0"/>
        <v>1775201</v>
      </c>
      <c r="B42" s="28" t="s">
        <v>286</v>
      </c>
      <c r="C42" s="29">
        <v>52</v>
      </c>
      <c r="D42" s="28" t="s">
        <v>370</v>
      </c>
      <c r="E42" s="186">
        <v>47</v>
      </c>
      <c r="F42" s="772"/>
      <c r="G42" s="772"/>
      <c r="H42" s="585"/>
      <c r="I42" s="440" t="s">
        <v>104</v>
      </c>
      <c r="J42" s="42">
        <f>VLOOKUP($A42&amp;J$48,決統データ!$A$3:$DE$365,$E42+19,FALSE)</f>
        <v>0</v>
      </c>
    </row>
    <row r="43" spans="1:10" ht="20.100000000000001" customHeight="1">
      <c r="A43" s="27" t="str">
        <f t="shared" si="0"/>
        <v>1775201</v>
      </c>
      <c r="B43" s="28" t="s">
        <v>286</v>
      </c>
      <c r="C43" s="29">
        <v>52</v>
      </c>
      <c r="D43" s="28" t="s">
        <v>370</v>
      </c>
      <c r="E43" s="186">
        <v>48</v>
      </c>
      <c r="F43" s="772"/>
      <c r="G43" s="772"/>
      <c r="H43" s="586"/>
      <c r="I43" s="440" t="s">
        <v>1500</v>
      </c>
      <c r="J43" s="42">
        <f>VLOOKUP($A43&amp;J$48,決統データ!$A$3:$DE$365,$E43+19,FALSE)</f>
        <v>0</v>
      </c>
    </row>
    <row r="48" spans="1:10" hidden="1">
      <c r="J48" s="12" t="str">
        <f>+J49&amp;"000"</f>
        <v>264075000</v>
      </c>
    </row>
    <row r="49" spans="10:10" hidden="1">
      <c r="J49" s="266" t="s">
        <v>573</v>
      </c>
    </row>
    <row r="50" spans="10:10" hidden="1">
      <c r="J50" s="266" t="s">
        <v>574</v>
      </c>
    </row>
    <row r="51" spans="10:10" hidden="1">
      <c r="J51" s="216" t="s">
        <v>546</v>
      </c>
    </row>
  </sheetData>
  <sheetProtection algorithmName="SHA-512" hashValue="3DLFCdmGAe+qiIPAGr23OME1x/tI4PIXIeMW9nTcCAjrAk1lHmTvM8gtHO5LnFV73T9OXoESL1caadg3VUMnww==" saltValue="XWgtc6wKBuKv2Sat+x8NIw==" spinCount="100000" sheet="1" objects="1" scenarios="1"/>
  <mergeCells count="11">
    <mergeCell ref="H39:H43"/>
    <mergeCell ref="F2:I2"/>
    <mergeCell ref="F3:I3"/>
    <mergeCell ref="G4:G15"/>
    <mergeCell ref="F18:I18"/>
    <mergeCell ref="G19:G29"/>
    <mergeCell ref="F30:F43"/>
    <mergeCell ref="G30:G43"/>
    <mergeCell ref="H30:I30"/>
    <mergeCell ref="H31:H37"/>
    <mergeCell ref="H38:I38"/>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I91"/>
  <sheetViews>
    <sheetView view="pageBreakPreview" zoomScaleNormal="100" zoomScaleSheetLayoutView="100" workbookViewId="0">
      <pane ySplit="3" topLeftCell="A4" activePane="bottomLeft" state="frozen"/>
      <selection pane="bottomLeft" activeCell="A89" sqref="A89:XFD91"/>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6" style="1" customWidth="1"/>
    <col min="7" max="7" width="7.5" style="1" customWidth="1"/>
    <col min="8" max="8" width="25.5" style="1" customWidth="1"/>
    <col min="9" max="9" width="14.59765625" style="139" customWidth="1"/>
    <col min="10" max="16384" width="9" style="1"/>
  </cols>
  <sheetData>
    <row r="1" spans="1:9" ht="19.2">
      <c r="F1" s="8" t="s">
        <v>298</v>
      </c>
    </row>
    <row r="2" spans="1:9">
      <c r="F2" s="1" t="s">
        <v>1214</v>
      </c>
    </row>
    <row r="3" spans="1:9" ht="34.5" customHeight="1">
      <c r="A3" s="26"/>
      <c r="B3" s="67" t="s">
        <v>757</v>
      </c>
      <c r="C3" s="26" t="s">
        <v>758</v>
      </c>
      <c r="D3" s="26" t="s">
        <v>759</v>
      </c>
      <c r="E3" s="30" t="s">
        <v>760</v>
      </c>
      <c r="F3" s="598"/>
      <c r="G3" s="599"/>
      <c r="H3" s="600"/>
      <c r="I3" s="11" t="s">
        <v>578</v>
      </c>
    </row>
    <row r="4" spans="1:9" s="86" customFormat="1">
      <c r="A4" s="27" t="str">
        <f>+B4&amp;C4&amp;D4</f>
        <v>1781001</v>
      </c>
      <c r="B4" s="28" t="s">
        <v>326</v>
      </c>
      <c r="C4" s="29">
        <v>10</v>
      </c>
      <c r="D4" s="28" t="s">
        <v>761</v>
      </c>
      <c r="E4" s="24">
        <v>1</v>
      </c>
      <c r="F4" s="248" t="s">
        <v>1209</v>
      </c>
      <c r="G4" s="248"/>
      <c r="H4" s="249"/>
      <c r="I4" s="35">
        <f>VLOOKUP($A4&amp;I$89,決統データ!$A$3:$DE$365,$E4+19,FALSE)</f>
        <v>4071117</v>
      </c>
    </row>
    <row r="5" spans="1:9" s="86" customFormat="1">
      <c r="A5" s="27" t="str">
        <f>+B5&amp;C5&amp;D5</f>
        <v>1781001</v>
      </c>
      <c r="B5" s="28" t="s">
        <v>326</v>
      </c>
      <c r="C5" s="29">
        <v>10</v>
      </c>
      <c r="D5" s="28" t="s">
        <v>761</v>
      </c>
      <c r="E5" s="237">
        <v>2</v>
      </c>
      <c r="F5" s="248" t="s">
        <v>1208</v>
      </c>
      <c r="G5" s="248"/>
      <c r="H5" s="249"/>
      <c r="I5" s="35">
        <f>VLOOKUP($A5&amp;I$89,決統データ!$A$3:$DE$365,$E5+19,FALSE)</f>
        <v>4090401</v>
      </c>
    </row>
    <row r="6" spans="1:9" s="86" customFormat="1">
      <c r="A6" s="27" t="str">
        <f>+B6&amp;C6&amp;D6</f>
        <v>1781001</v>
      </c>
      <c r="B6" s="28" t="s">
        <v>326</v>
      </c>
      <c r="C6" s="29">
        <v>10</v>
      </c>
      <c r="D6" s="28" t="s">
        <v>761</v>
      </c>
      <c r="E6" s="237">
        <v>3</v>
      </c>
      <c r="F6" s="248" t="s">
        <v>1207</v>
      </c>
      <c r="G6" s="91"/>
      <c r="H6" s="250"/>
      <c r="I6" s="35">
        <f>VLOOKUP($A6&amp;I$89,決統データ!$A$3:$DE$365,$E6+19,FALSE)</f>
        <v>3610401</v>
      </c>
    </row>
    <row r="7" spans="1:9">
      <c r="A7" s="27" t="str">
        <f t="shared" ref="A7:A18" si="0">+B7&amp;C7&amp;D7</f>
        <v>1781001</v>
      </c>
      <c r="B7" s="28" t="s">
        <v>326</v>
      </c>
      <c r="C7" s="29">
        <v>10</v>
      </c>
      <c r="D7" s="28" t="s">
        <v>761</v>
      </c>
      <c r="E7" s="24">
        <v>4</v>
      </c>
      <c r="F7" s="162" t="s">
        <v>1206</v>
      </c>
      <c r="G7" s="225"/>
      <c r="H7" s="225"/>
      <c r="I7" s="35">
        <f>VLOOKUP($A7&amp;I$89,決統データ!$A$3:$DE$365,$E7+19,FALSE)</f>
        <v>5</v>
      </c>
    </row>
    <row r="8" spans="1:9">
      <c r="A8" s="27" t="str">
        <f t="shared" si="0"/>
        <v>1781001</v>
      </c>
      <c r="B8" s="28" t="s">
        <v>326</v>
      </c>
      <c r="C8" s="29">
        <v>10</v>
      </c>
      <c r="D8" s="28" t="s">
        <v>761</v>
      </c>
      <c r="E8" s="24">
        <v>7</v>
      </c>
      <c r="F8" s="604" t="s">
        <v>1205</v>
      </c>
      <c r="G8" s="162" t="s">
        <v>1204</v>
      </c>
      <c r="H8" s="163"/>
      <c r="I8" s="414">
        <f>VLOOKUP($A8&amp;I$89,決統データ!$A$3:$DE$365,$E8+19,FALSE)</f>
        <v>12577</v>
      </c>
    </row>
    <row r="9" spans="1:9">
      <c r="A9" s="27" t="str">
        <f t="shared" si="0"/>
        <v>1781001</v>
      </c>
      <c r="B9" s="28" t="s">
        <v>326</v>
      </c>
      <c r="C9" s="29">
        <v>10</v>
      </c>
      <c r="D9" s="28" t="s">
        <v>761</v>
      </c>
      <c r="E9" s="24">
        <v>8</v>
      </c>
      <c r="F9" s="605"/>
      <c r="G9" s="162" t="s">
        <v>1203</v>
      </c>
      <c r="H9" s="163"/>
      <c r="I9" s="414">
        <f>VLOOKUP($A9&amp;I$89,決統データ!$A$3:$DE$365,$E9+19,FALSE)</f>
        <v>0</v>
      </c>
    </row>
    <row r="10" spans="1:9">
      <c r="A10" s="27" t="str">
        <f t="shared" si="0"/>
        <v>1781001</v>
      </c>
      <c r="B10" s="28" t="s">
        <v>326</v>
      </c>
      <c r="C10" s="29">
        <v>10</v>
      </c>
      <c r="D10" s="28" t="s">
        <v>761</v>
      </c>
      <c r="E10" s="24">
        <v>9</v>
      </c>
      <c r="F10" s="605"/>
      <c r="G10" s="162" t="s">
        <v>1202</v>
      </c>
      <c r="H10" s="163"/>
      <c r="I10" s="414">
        <f>VLOOKUP($A10&amp;I$89,決統データ!$A$3:$DE$365,$E10+19,FALSE)</f>
        <v>70</v>
      </c>
    </row>
    <row r="11" spans="1:9">
      <c r="A11" s="27" t="str">
        <f t="shared" si="0"/>
        <v>1781001</v>
      </c>
      <c r="B11" s="28" t="s">
        <v>326</v>
      </c>
      <c r="C11" s="29">
        <v>10</v>
      </c>
      <c r="D11" s="28" t="s">
        <v>761</v>
      </c>
      <c r="E11" s="24">
        <v>10</v>
      </c>
      <c r="F11" s="605"/>
      <c r="G11" s="162" t="s">
        <v>1201</v>
      </c>
      <c r="H11" s="163"/>
      <c r="I11" s="414">
        <f>VLOOKUP($A11&amp;I$89,決統データ!$A$3:$DE$365,$E11+19,FALSE)</f>
        <v>32</v>
      </c>
    </row>
    <row r="12" spans="1:9">
      <c r="A12" s="27" t="str">
        <f t="shared" si="0"/>
        <v>1781001</v>
      </c>
      <c r="B12" s="28" t="s">
        <v>326</v>
      </c>
      <c r="C12" s="29">
        <v>10</v>
      </c>
      <c r="D12" s="28" t="s">
        <v>761</v>
      </c>
      <c r="E12" s="24">
        <v>11</v>
      </c>
      <c r="F12" s="605"/>
      <c r="G12" s="162" t="s">
        <v>1200</v>
      </c>
      <c r="H12" s="163"/>
      <c r="I12" s="414">
        <f>VLOOKUP($A12&amp;I$89,決統データ!$A$3:$DE$365,$E12+19,FALSE)</f>
        <v>32</v>
      </c>
    </row>
    <row r="13" spans="1:9">
      <c r="A13" s="27" t="str">
        <f t="shared" si="0"/>
        <v>1781001</v>
      </c>
      <c r="B13" s="28" t="s">
        <v>326</v>
      </c>
      <c r="C13" s="29">
        <v>10</v>
      </c>
      <c r="D13" s="28" t="s">
        <v>761</v>
      </c>
      <c r="E13" s="24">
        <v>12</v>
      </c>
      <c r="F13" s="605"/>
      <c r="G13" s="164" t="s">
        <v>1199</v>
      </c>
      <c r="H13" s="163"/>
      <c r="I13" s="414">
        <f>VLOOKUP($A13&amp;I$89,決統データ!$A$3:$DE$365,$E13+19,FALSE)</f>
        <v>32</v>
      </c>
    </row>
    <row r="14" spans="1:9">
      <c r="A14" s="27" t="str">
        <f t="shared" si="0"/>
        <v>1781001</v>
      </c>
      <c r="B14" s="28" t="s">
        <v>326</v>
      </c>
      <c r="C14" s="29">
        <v>10</v>
      </c>
      <c r="D14" s="28" t="s">
        <v>761</v>
      </c>
      <c r="E14" s="24">
        <v>13</v>
      </c>
      <c r="F14" s="605"/>
      <c r="G14" s="162" t="s">
        <v>1198</v>
      </c>
      <c r="H14" s="163"/>
      <c r="I14" s="414">
        <f>VLOOKUP($A14&amp;I$89,決統データ!$A$3:$DE$365,$E14+19,FALSE)</f>
        <v>30307</v>
      </c>
    </row>
    <row r="15" spans="1:9">
      <c r="A15" s="27" t="str">
        <f t="shared" si="0"/>
        <v>1781001</v>
      </c>
      <c r="B15" s="28" t="s">
        <v>326</v>
      </c>
      <c r="C15" s="29">
        <v>10</v>
      </c>
      <c r="D15" s="28" t="s">
        <v>761</v>
      </c>
      <c r="E15" s="24">
        <v>14</v>
      </c>
      <c r="F15" s="605"/>
      <c r="G15" s="162" t="s">
        <v>1197</v>
      </c>
      <c r="H15" s="163"/>
      <c r="I15" s="414">
        <f>VLOOKUP($A15&amp;I$89,決統データ!$A$3:$DE$365,$E15+19,FALSE)</f>
        <v>0</v>
      </c>
    </row>
    <row r="16" spans="1:9">
      <c r="A16" s="27" t="str">
        <f t="shared" si="0"/>
        <v>1781001</v>
      </c>
      <c r="B16" s="28" t="s">
        <v>326</v>
      </c>
      <c r="C16" s="29">
        <v>10</v>
      </c>
      <c r="D16" s="28" t="s">
        <v>761</v>
      </c>
      <c r="E16" s="24">
        <v>15</v>
      </c>
      <c r="F16" s="605"/>
      <c r="G16" s="162" t="s">
        <v>1196</v>
      </c>
      <c r="H16" s="163"/>
      <c r="I16" s="414">
        <f>VLOOKUP($A16&amp;I$89,決統データ!$A$3:$DE$365,$E16+19,FALSE)</f>
        <v>5</v>
      </c>
    </row>
    <row r="17" spans="1:9">
      <c r="A17" s="27" t="str">
        <f t="shared" si="0"/>
        <v>1781001</v>
      </c>
      <c r="B17" s="28" t="s">
        <v>326</v>
      </c>
      <c r="C17" s="29">
        <v>10</v>
      </c>
      <c r="D17" s="28" t="s">
        <v>761</v>
      </c>
      <c r="E17" s="24">
        <v>16</v>
      </c>
      <c r="F17" s="605"/>
      <c r="G17" s="162" t="s">
        <v>1195</v>
      </c>
      <c r="H17" s="163"/>
      <c r="I17" s="414">
        <f>VLOOKUP($A17&amp;I$89,決統データ!$A$3:$DE$365,$E17+19,FALSE)</f>
        <v>5</v>
      </c>
    </row>
    <row r="18" spans="1:9">
      <c r="A18" s="27" t="str">
        <f t="shared" si="0"/>
        <v>1781001</v>
      </c>
      <c r="B18" s="28" t="s">
        <v>326</v>
      </c>
      <c r="C18" s="29">
        <v>10</v>
      </c>
      <c r="D18" s="28" t="s">
        <v>761</v>
      </c>
      <c r="E18" s="24">
        <v>17</v>
      </c>
      <c r="F18" s="605"/>
      <c r="G18" s="162" t="s">
        <v>1194</v>
      </c>
      <c r="H18" s="163"/>
      <c r="I18" s="414">
        <f>VLOOKUP($A18&amp;I$89,決統データ!$A$3:$DE$365,$E18+19,FALSE)</f>
        <v>5</v>
      </c>
    </row>
    <row r="19" spans="1:9">
      <c r="F19" s="605"/>
      <c r="G19" s="959" t="s">
        <v>484</v>
      </c>
      <c r="H19" s="165" t="s">
        <v>297</v>
      </c>
      <c r="I19" s="153">
        <f>I12/I8*100</f>
        <v>0.25443269460125623</v>
      </c>
    </row>
    <row r="20" spans="1:9">
      <c r="F20" s="605"/>
      <c r="G20" s="960"/>
      <c r="H20" s="165" t="s">
        <v>296</v>
      </c>
      <c r="I20" s="153">
        <f>I12/I10*100</f>
        <v>45.714285714285715</v>
      </c>
    </row>
    <row r="21" spans="1:9">
      <c r="F21" s="605"/>
      <c r="G21" s="960"/>
      <c r="H21" s="165" t="s">
        <v>295</v>
      </c>
      <c r="I21" s="153">
        <f>I13/I12*100</f>
        <v>100</v>
      </c>
    </row>
    <row r="22" spans="1:9">
      <c r="F22" s="605"/>
      <c r="G22" s="960"/>
      <c r="H22" s="165" t="s">
        <v>294</v>
      </c>
      <c r="I22" s="153">
        <f>I18/I14*100</f>
        <v>1.649783878311941E-2</v>
      </c>
    </row>
    <row r="23" spans="1:9">
      <c r="F23" s="605"/>
      <c r="G23" s="960"/>
      <c r="H23" s="165" t="s">
        <v>293</v>
      </c>
      <c r="I23" s="153">
        <f>I18/I16*100</f>
        <v>100</v>
      </c>
    </row>
    <row r="24" spans="1:9">
      <c r="A24" s="27" t="str">
        <f t="shared" ref="A24:A71" si="1">+B24&amp;C24&amp;D24</f>
        <v>1781001</v>
      </c>
      <c r="B24" s="28" t="s">
        <v>326</v>
      </c>
      <c r="C24" s="29">
        <v>10</v>
      </c>
      <c r="D24" s="28" t="s">
        <v>761</v>
      </c>
      <c r="E24" s="24">
        <v>19</v>
      </c>
      <c r="F24" s="576" t="s">
        <v>1188</v>
      </c>
      <c r="G24" s="162" t="s">
        <v>292</v>
      </c>
      <c r="H24" s="163"/>
      <c r="I24" s="154">
        <v>108918</v>
      </c>
    </row>
    <row r="25" spans="1:9" ht="25.2">
      <c r="A25" s="27" t="str">
        <f t="shared" si="1"/>
        <v>1781001</v>
      </c>
      <c r="B25" s="28" t="s">
        <v>326</v>
      </c>
      <c r="C25" s="29">
        <v>10</v>
      </c>
      <c r="D25" s="28" t="s">
        <v>761</v>
      </c>
      <c r="E25" s="24">
        <v>20</v>
      </c>
      <c r="F25" s="576"/>
      <c r="G25" s="958" t="s">
        <v>291</v>
      </c>
      <c r="H25" s="166" t="s">
        <v>1185</v>
      </c>
      <c r="I25" s="42">
        <f>VLOOKUP($A25&amp;I$89,決統データ!$A$3:$DE$365,$E25+19,FALSE)</f>
        <v>50083</v>
      </c>
    </row>
    <row r="26" spans="1:9">
      <c r="A26" s="27" t="str">
        <f t="shared" si="1"/>
        <v>1781001</v>
      </c>
      <c r="B26" s="28" t="s">
        <v>326</v>
      </c>
      <c r="C26" s="29">
        <v>10</v>
      </c>
      <c r="D26" s="28" t="s">
        <v>761</v>
      </c>
      <c r="E26" s="24">
        <v>21</v>
      </c>
      <c r="F26" s="576"/>
      <c r="G26" s="961"/>
      <c r="H26" s="163" t="s">
        <v>235</v>
      </c>
      <c r="I26" s="42">
        <f>VLOOKUP($A26&amp;I$89,決統データ!$A$3:$DE$365,$E26+19,FALSE)</f>
        <v>18500</v>
      </c>
    </row>
    <row r="27" spans="1:9">
      <c r="A27" s="27" t="str">
        <f t="shared" si="1"/>
        <v>1781001</v>
      </c>
      <c r="B27" s="28" t="s">
        <v>326</v>
      </c>
      <c r="C27" s="29">
        <v>10</v>
      </c>
      <c r="D27" s="28" t="s">
        <v>761</v>
      </c>
      <c r="E27" s="24">
        <v>22</v>
      </c>
      <c r="F27" s="576"/>
      <c r="G27" s="961"/>
      <c r="H27" s="163" t="s">
        <v>1183</v>
      </c>
      <c r="I27" s="42">
        <f>VLOOKUP($A27&amp;I$89,決統データ!$A$3:$DE$365,$E27+19,FALSE)</f>
        <v>10642</v>
      </c>
    </row>
    <row r="28" spans="1:9">
      <c r="A28" s="27" t="str">
        <f t="shared" si="1"/>
        <v>1781001</v>
      </c>
      <c r="B28" s="28" t="s">
        <v>326</v>
      </c>
      <c r="C28" s="29">
        <v>10</v>
      </c>
      <c r="D28" s="28" t="s">
        <v>761</v>
      </c>
      <c r="E28" s="24">
        <v>23</v>
      </c>
      <c r="F28" s="576"/>
      <c r="G28" s="961"/>
      <c r="H28" s="167" t="s">
        <v>1178</v>
      </c>
      <c r="I28" s="42">
        <f>VLOOKUP($A28&amp;I$89,決統データ!$A$3:$DE$365,$E28+19,FALSE)</f>
        <v>0</v>
      </c>
    </row>
    <row r="29" spans="1:9">
      <c r="A29" s="27" t="str">
        <f t="shared" si="1"/>
        <v>1781001</v>
      </c>
      <c r="B29" s="28" t="s">
        <v>326</v>
      </c>
      <c r="C29" s="29">
        <v>10</v>
      </c>
      <c r="D29" s="28" t="s">
        <v>761</v>
      </c>
      <c r="E29" s="24">
        <v>24</v>
      </c>
      <c r="F29" s="576"/>
      <c r="G29" s="961"/>
      <c r="H29" s="163" t="s">
        <v>1177</v>
      </c>
      <c r="I29" s="42">
        <f>VLOOKUP($A29&amp;I$89,決統データ!$A$3:$DE$365,$E29+19,FALSE)</f>
        <v>29693</v>
      </c>
    </row>
    <row r="30" spans="1:9">
      <c r="A30" s="27" t="str">
        <f t="shared" si="1"/>
        <v>1781001</v>
      </c>
      <c r="B30" s="28" t="s">
        <v>326</v>
      </c>
      <c r="C30" s="29">
        <v>10</v>
      </c>
      <c r="D30" s="28" t="s">
        <v>761</v>
      </c>
      <c r="E30" s="24">
        <v>25</v>
      </c>
      <c r="F30" s="576"/>
      <c r="G30" s="957" t="s">
        <v>290</v>
      </c>
      <c r="H30" s="163" t="s">
        <v>1181</v>
      </c>
      <c r="I30" s="42">
        <f>VLOOKUP($A30&amp;I$89,決統データ!$A$3:$DE$365,$E30+19,FALSE)</f>
        <v>70271</v>
      </c>
    </row>
    <row r="31" spans="1:9">
      <c r="A31" s="27" t="str">
        <f t="shared" si="1"/>
        <v>1781001</v>
      </c>
      <c r="B31" s="28" t="s">
        <v>326</v>
      </c>
      <c r="C31" s="29">
        <v>10</v>
      </c>
      <c r="D31" s="28" t="s">
        <v>761</v>
      </c>
      <c r="E31" s="24">
        <v>26</v>
      </c>
      <c r="F31" s="576"/>
      <c r="G31" s="962"/>
      <c r="H31" s="163" t="s">
        <v>1180</v>
      </c>
      <c r="I31" s="42">
        <f>VLOOKUP($A31&amp;I$89,決統データ!$A$3:$DE$365,$E31+19,FALSE)</f>
        <v>0</v>
      </c>
    </row>
    <row r="32" spans="1:9">
      <c r="A32" s="27" t="str">
        <f t="shared" si="1"/>
        <v>1781001</v>
      </c>
      <c r="B32" s="28" t="s">
        <v>326</v>
      </c>
      <c r="C32" s="29">
        <v>10</v>
      </c>
      <c r="D32" s="28" t="s">
        <v>761</v>
      </c>
      <c r="E32" s="24">
        <v>27</v>
      </c>
      <c r="F32" s="576"/>
      <c r="G32" s="962"/>
      <c r="H32" s="163" t="s">
        <v>1179</v>
      </c>
      <c r="I32" s="42">
        <f>VLOOKUP($A32&amp;I$89,決統データ!$A$3:$DE$365,$E32+19,FALSE)</f>
        <v>36850</v>
      </c>
    </row>
    <row r="33" spans="1:9">
      <c r="A33" s="27" t="str">
        <f t="shared" si="1"/>
        <v>1781001</v>
      </c>
      <c r="B33" s="28" t="s">
        <v>326</v>
      </c>
      <c r="C33" s="29">
        <v>10</v>
      </c>
      <c r="D33" s="28" t="s">
        <v>761</v>
      </c>
      <c r="E33" s="24">
        <v>28</v>
      </c>
      <c r="F33" s="576"/>
      <c r="G33" s="962"/>
      <c r="H33" s="167" t="s">
        <v>1178</v>
      </c>
      <c r="I33" s="42">
        <f>VLOOKUP($A33&amp;I$89,決統データ!$A$3:$DE$365,$E33+19,FALSE)</f>
        <v>0</v>
      </c>
    </row>
    <row r="34" spans="1:9">
      <c r="A34" s="27" t="str">
        <f t="shared" si="1"/>
        <v>1781001</v>
      </c>
      <c r="B34" s="28" t="s">
        <v>326</v>
      </c>
      <c r="C34" s="29">
        <v>10</v>
      </c>
      <c r="D34" s="28" t="s">
        <v>761</v>
      </c>
      <c r="E34" s="24">
        <v>29</v>
      </c>
      <c r="F34" s="576"/>
      <c r="G34" s="962"/>
      <c r="H34" s="163" t="s">
        <v>1177</v>
      </c>
      <c r="I34" s="42">
        <f>VLOOKUP($A34&amp;I$89,決統データ!$A$3:$DE$365,$E34+19,FALSE)</f>
        <v>1797</v>
      </c>
    </row>
    <row r="35" spans="1:9">
      <c r="A35" s="27" t="str">
        <f t="shared" si="1"/>
        <v>1781001</v>
      </c>
      <c r="B35" s="28" t="s">
        <v>326</v>
      </c>
      <c r="C35" s="29">
        <v>10</v>
      </c>
      <c r="D35" s="28" t="s">
        <v>761</v>
      </c>
      <c r="E35" s="24">
        <v>30</v>
      </c>
      <c r="F35" s="576"/>
      <c r="G35" s="162" t="s">
        <v>1176</v>
      </c>
      <c r="H35" s="163"/>
      <c r="I35" s="42">
        <f>VLOOKUP($A35&amp;I$89,決統データ!$A$3:$DE$365,$E35+19,FALSE)</f>
        <v>100166</v>
      </c>
    </row>
    <row r="36" spans="1:9">
      <c r="A36" s="27" t="str">
        <f t="shared" si="1"/>
        <v>1781001</v>
      </c>
      <c r="B36" s="28" t="s">
        <v>326</v>
      </c>
      <c r="C36" s="29">
        <v>10</v>
      </c>
      <c r="D36" s="28" t="s">
        <v>761</v>
      </c>
      <c r="E36" s="24">
        <v>31</v>
      </c>
      <c r="F36" s="576" t="s">
        <v>1175</v>
      </c>
      <c r="G36" s="162" t="s">
        <v>1174</v>
      </c>
      <c r="H36" s="163"/>
      <c r="I36" s="42">
        <f>VLOOKUP($A36&amp;I$89,決統データ!$A$3:$DE$365,$E36+19,FALSE)</f>
        <v>1</v>
      </c>
    </row>
    <row r="37" spans="1:9">
      <c r="A37" s="27" t="str">
        <f t="shared" si="1"/>
        <v>1781001</v>
      </c>
      <c r="B37" s="28" t="s">
        <v>326</v>
      </c>
      <c r="C37" s="29">
        <v>10</v>
      </c>
      <c r="D37" s="28" t="s">
        <v>761</v>
      </c>
      <c r="E37" s="24">
        <v>32</v>
      </c>
      <c r="F37" s="576"/>
      <c r="G37" s="957" t="s">
        <v>1173</v>
      </c>
      <c r="H37" s="163" t="s">
        <v>1171</v>
      </c>
      <c r="I37" s="42">
        <f>VLOOKUP($A37&amp;I$89,決統データ!$A$3:$DE$365,$E37+19,FALSE)</f>
        <v>1</v>
      </c>
    </row>
    <row r="38" spans="1:9">
      <c r="A38" s="27" t="str">
        <f t="shared" si="1"/>
        <v>1781001</v>
      </c>
      <c r="B38" s="28" t="s">
        <v>326</v>
      </c>
      <c r="C38" s="29">
        <v>10</v>
      </c>
      <c r="D38" s="28" t="s">
        <v>761</v>
      </c>
      <c r="E38" s="24">
        <v>33</v>
      </c>
      <c r="F38" s="576"/>
      <c r="G38" s="957"/>
      <c r="H38" s="163" t="s">
        <v>1170</v>
      </c>
      <c r="I38" s="42">
        <f>VLOOKUP($A38&amp;I$89,決統データ!$A$3:$DE$365,$E38+19,FALSE)</f>
        <v>0</v>
      </c>
    </row>
    <row r="39" spans="1:9">
      <c r="A39" s="27" t="str">
        <f t="shared" si="1"/>
        <v>1781001</v>
      </c>
      <c r="B39" s="28" t="s">
        <v>326</v>
      </c>
      <c r="C39" s="29">
        <v>10</v>
      </c>
      <c r="D39" s="28" t="s">
        <v>761</v>
      </c>
      <c r="E39" s="24">
        <v>34</v>
      </c>
      <c r="F39" s="576"/>
      <c r="G39" s="957"/>
      <c r="H39" s="163" t="s">
        <v>1169</v>
      </c>
      <c r="I39" s="42">
        <f>VLOOKUP($A39&amp;I$89,決統データ!$A$3:$DE$365,$E39+19,FALSE)</f>
        <v>0</v>
      </c>
    </row>
    <row r="40" spans="1:9">
      <c r="A40" s="27" t="str">
        <f t="shared" si="1"/>
        <v>1781001</v>
      </c>
      <c r="B40" s="28" t="s">
        <v>326</v>
      </c>
      <c r="C40" s="29">
        <v>10</v>
      </c>
      <c r="D40" s="28" t="s">
        <v>761</v>
      </c>
      <c r="E40" s="24">
        <v>35</v>
      </c>
      <c r="F40" s="576"/>
      <c r="G40" s="958" t="s">
        <v>289</v>
      </c>
      <c r="H40" s="163" t="s">
        <v>1171</v>
      </c>
      <c r="I40" s="42">
        <f>VLOOKUP($A40&amp;I$89,決統データ!$A$3:$DE$365,$E40+19,FALSE)</f>
        <v>0</v>
      </c>
    </row>
    <row r="41" spans="1:9">
      <c r="A41" s="27" t="str">
        <f t="shared" si="1"/>
        <v>1781001</v>
      </c>
      <c r="B41" s="28" t="s">
        <v>326</v>
      </c>
      <c r="C41" s="29">
        <v>10</v>
      </c>
      <c r="D41" s="28" t="s">
        <v>761</v>
      </c>
      <c r="E41" s="24">
        <v>36</v>
      </c>
      <c r="F41" s="576"/>
      <c r="G41" s="958"/>
      <c r="H41" s="163" t="s">
        <v>1170</v>
      </c>
      <c r="I41" s="42">
        <f>VLOOKUP($A41&amp;I$89,決統データ!$A$3:$DE$365,$E41+19,FALSE)</f>
        <v>0</v>
      </c>
    </row>
    <row r="42" spans="1:9">
      <c r="A42" s="27" t="str">
        <f t="shared" si="1"/>
        <v>1781001</v>
      </c>
      <c r="B42" s="28" t="s">
        <v>326</v>
      </c>
      <c r="C42" s="29">
        <v>10</v>
      </c>
      <c r="D42" s="28" t="s">
        <v>761</v>
      </c>
      <c r="E42" s="24">
        <v>37</v>
      </c>
      <c r="F42" s="576"/>
      <c r="G42" s="958"/>
      <c r="H42" s="163" t="s">
        <v>1169</v>
      </c>
      <c r="I42" s="42">
        <f>VLOOKUP($A42&amp;I$89,決統データ!$A$3:$DE$365,$E42+19,FALSE)</f>
        <v>0</v>
      </c>
    </row>
    <row r="43" spans="1:9">
      <c r="A43" s="27" t="str">
        <f t="shared" si="1"/>
        <v>1781001</v>
      </c>
      <c r="B43" s="28" t="s">
        <v>326</v>
      </c>
      <c r="C43" s="29">
        <v>10</v>
      </c>
      <c r="D43" s="28" t="s">
        <v>761</v>
      </c>
      <c r="E43" s="24">
        <v>38</v>
      </c>
      <c r="F43" s="576" t="s">
        <v>1168</v>
      </c>
      <c r="G43" s="162" t="s">
        <v>1167</v>
      </c>
      <c r="H43" s="163"/>
      <c r="I43" s="42">
        <f>VLOOKUP($A43&amp;I$89,決統データ!$A$3:$DE$365,$E43+19,FALSE)</f>
        <v>1</v>
      </c>
    </row>
    <row r="44" spans="1:9">
      <c r="A44" s="27" t="str">
        <f t="shared" si="1"/>
        <v>1781001</v>
      </c>
      <c r="B44" s="28" t="s">
        <v>326</v>
      </c>
      <c r="C44" s="29">
        <v>10</v>
      </c>
      <c r="D44" s="28" t="s">
        <v>761</v>
      </c>
      <c r="E44" s="24">
        <v>39</v>
      </c>
      <c r="F44" s="576"/>
      <c r="G44" s="591" t="s">
        <v>1166</v>
      </c>
      <c r="H44" s="163" t="s">
        <v>1165</v>
      </c>
      <c r="I44" s="42">
        <f>VLOOKUP($A44&amp;I$89,決統データ!$A$3:$DE$365,$E44+19,FALSE)</f>
        <v>0</v>
      </c>
    </row>
    <row r="45" spans="1:9">
      <c r="A45" s="27" t="str">
        <f t="shared" si="1"/>
        <v>1781001</v>
      </c>
      <c r="B45" s="28" t="s">
        <v>326</v>
      </c>
      <c r="C45" s="29">
        <v>10</v>
      </c>
      <c r="D45" s="28" t="s">
        <v>761</v>
      </c>
      <c r="E45" s="24">
        <v>40</v>
      </c>
      <c r="F45" s="576"/>
      <c r="G45" s="591"/>
      <c r="H45" s="163" t="s">
        <v>1164</v>
      </c>
      <c r="I45" s="42">
        <f>VLOOKUP($A45&amp;I$89,決統データ!$A$3:$DE$365,$E45+19,FALSE)</f>
        <v>1</v>
      </c>
    </row>
    <row r="46" spans="1:9">
      <c r="A46" s="27" t="str">
        <f t="shared" si="1"/>
        <v>1781001</v>
      </c>
      <c r="B46" s="28" t="s">
        <v>326</v>
      </c>
      <c r="C46" s="29">
        <v>10</v>
      </c>
      <c r="D46" s="28" t="s">
        <v>761</v>
      </c>
      <c r="E46" s="24">
        <v>41</v>
      </c>
      <c r="F46" s="576"/>
      <c r="G46" s="591"/>
      <c r="H46" s="163" t="s">
        <v>1163</v>
      </c>
      <c r="I46" s="42">
        <f>VLOOKUP($A46&amp;I$89,決統データ!$A$3:$DE$365,$E46+19,FALSE)</f>
        <v>0</v>
      </c>
    </row>
    <row r="47" spans="1:9">
      <c r="A47" s="27" t="str">
        <f t="shared" si="1"/>
        <v>1781001</v>
      </c>
      <c r="B47" s="28" t="s">
        <v>326</v>
      </c>
      <c r="C47" s="29">
        <v>10</v>
      </c>
      <c r="D47" s="28" t="s">
        <v>761</v>
      </c>
      <c r="E47" s="24">
        <v>42</v>
      </c>
      <c r="F47" s="576"/>
      <c r="G47" s="591"/>
      <c r="H47" s="163" t="s">
        <v>1162</v>
      </c>
      <c r="I47" s="42">
        <f>VLOOKUP($A47&amp;I$89,決統データ!$A$3:$DE$365,$E47+19,FALSE)</f>
        <v>0</v>
      </c>
    </row>
    <row r="48" spans="1:9">
      <c r="A48" s="27" t="str">
        <f t="shared" si="1"/>
        <v>1781001</v>
      </c>
      <c r="B48" s="28" t="s">
        <v>326</v>
      </c>
      <c r="C48" s="29">
        <v>10</v>
      </c>
      <c r="D48" s="28" t="s">
        <v>761</v>
      </c>
      <c r="E48" s="24">
        <v>43</v>
      </c>
      <c r="F48" s="576"/>
      <c r="G48" s="162" t="s">
        <v>154</v>
      </c>
      <c r="H48" s="163"/>
      <c r="I48" s="42">
        <f>VLOOKUP($A48&amp;I$89,決統データ!$A$3:$DE$365,$E48+19,FALSE)</f>
        <v>19</v>
      </c>
    </row>
    <row r="49" spans="1:9">
      <c r="A49" s="27" t="str">
        <f t="shared" si="1"/>
        <v>1781001</v>
      </c>
      <c r="B49" s="28" t="s">
        <v>326</v>
      </c>
      <c r="C49" s="29">
        <v>10</v>
      </c>
      <c r="D49" s="28" t="s">
        <v>761</v>
      </c>
      <c r="E49" s="24">
        <v>44</v>
      </c>
      <c r="F49" s="576"/>
      <c r="G49" s="591" t="s">
        <v>1160</v>
      </c>
      <c r="H49" s="163" t="s">
        <v>153</v>
      </c>
      <c r="I49" s="42">
        <f>VLOOKUP($A49&amp;I$89,決統データ!$A$3:$DE$365,$E49+19,FALSE)</f>
        <v>19</v>
      </c>
    </row>
    <row r="50" spans="1:9">
      <c r="A50" s="27" t="str">
        <f t="shared" si="1"/>
        <v>1781001</v>
      </c>
      <c r="B50" s="28" t="s">
        <v>326</v>
      </c>
      <c r="C50" s="29">
        <v>10</v>
      </c>
      <c r="D50" s="28" t="s">
        <v>761</v>
      </c>
      <c r="E50" s="24">
        <v>45</v>
      </c>
      <c r="F50" s="576"/>
      <c r="G50" s="591"/>
      <c r="H50" s="163" t="s">
        <v>152</v>
      </c>
      <c r="I50" s="42">
        <f>VLOOKUP($A50&amp;I$89,決統データ!$A$3:$DE$365,$E50+19,FALSE)</f>
        <v>0</v>
      </c>
    </row>
    <row r="51" spans="1:9">
      <c r="A51" s="27" t="str">
        <f t="shared" si="1"/>
        <v>1781001</v>
      </c>
      <c r="B51" s="28" t="s">
        <v>326</v>
      </c>
      <c r="C51" s="29">
        <v>10</v>
      </c>
      <c r="D51" s="28" t="s">
        <v>761</v>
      </c>
      <c r="E51" s="24">
        <v>46</v>
      </c>
      <c r="F51" s="576"/>
      <c r="G51" s="592" t="s">
        <v>1157</v>
      </c>
      <c r="H51" s="163" t="s">
        <v>151</v>
      </c>
      <c r="I51" s="42">
        <f>VLOOKUP($A51&amp;I$89,決統データ!$A$3:$DE$365,$E51+19,FALSE)</f>
        <v>9</v>
      </c>
    </row>
    <row r="52" spans="1:9">
      <c r="A52" s="27" t="str">
        <f t="shared" si="1"/>
        <v>1781001</v>
      </c>
      <c r="B52" s="28" t="s">
        <v>326</v>
      </c>
      <c r="C52" s="29">
        <v>10</v>
      </c>
      <c r="D52" s="28" t="s">
        <v>761</v>
      </c>
      <c r="E52" s="24">
        <v>47</v>
      </c>
      <c r="F52" s="576"/>
      <c r="G52" s="592"/>
      <c r="H52" s="163" t="s">
        <v>150</v>
      </c>
      <c r="I52" s="42">
        <f>VLOOKUP($A52&amp;I$89,決統データ!$A$3:$DE$365,$E52+19,FALSE)</f>
        <v>0</v>
      </c>
    </row>
    <row r="53" spans="1:9">
      <c r="A53" s="27" t="str">
        <f t="shared" si="1"/>
        <v>1781001</v>
      </c>
      <c r="B53" s="28" t="s">
        <v>326</v>
      </c>
      <c r="C53" s="29">
        <v>10</v>
      </c>
      <c r="D53" s="28" t="s">
        <v>761</v>
      </c>
      <c r="E53" s="24">
        <v>48</v>
      </c>
      <c r="F53" s="576"/>
      <c r="G53" s="164" t="s">
        <v>149</v>
      </c>
      <c r="H53" s="163"/>
      <c r="I53" s="42">
        <f>VLOOKUP($A53&amp;I$89,決統データ!$A$3:$DE$365,$E53+19,FALSE)</f>
        <v>7</v>
      </c>
    </row>
    <row r="54" spans="1:9">
      <c r="A54" s="27" t="str">
        <f t="shared" si="1"/>
        <v>1781001</v>
      </c>
      <c r="B54" s="28" t="s">
        <v>326</v>
      </c>
      <c r="C54" s="29">
        <v>10</v>
      </c>
      <c r="D54" s="28" t="s">
        <v>761</v>
      </c>
      <c r="E54" s="24">
        <v>49</v>
      </c>
      <c r="F54" s="576"/>
      <c r="G54" s="162" t="s">
        <v>1153</v>
      </c>
      <c r="H54" s="163"/>
      <c r="I54" s="42">
        <f>VLOOKUP($A54&amp;I$89,決統データ!$A$3:$DE$365,$E54+19,FALSE)</f>
        <v>2625</v>
      </c>
    </row>
    <row r="55" spans="1:9">
      <c r="A55" s="27" t="str">
        <f t="shared" si="1"/>
        <v>1781001</v>
      </c>
      <c r="B55" s="28" t="s">
        <v>326</v>
      </c>
      <c r="C55" s="29">
        <v>10</v>
      </c>
      <c r="D55" s="28" t="s">
        <v>761</v>
      </c>
      <c r="E55" s="24">
        <v>50</v>
      </c>
      <c r="F55" s="576"/>
      <c r="G55" s="596" t="s">
        <v>626</v>
      </c>
      <c r="H55" s="163" t="s">
        <v>1152</v>
      </c>
      <c r="I55" s="42">
        <f>VLOOKUP($A55&amp;I$89,決統データ!$A$3:$DE$365,$E55+19,FALSE)</f>
        <v>2625</v>
      </c>
    </row>
    <row r="56" spans="1:9">
      <c r="A56" s="27" t="str">
        <f t="shared" si="1"/>
        <v>1781001</v>
      </c>
      <c r="B56" s="28" t="s">
        <v>326</v>
      </c>
      <c r="C56" s="29">
        <v>10</v>
      </c>
      <c r="D56" s="28" t="s">
        <v>761</v>
      </c>
      <c r="E56" s="24">
        <v>51</v>
      </c>
      <c r="F56" s="576"/>
      <c r="G56" s="596"/>
      <c r="H56" s="163" t="s">
        <v>1151</v>
      </c>
      <c r="I56" s="42">
        <f>VLOOKUP($A56&amp;I$89,決統データ!$A$3:$DE$365,$E56+19,FALSE)</f>
        <v>0</v>
      </c>
    </row>
    <row r="57" spans="1:9">
      <c r="A57" s="27" t="str">
        <f t="shared" si="1"/>
        <v>1781001</v>
      </c>
      <c r="B57" s="28" t="s">
        <v>326</v>
      </c>
      <c r="C57" s="29">
        <v>10</v>
      </c>
      <c r="D57" s="28" t="s">
        <v>761</v>
      </c>
      <c r="E57" s="24">
        <v>52</v>
      </c>
      <c r="F57" s="576"/>
      <c r="G57" s="168" t="s">
        <v>1150</v>
      </c>
      <c r="H57" s="163"/>
      <c r="I57" s="42">
        <f>VLOOKUP($A57&amp;I$89,決統データ!$A$3:$DE$365,$E57+19,FALSE)</f>
        <v>2625</v>
      </c>
    </row>
    <row r="58" spans="1:9">
      <c r="A58" s="27"/>
      <c r="B58" s="28"/>
      <c r="C58" s="29"/>
      <c r="D58" s="28"/>
      <c r="F58" s="576"/>
      <c r="G58" s="169"/>
      <c r="H58" s="163" t="s">
        <v>1149</v>
      </c>
      <c r="I58" s="153">
        <f>I57/I55*100</f>
        <v>100</v>
      </c>
    </row>
    <row r="59" spans="1:9">
      <c r="A59" s="27" t="str">
        <f t="shared" si="1"/>
        <v>1781001</v>
      </c>
      <c r="B59" s="28" t="s">
        <v>326</v>
      </c>
      <c r="C59" s="29">
        <v>10</v>
      </c>
      <c r="D59" s="28" t="s">
        <v>761</v>
      </c>
      <c r="E59" s="24">
        <v>53</v>
      </c>
      <c r="F59" s="576"/>
      <c r="G59" s="597" t="s">
        <v>1148</v>
      </c>
      <c r="H59" s="163" t="s">
        <v>234</v>
      </c>
      <c r="I59" s="42">
        <f>VLOOKUP($A59&amp;I$89,決統データ!$A$3:$DE$365,$E59+19,FALSE)</f>
        <v>0</v>
      </c>
    </row>
    <row r="60" spans="1:9">
      <c r="A60" s="27" t="str">
        <f t="shared" si="1"/>
        <v>1781001</v>
      </c>
      <c r="B60" s="28" t="s">
        <v>326</v>
      </c>
      <c r="C60" s="29">
        <v>10</v>
      </c>
      <c r="D60" s="28" t="s">
        <v>761</v>
      </c>
      <c r="E60" s="24">
        <v>54</v>
      </c>
      <c r="F60" s="576"/>
      <c r="G60" s="597"/>
      <c r="H60" s="163" t="s">
        <v>147</v>
      </c>
      <c r="I60" s="42">
        <f>VLOOKUP($A60&amp;I$89,決統データ!$A$3:$DE$365,$E60+19,FALSE)</f>
        <v>0</v>
      </c>
    </row>
    <row r="61" spans="1:9">
      <c r="A61" s="27" t="str">
        <f t="shared" si="1"/>
        <v>1781001</v>
      </c>
      <c r="B61" s="28" t="s">
        <v>326</v>
      </c>
      <c r="C61" s="29">
        <v>10</v>
      </c>
      <c r="D61" s="28" t="s">
        <v>761</v>
      </c>
      <c r="E61" s="24">
        <v>55</v>
      </c>
      <c r="F61" s="576"/>
      <c r="G61" s="162" t="s">
        <v>1145</v>
      </c>
      <c r="H61" s="163"/>
      <c r="I61" s="42">
        <f>VLOOKUP($A61&amp;I$89,決統データ!$A$3:$DE$365,$E61+19,FALSE)</f>
        <v>0</v>
      </c>
    </row>
    <row r="62" spans="1:9">
      <c r="A62" s="27" t="str">
        <f t="shared" si="1"/>
        <v>1781001</v>
      </c>
      <c r="B62" s="28" t="s">
        <v>326</v>
      </c>
      <c r="C62" s="29">
        <v>10</v>
      </c>
      <c r="D62" s="28" t="s">
        <v>761</v>
      </c>
      <c r="E62" s="24">
        <v>56</v>
      </c>
      <c r="F62" s="573" t="s">
        <v>1144</v>
      </c>
      <c r="G62" s="162" t="s">
        <v>1143</v>
      </c>
      <c r="H62" s="163"/>
      <c r="I62" s="42">
        <f>VLOOKUP($A62&amp;I$89,決統データ!$A$3:$DE$365,$E62+19,FALSE)</f>
        <v>0</v>
      </c>
    </row>
    <row r="63" spans="1:9">
      <c r="A63" s="27" t="str">
        <f t="shared" si="1"/>
        <v>1781001</v>
      </c>
      <c r="B63" s="28" t="s">
        <v>326</v>
      </c>
      <c r="C63" s="29">
        <v>10</v>
      </c>
      <c r="D63" s="28" t="s">
        <v>761</v>
      </c>
      <c r="E63" s="24">
        <v>57</v>
      </c>
      <c r="F63" s="573"/>
      <c r="G63" s="664" t="s">
        <v>1142</v>
      </c>
      <c r="H63" s="163" t="s">
        <v>146</v>
      </c>
      <c r="I63" s="42">
        <f>VLOOKUP($A63&amp;I$89,決統データ!$A$3:$DE$365,$E63+19,FALSE)</f>
        <v>0</v>
      </c>
    </row>
    <row r="64" spans="1:9">
      <c r="A64" s="27" t="str">
        <f t="shared" si="1"/>
        <v>1781001</v>
      </c>
      <c r="B64" s="28" t="s">
        <v>326</v>
      </c>
      <c r="C64" s="29">
        <v>10</v>
      </c>
      <c r="D64" s="28" t="s">
        <v>761</v>
      </c>
      <c r="E64" s="24">
        <v>58</v>
      </c>
      <c r="F64" s="573"/>
      <c r="G64" s="664"/>
      <c r="H64" s="163" t="s">
        <v>145</v>
      </c>
      <c r="I64" s="42">
        <f>VLOOKUP($A64&amp;I$89,決統データ!$A$3:$DE$365,$E64+19,FALSE)</f>
        <v>0</v>
      </c>
    </row>
    <row r="65" spans="1:9">
      <c r="A65" s="27" t="str">
        <f t="shared" si="1"/>
        <v>1781001</v>
      </c>
      <c r="B65" s="28" t="s">
        <v>326</v>
      </c>
      <c r="C65" s="29">
        <v>10</v>
      </c>
      <c r="D65" s="28" t="s">
        <v>761</v>
      </c>
      <c r="E65" s="24">
        <v>59</v>
      </c>
      <c r="F65" s="576" t="s">
        <v>1030</v>
      </c>
      <c r="G65" s="162" t="s">
        <v>1139</v>
      </c>
      <c r="H65" s="163"/>
      <c r="I65" s="42">
        <f>VLOOKUP($A65&amp;I$89,決統データ!$A$3:$DE$365,$E65+19,FALSE)</f>
        <v>2</v>
      </c>
    </row>
    <row r="66" spans="1:9">
      <c r="A66" s="27" t="str">
        <f t="shared" si="1"/>
        <v>1781001</v>
      </c>
      <c r="B66" s="28" t="s">
        <v>326</v>
      </c>
      <c r="C66" s="29">
        <v>10</v>
      </c>
      <c r="D66" s="28" t="s">
        <v>761</v>
      </c>
      <c r="E66" s="24">
        <v>60</v>
      </c>
      <c r="F66" s="576"/>
      <c r="G66" s="596" t="s">
        <v>626</v>
      </c>
      <c r="H66" s="163" t="s">
        <v>1138</v>
      </c>
      <c r="I66" s="42">
        <f>VLOOKUP($A66&amp;I$89,決統データ!$A$3:$DE$365,$E66+19,FALSE)</f>
        <v>0</v>
      </c>
    </row>
    <row r="67" spans="1:9">
      <c r="A67" s="27" t="str">
        <f t="shared" si="1"/>
        <v>1781002</v>
      </c>
      <c r="B67" s="28" t="s">
        <v>326</v>
      </c>
      <c r="C67" s="29">
        <v>10</v>
      </c>
      <c r="D67" s="28" t="s">
        <v>767</v>
      </c>
      <c r="E67" s="24">
        <v>1</v>
      </c>
      <c r="F67" s="576"/>
      <c r="G67" s="596"/>
      <c r="H67" s="163" t="s">
        <v>1137</v>
      </c>
      <c r="I67" s="42">
        <f>VLOOKUP($A67&amp;I$89,決統データ!$A$3:$DE$365,$E67+19,FALSE)</f>
        <v>0</v>
      </c>
    </row>
    <row r="68" spans="1:9">
      <c r="A68" s="27" t="str">
        <f t="shared" si="1"/>
        <v>1781002</v>
      </c>
      <c r="B68" s="28" t="s">
        <v>326</v>
      </c>
      <c r="C68" s="29">
        <v>10</v>
      </c>
      <c r="D68" s="28" t="s">
        <v>767</v>
      </c>
      <c r="E68" s="24">
        <v>2</v>
      </c>
      <c r="F68" s="576"/>
      <c r="G68" s="596"/>
      <c r="H68" s="163" t="s">
        <v>1136</v>
      </c>
      <c r="I68" s="42">
        <f>VLOOKUP($A68&amp;I$89,決統データ!$A$3:$DE$365,$E68+19,FALSE)</f>
        <v>2</v>
      </c>
    </row>
    <row r="69" spans="1:9">
      <c r="A69" s="27" t="str">
        <f t="shared" si="1"/>
        <v>1781002</v>
      </c>
      <c r="B69" s="28" t="s">
        <v>326</v>
      </c>
      <c r="C69" s="29">
        <v>10</v>
      </c>
      <c r="D69" s="28" t="s">
        <v>767</v>
      </c>
      <c r="E69" s="24">
        <v>3</v>
      </c>
      <c r="F69" s="576"/>
      <c r="G69" s="596"/>
      <c r="H69" s="167" t="s">
        <v>201</v>
      </c>
      <c r="I69" s="42">
        <f>VLOOKUP($A69&amp;I$89,決統データ!$A$3:$DE$365,$E69+19,FALSE)</f>
        <v>0</v>
      </c>
    </row>
    <row r="70" spans="1:9">
      <c r="A70" s="27" t="str">
        <f t="shared" si="1"/>
        <v>1781002</v>
      </c>
      <c r="B70" s="28" t="s">
        <v>326</v>
      </c>
      <c r="C70" s="29">
        <v>10</v>
      </c>
      <c r="D70" s="28" t="s">
        <v>767</v>
      </c>
      <c r="E70" s="24">
        <v>4</v>
      </c>
      <c r="F70" s="576"/>
      <c r="G70" s="162" t="s">
        <v>1134</v>
      </c>
      <c r="H70" s="163"/>
      <c r="I70" s="42">
        <f>VLOOKUP($A70&amp;I$89,決統データ!$A$3:$DE$365,$E70+19,FALSE)</f>
        <v>0</v>
      </c>
    </row>
    <row r="71" spans="1:9">
      <c r="A71" s="27" t="str">
        <f t="shared" si="1"/>
        <v>1781002</v>
      </c>
      <c r="B71" s="28" t="s">
        <v>326</v>
      </c>
      <c r="C71" s="29">
        <v>10</v>
      </c>
      <c r="D71" s="28" t="s">
        <v>767</v>
      </c>
      <c r="E71" s="24">
        <v>5</v>
      </c>
      <c r="F71" s="576"/>
      <c r="G71" s="162" t="s">
        <v>1133</v>
      </c>
      <c r="H71" s="163"/>
      <c r="I71" s="42">
        <f>VLOOKUP($A71&amp;I$89,決統データ!$A$3:$DE$365,$E71+19,FALSE)</f>
        <v>2</v>
      </c>
    </row>
    <row r="72" spans="1:9" ht="14.25" customHeight="1">
      <c r="F72" s="584" t="s">
        <v>1132</v>
      </c>
      <c r="G72" s="476" t="s">
        <v>1131</v>
      </c>
      <c r="H72" s="490"/>
      <c r="I72" s="153">
        <f t="shared" ref="I72:I73" si="2">IF(I49=0,0,I51/I49*100)</f>
        <v>47.368421052631575</v>
      </c>
    </row>
    <row r="73" spans="1:9">
      <c r="F73" s="585"/>
      <c r="G73" s="476" t="s">
        <v>1130</v>
      </c>
      <c r="H73" s="490"/>
      <c r="I73" s="153">
        <f t="shared" si="2"/>
        <v>0</v>
      </c>
    </row>
    <row r="74" spans="1:9">
      <c r="F74" s="585"/>
      <c r="G74" s="476" t="s">
        <v>1129</v>
      </c>
      <c r="H74" s="490"/>
      <c r="I74" s="153">
        <f>IF(I49=0,0,I53/I49*100)</f>
        <v>36.84210526315789</v>
      </c>
    </row>
    <row r="75" spans="1:9">
      <c r="F75" s="585"/>
      <c r="G75" s="587" t="s">
        <v>1128</v>
      </c>
      <c r="H75" s="588"/>
      <c r="I75" s="154">
        <f>IF(I65=0,0,I55/I65)</f>
        <v>1312.5</v>
      </c>
    </row>
    <row r="76" spans="1:9">
      <c r="F76" s="585"/>
      <c r="G76" s="589" t="s">
        <v>1127</v>
      </c>
      <c r="H76" s="590"/>
      <c r="I76" s="273">
        <f>排2!K5/排1!I57*1000</f>
        <v>270.85714285714283</v>
      </c>
    </row>
    <row r="77" spans="1:9">
      <c r="F77" s="585"/>
      <c r="G77" s="589" t="s">
        <v>1126</v>
      </c>
      <c r="H77" s="590"/>
      <c r="I77" s="273">
        <f>(排4!J76)/排1!I57*1000</f>
        <v>884.95238095238096</v>
      </c>
    </row>
    <row r="78" spans="1:9">
      <c r="F78" s="585"/>
      <c r="G78" s="582" t="s">
        <v>288</v>
      </c>
      <c r="H78" s="170" t="s">
        <v>1125</v>
      </c>
      <c r="I78" s="273">
        <f>排4!J46/排1!I57*1000</f>
        <v>884.95238095238096</v>
      </c>
    </row>
    <row r="79" spans="1:9">
      <c r="F79" s="585"/>
      <c r="G79" s="583"/>
      <c r="H79" s="170" t="s">
        <v>1124</v>
      </c>
      <c r="I79" s="273">
        <f>(排4!J69)/排1!I57*1000</f>
        <v>0</v>
      </c>
    </row>
    <row r="80" spans="1:9">
      <c r="F80" s="585"/>
      <c r="G80" s="580" t="s">
        <v>1123</v>
      </c>
      <c r="H80" s="581"/>
      <c r="I80" s="153">
        <f>排2!K5/(排4!J76)*100</f>
        <v>30.606973740852343</v>
      </c>
    </row>
    <row r="81" spans="6:9">
      <c r="F81" s="586"/>
      <c r="G81" s="60" t="s">
        <v>288</v>
      </c>
      <c r="H81" s="60" t="s">
        <v>1121</v>
      </c>
      <c r="I81" s="153">
        <f>I80*排4!J46/(排4!J76)</f>
        <v>30.606973740852347</v>
      </c>
    </row>
    <row r="82" spans="6:9">
      <c r="F82" s="210"/>
      <c r="G82" s="264"/>
      <c r="H82" s="209"/>
      <c r="I82" s="263"/>
    </row>
    <row r="83" spans="6:9">
      <c r="G83" s="140" t="s">
        <v>1120</v>
      </c>
    </row>
    <row r="84" spans="6:9">
      <c r="G84" s="140" t="s">
        <v>1119</v>
      </c>
    </row>
    <row r="85" spans="6:9">
      <c r="G85" s="100" t="s">
        <v>1118</v>
      </c>
    </row>
    <row r="86" spans="6:9">
      <c r="G86" s="100" t="s">
        <v>1117</v>
      </c>
    </row>
    <row r="87" spans="6:9">
      <c r="G87" s="100" t="s">
        <v>1116</v>
      </c>
    </row>
    <row r="89" spans="6:9" hidden="1">
      <c r="I89" s="247" t="str">
        <f>+I90&amp;"000"</f>
        <v>264075000</v>
      </c>
    </row>
    <row r="90" spans="6:9" hidden="1">
      <c r="I90" s="247" t="s">
        <v>573</v>
      </c>
    </row>
    <row r="91" spans="6:9" hidden="1">
      <c r="I91" s="247" t="s">
        <v>574</v>
      </c>
    </row>
  </sheetData>
  <sheetProtection algorithmName="SHA-512" hashValue="ar3qUbRiNTxV9D2cuQgEAo8hO8vHVvhmQgcwUP/P8dF6BG4RkWSm64bQo/exY3egHcy8PwN1hc/PJ7ig90vMbw==" saltValue="az063UUBW+q5+vvQ3um4wA==" spinCount="100000" sheet="1" objects="1" scenarios="1"/>
  <customSheetViews>
    <customSheetView guid="{247A5D4D-80F1-4466-92F7-7A3BC78E450F}" fitToPage="1" printArea="1" topLeftCell="A10">
      <selection activeCell="I20" sqref="I20"/>
      <pageMargins left="0.98425196850393704" right="0.78740157480314965" top="0.78740157480314965" bottom="0.78740157480314965" header="0.51181102362204722" footer="0.51181102362204722"/>
      <pageSetup paperSize="9" scale="10" orientation="portrait" blackAndWhite="1" horizontalDpi="300" verticalDpi="300"/>
      <headerFooter alignWithMargins="0"/>
    </customSheetView>
  </customSheetViews>
  <mergeCells count="28">
    <mergeCell ref="F3:H3"/>
    <mergeCell ref="F8:F23"/>
    <mergeCell ref="G19:G23"/>
    <mergeCell ref="F24:F35"/>
    <mergeCell ref="G25:G29"/>
    <mergeCell ref="G30:G34"/>
    <mergeCell ref="F36:F42"/>
    <mergeCell ref="G37:G39"/>
    <mergeCell ref="G40:G42"/>
    <mergeCell ref="F43:F61"/>
    <mergeCell ref="G44:G47"/>
    <mergeCell ref="G49:G50"/>
    <mergeCell ref="G51:G52"/>
    <mergeCell ref="G55:G56"/>
    <mergeCell ref="G59:G60"/>
    <mergeCell ref="F62:F64"/>
    <mergeCell ref="G63:G64"/>
    <mergeCell ref="F65:F71"/>
    <mergeCell ref="G66:G69"/>
    <mergeCell ref="G76:H76"/>
    <mergeCell ref="G80:H80"/>
    <mergeCell ref="F72:F81"/>
    <mergeCell ref="G78:G79"/>
    <mergeCell ref="G72:H72"/>
    <mergeCell ref="G73:H73"/>
    <mergeCell ref="G74:H74"/>
    <mergeCell ref="G75:H75"/>
    <mergeCell ref="G77:H77"/>
  </mergeCells>
  <phoneticPr fontId="3"/>
  <pageMargins left="0.98425196850393704" right="0.78740157480314965" top="0.78740157480314965" bottom="0.78740157480314965" header="0.51181102362204722" footer="0.51181102362204722"/>
  <pageSetup paperSize="9" scale="61"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K107"/>
  <sheetViews>
    <sheetView view="pageBreakPreview" zoomScaleNormal="100" zoomScaleSheetLayoutView="100" workbookViewId="0">
      <pane ySplit="2" topLeftCell="A3" activePane="bottomLeft" state="frozen"/>
      <selection pane="bottomLeft" activeCell="A105" sqref="A105:XFD107"/>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6.796875" style="9" customWidth="1"/>
    <col min="7" max="7" width="6.59765625" style="9" customWidth="1"/>
    <col min="8" max="8" width="5" style="9" customWidth="1"/>
    <col min="9" max="9" width="4.09765625" style="9" customWidth="1"/>
    <col min="10" max="10" width="28.796875" style="9" customWidth="1"/>
    <col min="11" max="11" width="12.59765625" style="143" customWidth="1"/>
    <col min="12" max="16384" width="9" style="9"/>
  </cols>
  <sheetData>
    <row r="1" spans="1:11" ht="16.5" customHeight="1">
      <c r="F1" s="9" t="s">
        <v>867</v>
      </c>
      <c r="K1" s="146" t="s">
        <v>513</v>
      </c>
    </row>
    <row r="2" spans="1:11" ht="33.75" customHeight="1">
      <c r="A2" s="26"/>
      <c r="B2" s="67" t="s">
        <v>757</v>
      </c>
      <c r="C2" s="26" t="s">
        <v>758</v>
      </c>
      <c r="D2" s="26" t="s">
        <v>759</v>
      </c>
      <c r="E2" s="30" t="s">
        <v>760</v>
      </c>
      <c r="F2" s="858"/>
      <c r="G2" s="858"/>
      <c r="H2" s="858"/>
      <c r="I2" s="858"/>
      <c r="J2" s="858"/>
      <c r="K2" s="171" t="s">
        <v>578</v>
      </c>
    </row>
    <row r="3" spans="1:11">
      <c r="A3" s="27" t="str">
        <f>+B3&amp;C3&amp;D3</f>
        <v>1782601</v>
      </c>
      <c r="B3" s="28" t="s">
        <v>326</v>
      </c>
      <c r="C3" s="29">
        <v>26</v>
      </c>
      <c r="D3" s="28" t="s">
        <v>761</v>
      </c>
      <c r="E3" s="24">
        <v>1</v>
      </c>
      <c r="F3" s="611" t="s">
        <v>866</v>
      </c>
      <c r="G3" s="942" t="s">
        <v>865</v>
      </c>
      <c r="H3" s="942"/>
      <c r="I3" s="942"/>
      <c r="J3" s="942"/>
      <c r="K3" s="42">
        <f>VLOOKUP($A3&amp;K$105,決統データ!$A$3:$DE$365,$E3+19,FALSE)</f>
        <v>2879</v>
      </c>
    </row>
    <row r="4" spans="1:11">
      <c r="A4" s="27" t="str">
        <f t="shared" ref="A4:A67" si="0">+B4&amp;C4&amp;D4</f>
        <v>1782601</v>
      </c>
      <c r="B4" s="28" t="s">
        <v>326</v>
      </c>
      <c r="C4" s="29">
        <v>26</v>
      </c>
      <c r="D4" s="28" t="s">
        <v>761</v>
      </c>
      <c r="E4" s="38">
        <v>2</v>
      </c>
      <c r="F4" s="611"/>
      <c r="G4" s="940" t="s">
        <v>864</v>
      </c>
      <c r="H4" s="940"/>
      <c r="I4" s="940"/>
      <c r="J4" s="940"/>
      <c r="K4" s="42">
        <f>VLOOKUP($A4&amp;K$105,決統データ!$A$3:$DE$365,$E4+19,FALSE)</f>
        <v>711</v>
      </c>
    </row>
    <row r="5" spans="1:11">
      <c r="A5" s="27" t="str">
        <f t="shared" si="0"/>
        <v>1782601</v>
      </c>
      <c r="B5" s="28" t="s">
        <v>326</v>
      </c>
      <c r="C5" s="29">
        <v>26</v>
      </c>
      <c r="D5" s="28" t="s">
        <v>761</v>
      </c>
      <c r="E5" s="38">
        <v>3</v>
      </c>
      <c r="F5" s="611"/>
      <c r="G5" s="940" t="s">
        <v>863</v>
      </c>
      <c r="H5" s="940"/>
      <c r="I5" s="940"/>
      <c r="J5" s="940"/>
      <c r="K5" s="42">
        <f>VLOOKUP($A5&amp;K$105,決統データ!$A$3:$DE$365,$E5+19,FALSE)</f>
        <v>711</v>
      </c>
    </row>
    <row r="6" spans="1:11">
      <c r="A6" s="27" t="str">
        <f t="shared" si="0"/>
        <v>1782601</v>
      </c>
      <c r="B6" s="28" t="s">
        <v>326</v>
      </c>
      <c r="C6" s="29">
        <v>26</v>
      </c>
      <c r="D6" s="28" t="s">
        <v>761</v>
      </c>
      <c r="E6" s="38">
        <v>4</v>
      </c>
      <c r="F6" s="611"/>
      <c r="G6" s="940" t="s">
        <v>1226</v>
      </c>
      <c r="H6" s="940"/>
      <c r="I6" s="940"/>
      <c r="J6" s="940"/>
      <c r="K6" s="42">
        <f>VLOOKUP($A6&amp;K$105,決統データ!$A$3:$DE$365,$E6+19,FALSE)</f>
        <v>0</v>
      </c>
    </row>
    <row r="7" spans="1:11">
      <c r="A7" s="27" t="str">
        <f t="shared" si="0"/>
        <v>1782601</v>
      </c>
      <c r="B7" s="28" t="s">
        <v>326</v>
      </c>
      <c r="C7" s="29">
        <v>26</v>
      </c>
      <c r="D7" s="28" t="s">
        <v>761</v>
      </c>
      <c r="E7" s="38">
        <v>5</v>
      </c>
      <c r="F7" s="611"/>
      <c r="G7" s="940" t="s">
        <v>1225</v>
      </c>
      <c r="H7" s="940"/>
      <c r="I7" s="940"/>
      <c r="J7" s="940"/>
      <c r="K7" s="42">
        <f>VLOOKUP($A7&amp;K$105,決統データ!$A$3:$DE$365,$E7+19,FALSE)</f>
        <v>0</v>
      </c>
    </row>
    <row r="8" spans="1:11">
      <c r="A8" s="27" t="str">
        <f t="shared" si="0"/>
        <v>1782601</v>
      </c>
      <c r="B8" s="28" t="s">
        <v>326</v>
      </c>
      <c r="C8" s="29">
        <v>26</v>
      </c>
      <c r="D8" s="28" t="s">
        <v>761</v>
      </c>
      <c r="E8" s="38">
        <v>6</v>
      </c>
      <c r="F8" s="611"/>
      <c r="G8" s="940" t="s">
        <v>893</v>
      </c>
      <c r="H8" s="940"/>
      <c r="I8" s="940"/>
      <c r="J8" s="940"/>
      <c r="K8" s="42">
        <f>VLOOKUP($A8&amp;K$105,決統データ!$A$3:$DE$365,$E8+19,FALSE)</f>
        <v>0</v>
      </c>
    </row>
    <row r="9" spans="1:11">
      <c r="A9" s="27" t="str">
        <f t="shared" si="0"/>
        <v>1782601</v>
      </c>
      <c r="B9" s="28" t="s">
        <v>326</v>
      </c>
      <c r="C9" s="29">
        <v>26</v>
      </c>
      <c r="D9" s="28" t="s">
        <v>761</v>
      </c>
      <c r="E9" s="38">
        <v>7</v>
      </c>
      <c r="F9" s="611"/>
      <c r="G9" s="940" t="s">
        <v>861</v>
      </c>
      <c r="H9" s="940"/>
      <c r="I9" s="940"/>
      <c r="J9" s="940"/>
      <c r="K9" s="42">
        <f>VLOOKUP($A9&amp;K$105,決統データ!$A$3:$DE$365,$E9+19,FALSE)</f>
        <v>2168</v>
      </c>
    </row>
    <row r="10" spans="1:11">
      <c r="A10" s="27" t="str">
        <f t="shared" si="0"/>
        <v>1782601</v>
      </c>
      <c r="B10" s="28" t="s">
        <v>326</v>
      </c>
      <c r="C10" s="29">
        <v>26</v>
      </c>
      <c r="D10" s="28" t="s">
        <v>761</v>
      </c>
      <c r="E10" s="38">
        <v>8</v>
      </c>
      <c r="F10" s="611"/>
      <c r="G10" s="940" t="s">
        <v>860</v>
      </c>
      <c r="H10" s="940"/>
      <c r="I10" s="940"/>
      <c r="J10" s="940"/>
      <c r="K10" s="42">
        <f>VLOOKUP($A10&amp;K$105,決統データ!$A$3:$DE$365,$E10+19,FALSE)</f>
        <v>0</v>
      </c>
    </row>
    <row r="11" spans="1:11">
      <c r="A11" s="27" t="str">
        <f t="shared" si="0"/>
        <v>1782601</v>
      </c>
      <c r="B11" s="28" t="s">
        <v>326</v>
      </c>
      <c r="C11" s="29">
        <v>26</v>
      </c>
      <c r="D11" s="28" t="s">
        <v>761</v>
      </c>
      <c r="E11" s="38">
        <v>9</v>
      </c>
      <c r="F11" s="611"/>
      <c r="G11" s="940" t="s">
        <v>252</v>
      </c>
      <c r="H11" s="940"/>
      <c r="I11" s="940"/>
      <c r="J11" s="940"/>
      <c r="K11" s="42">
        <f>VLOOKUP($A11&amp;K$105,決統データ!$A$3:$DE$365,$E11+19,FALSE)</f>
        <v>0</v>
      </c>
    </row>
    <row r="12" spans="1:11">
      <c r="A12" s="27" t="str">
        <f t="shared" si="0"/>
        <v>1782601</v>
      </c>
      <c r="B12" s="28" t="s">
        <v>326</v>
      </c>
      <c r="C12" s="29">
        <v>26</v>
      </c>
      <c r="D12" s="28" t="s">
        <v>761</v>
      </c>
      <c r="E12" s="38">
        <v>10</v>
      </c>
      <c r="F12" s="611"/>
      <c r="G12" s="940" t="s">
        <v>894</v>
      </c>
      <c r="H12" s="940"/>
      <c r="I12" s="940"/>
      <c r="J12" s="940"/>
      <c r="K12" s="42">
        <f>VLOOKUP($A12&amp;K$105,決統データ!$A$3:$DE$365,$E12+19,FALSE)</f>
        <v>2168</v>
      </c>
    </row>
    <row r="13" spans="1:11">
      <c r="A13" s="27" t="str">
        <f t="shared" si="0"/>
        <v>1782601</v>
      </c>
      <c r="B13" s="28" t="s">
        <v>326</v>
      </c>
      <c r="C13" s="29">
        <v>26</v>
      </c>
      <c r="D13" s="28" t="s">
        <v>761</v>
      </c>
      <c r="E13" s="38">
        <v>11</v>
      </c>
      <c r="F13" s="611"/>
      <c r="G13" s="940" t="s">
        <v>893</v>
      </c>
      <c r="H13" s="940"/>
      <c r="I13" s="940"/>
      <c r="J13" s="940"/>
      <c r="K13" s="42">
        <f>VLOOKUP($A13&amp;K$105,決統データ!$A$3:$DE$365,$E13+19,FALSE)</f>
        <v>0</v>
      </c>
    </row>
    <row r="14" spans="1:11">
      <c r="A14" s="27" t="str">
        <f t="shared" si="0"/>
        <v>1782601</v>
      </c>
      <c r="B14" s="28" t="s">
        <v>326</v>
      </c>
      <c r="C14" s="29">
        <v>26</v>
      </c>
      <c r="D14" s="28" t="s">
        <v>761</v>
      </c>
      <c r="E14" s="38">
        <v>12</v>
      </c>
      <c r="F14" s="611"/>
      <c r="G14" s="940" t="s">
        <v>857</v>
      </c>
      <c r="H14" s="940"/>
      <c r="I14" s="940"/>
      <c r="J14" s="940"/>
      <c r="K14" s="42">
        <f>VLOOKUP($A14&amp;K$105,決統データ!$A$3:$DE$365,$E14+19,FALSE)</f>
        <v>2323</v>
      </c>
    </row>
    <row r="15" spans="1:11">
      <c r="A15" s="27" t="str">
        <f t="shared" si="0"/>
        <v>1782601</v>
      </c>
      <c r="B15" s="28" t="s">
        <v>326</v>
      </c>
      <c r="C15" s="29">
        <v>26</v>
      </c>
      <c r="D15" s="28" t="s">
        <v>761</v>
      </c>
      <c r="E15" s="38">
        <v>13</v>
      </c>
      <c r="F15" s="611"/>
      <c r="G15" s="940" t="s">
        <v>856</v>
      </c>
      <c r="H15" s="940"/>
      <c r="I15" s="940"/>
      <c r="J15" s="940"/>
      <c r="K15" s="42">
        <f>VLOOKUP($A15&amp;K$105,決統データ!$A$3:$DE$365,$E15+19,FALSE)</f>
        <v>2323</v>
      </c>
    </row>
    <row r="16" spans="1:11">
      <c r="A16" s="27" t="str">
        <f t="shared" si="0"/>
        <v>1782601</v>
      </c>
      <c r="B16" s="28" t="s">
        <v>326</v>
      </c>
      <c r="C16" s="29">
        <v>26</v>
      </c>
      <c r="D16" s="28" t="s">
        <v>761</v>
      </c>
      <c r="E16" s="38">
        <v>14</v>
      </c>
      <c r="F16" s="611"/>
      <c r="G16" s="940" t="s">
        <v>855</v>
      </c>
      <c r="H16" s="940"/>
      <c r="I16" s="940"/>
      <c r="J16" s="940"/>
      <c r="K16" s="42">
        <f>VLOOKUP($A16&amp;K$105,決統データ!$A$3:$DE$365,$E16+19,FALSE)</f>
        <v>1301</v>
      </c>
    </row>
    <row r="17" spans="1:11">
      <c r="A17" s="27" t="str">
        <f t="shared" si="0"/>
        <v>1782601</v>
      </c>
      <c r="B17" s="28" t="s">
        <v>326</v>
      </c>
      <c r="C17" s="29">
        <v>26</v>
      </c>
      <c r="D17" s="28" t="s">
        <v>761</v>
      </c>
      <c r="E17" s="38">
        <v>15</v>
      </c>
      <c r="F17" s="611"/>
      <c r="G17" s="940" t="s">
        <v>854</v>
      </c>
      <c r="H17" s="940"/>
      <c r="I17" s="940"/>
      <c r="J17" s="940"/>
      <c r="K17" s="42">
        <f>VLOOKUP($A17&amp;K$105,決統データ!$A$3:$DE$365,$E17+19,FALSE)</f>
        <v>0</v>
      </c>
    </row>
    <row r="18" spans="1:11">
      <c r="A18" s="27" t="str">
        <f t="shared" si="0"/>
        <v>1782601</v>
      </c>
      <c r="B18" s="28" t="s">
        <v>326</v>
      </c>
      <c r="C18" s="29">
        <v>26</v>
      </c>
      <c r="D18" s="28" t="s">
        <v>761</v>
      </c>
      <c r="E18" s="38">
        <v>16</v>
      </c>
      <c r="F18" s="611"/>
      <c r="G18" s="940" t="s">
        <v>853</v>
      </c>
      <c r="H18" s="940"/>
      <c r="I18" s="940"/>
      <c r="J18" s="940"/>
      <c r="K18" s="42">
        <f>VLOOKUP($A18&amp;K$105,決統データ!$A$3:$DE$365,$E18+19,FALSE)</f>
        <v>1022</v>
      </c>
    </row>
    <row r="19" spans="1:11">
      <c r="A19" s="27" t="str">
        <f t="shared" si="0"/>
        <v>1782601</v>
      </c>
      <c r="B19" s="28" t="s">
        <v>326</v>
      </c>
      <c r="C19" s="29">
        <v>26</v>
      </c>
      <c r="D19" s="28" t="s">
        <v>761</v>
      </c>
      <c r="E19" s="38">
        <v>17</v>
      </c>
      <c r="F19" s="611"/>
      <c r="G19" s="940" t="s">
        <v>852</v>
      </c>
      <c r="H19" s="940"/>
      <c r="I19" s="940"/>
      <c r="J19" s="940"/>
      <c r="K19" s="42">
        <f>VLOOKUP($A19&amp;K$105,決統データ!$A$3:$DE$365,$E19+19,FALSE)</f>
        <v>0</v>
      </c>
    </row>
    <row r="20" spans="1:11">
      <c r="A20" s="27" t="str">
        <f t="shared" si="0"/>
        <v>1782601</v>
      </c>
      <c r="B20" s="28" t="s">
        <v>326</v>
      </c>
      <c r="C20" s="29">
        <v>26</v>
      </c>
      <c r="D20" s="28" t="s">
        <v>761</v>
      </c>
      <c r="E20" s="38">
        <v>18</v>
      </c>
      <c r="F20" s="611"/>
      <c r="G20" s="940" t="s">
        <v>851</v>
      </c>
      <c r="H20" s="940"/>
      <c r="I20" s="940"/>
      <c r="J20" s="940"/>
      <c r="K20" s="42">
        <f>VLOOKUP($A20&amp;K$105,決統データ!$A$3:$DE$365,$E20+19,FALSE)</f>
        <v>0</v>
      </c>
    </row>
    <row r="21" spans="1:11">
      <c r="A21" s="27" t="str">
        <f t="shared" si="0"/>
        <v>1782601</v>
      </c>
      <c r="B21" s="28" t="s">
        <v>326</v>
      </c>
      <c r="C21" s="29">
        <v>26</v>
      </c>
      <c r="D21" s="28" t="s">
        <v>761</v>
      </c>
      <c r="E21" s="38">
        <v>19</v>
      </c>
      <c r="F21" s="611"/>
      <c r="G21" s="940" t="s">
        <v>850</v>
      </c>
      <c r="H21" s="940"/>
      <c r="I21" s="940"/>
      <c r="J21" s="940"/>
      <c r="K21" s="42">
        <f>VLOOKUP($A21&amp;K$105,決統データ!$A$3:$DE$365,$E21+19,FALSE)</f>
        <v>0</v>
      </c>
    </row>
    <row r="22" spans="1:11">
      <c r="A22" s="27" t="str">
        <f t="shared" si="0"/>
        <v>1782601</v>
      </c>
      <c r="B22" s="28" t="s">
        <v>326</v>
      </c>
      <c r="C22" s="29">
        <v>26</v>
      </c>
      <c r="D22" s="28" t="s">
        <v>761</v>
      </c>
      <c r="E22" s="38">
        <v>20</v>
      </c>
      <c r="F22" s="611"/>
      <c r="G22" s="940" t="s">
        <v>849</v>
      </c>
      <c r="H22" s="940"/>
      <c r="I22" s="940"/>
      <c r="J22" s="940"/>
      <c r="K22" s="42">
        <f>VLOOKUP($A22&amp;K$105,決統データ!$A$3:$DE$365,$E22+19,FALSE)</f>
        <v>0</v>
      </c>
    </row>
    <row r="23" spans="1:11">
      <c r="A23" s="27" t="str">
        <f t="shared" si="0"/>
        <v>1782601</v>
      </c>
      <c r="B23" s="28" t="s">
        <v>326</v>
      </c>
      <c r="C23" s="29">
        <v>26</v>
      </c>
      <c r="D23" s="28" t="s">
        <v>761</v>
      </c>
      <c r="E23" s="38">
        <v>21</v>
      </c>
      <c r="F23" s="611"/>
      <c r="G23" s="940" t="s">
        <v>848</v>
      </c>
      <c r="H23" s="940"/>
      <c r="I23" s="940"/>
      <c r="J23" s="940"/>
      <c r="K23" s="42">
        <f>VLOOKUP($A23&amp;K$105,決統データ!$A$3:$DE$365,$E23+19,FALSE)</f>
        <v>0</v>
      </c>
    </row>
    <row r="24" spans="1:11">
      <c r="A24" s="27" t="str">
        <f t="shared" si="0"/>
        <v>1782601</v>
      </c>
      <c r="B24" s="28" t="s">
        <v>326</v>
      </c>
      <c r="C24" s="29">
        <v>26</v>
      </c>
      <c r="D24" s="28" t="s">
        <v>761</v>
      </c>
      <c r="E24" s="38">
        <v>22</v>
      </c>
      <c r="F24" s="612"/>
      <c r="G24" s="940" t="s">
        <v>251</v>
      </c>
      <c r="H24" s="940"/>
      <c r="I24" s="940"/>
      <c r="J24" s="940"/>
      <c r="K24" s="42">
        <f>VLOOKUP($A24&amp;K$105,決統データ!$A$3:$DE$365,$E24+19,FALSE)</f>
        <v>556</v>
      </c>
    </row>
    <row r="25" spans="1:11">
      <c r="A25" s="27" t="str">
        <f t="shared" si="0"/>
        <v>1782601</v>
      </c>
      <c r="B25" s="28" t="s">
        <v>326</v>
      </c>
      <c r="C25" s="29">
        <v>26</v>
      </c>
      <c r="D25" s="28" t="s">
        <v>761</v>
      </c>
      <c r="E25" s="38">
        <v>23</v>
      </c>
      <c r="F25" s="610" t="s">
        <v>846</v>
      </c>
      <c r="G25" s="940" t="s">
        <v>303</v>
      </c>
      <c r="H25" s="940"/>
      <c r="I25" s="940"/>
      <c r="J25" s="940"/>
      <c r="K25" s="42">
        <f>VLOOKUP($A25&amp;K$105,決統データ!$A$3:$DE$365,$E25+19,FALSE)</f>
        <v>0</v>
      </c>
    </row>
    <row r="26" spans="1:11">
      <c r="A26" s="27" t="str">
        <f t="shared" si="0"/>
        <v>1782601</v>
      </c>
      <c r="B26" s="28" t="s">
        <v>326</v>
      </c>
      <c r="C26" s="29">
        <v>26</v>
      </c>
      <c r="D26" s="28" t="s">
        <v>761</v>
      </c>
      <c r="E26" s="38">
        <v>24</v>
      </c>
      <c r="F26" s="611"/>
      <c r="G26" s="940" t="s">
        <v>844</v>
      </c>
      <c r="H26" s="940"/>
      <c r="I26" s="940"/>
      <c r="J26" s="940"/>
      <c r="K26" s="42">
        <f>VLOOKUP($A26&amp;K$105,決統データ!$A$3:$DE$365,$E26+19,FALSE)</f>
        <v>0</v>
      </c>
    </row>
    <row r="27" spans="1:11">
      <c r="A27" s="27" t="str">
        <f t="shared" si="0"/>
        <v>1782601</v>
      </c>
      <c r="B27" s="28" t="s">
        <v>326</v>
      </c>
      <c r="C27" s="29">
        <v>26</v>
      </c>
      <c r="D27" s="28" t="s">
        <v>761</v>
      </c>
      <c r="E27" s="38">
        <v>25</v>
      </c>
      <c r="F27" s="611"/>
      <c r="G27" s="940" t="s">
        <v>843</v>
      </c>
      <c r="H27" s="940"/>
      <c r="I27" s="940"/>
      <c r="J27" s="940"/>
      <c r="K27" s="42">
        <f>VLOOKUP($A27&amp;K$105,決統データ!$A$3:$DE$365,$E27+19,FALSE)</f>
        <v>0</v>
      </c>
    </row>
    <row r="28" spans="1:11">
      <c r="A28" s="27" t="str">
        <f t="shared" si="0"/>
        <v>1782601</v>
      </c>
      <c r="B28" s="28" t="s">
        <v>326</v>
      </c>
      <c r="C28" s="29">
        <v>26</v>
      </c>
      <c r="D28" s="28" t="s">
        <v>761</v>
      </c>
      <c r="E28" s="38">
        <v>26</v>
      </c>
      <c r="F28" s="611"/>
      <c r="G28" s="940" t="s">
        <v>842</v>
      </c>
      <c r="H28" s="940"/>
      <c r="I28" s="940"/>
      <c r="J28" s="940"/>
      <c r="K28" s="42">
        <f>VLOOKUP($A28&amp;K$105,決統データ!$A$3:$DE$365,$E28+19,FALSE)</f>
        <v>0</v>
      </c>
    </row>
    <row r="29" spans="1:11">
      <c r="A29" s="27" t="str">
        <f t="shared" si="0"/>
        <v>1782601</v>
      </c>
      <c r="B29" s="28" t="s">
        <v>326</v>
      </c>
      <c r="C29" s="29">
        <v>26</v>
      </c>
      <c r="D29" s="28" t="s">
        <v>761</v>
      </c>
      <c r="E29" s="38">
        <v>27</v>
      </c>
      <c r="F29" s="611"/>
      <c r="G29" s="940" t="s">
        <v>841</v>
      </c>
      <c r="H29" s="940"/>
      <c r="I29" s="940"/>
      <c r="J29" s="940"/>
      <c r="K29" s="42">
        <f>VLOOKUP($A29&amp;K$105,決統データ!$A$3:$DE$365,$E29+19,FALSE)</f>
        <v>0</v>
      </c>
    </row>
    <row r="30" spans="1:11">
      <c r="A30" s="27" t="str">
        <f t="shared" si="0"/>
        <v>1782601</v>
      </c>
      <c r="B30" s="28" t="s">
        <v>326</v>
      </c>
      <c r="C30" s="29">
        <v>26</v>
      </c>
      <c r="D30" s="28" t="s">
        <v>761</v>
      </c>
      <c r="E30" s="38">
        <v>28</v>
      </c>
      <c r="F30" s="611"/>
      <c r="G30" s="940" t="s">
        <v>840</v>
      </c>
      <c r="H30" s="940"/>
      <c r="I30" s="940"/>
      <c r="J30" s="940"/>
      <c r="K30" s="42">
        <f>VLOOKUP($A30&amp;K$105,決統データ!$A$3:$DE$365,$E30+19,FALSE)</f>
        <v>0</v>
      </c>
    </row>
    <row r="31" spans="1:11">
      <c r="A31" s="27" t="str">
        <f t="shared" si="0"/>
        <v>1782601</v>
      </c>
      <c r="B31" s="28" t="s">
        <v>326</v>
      </c>
      <c r="C31" s="29">
        <v>26</v>
      </c>
      <c r="D31" s="28" t="s">
        <v>761</v>
      </c>
      <c r="E31" s="38">
        <v>29</v>
      </c>
      <c r="F31" s="611"/>
      <c r="G31" s="940" t="s">
        <v>839</v>
      </c>
      <c r="H31" s="940"/>
      <c r="I31" s="940"/>
      <c r="J31" s="940"/>
      <c r="K31" s="42">
        <f>VLOOKUP($A31&amp;K$105,決統データ!$A$3:$DE$365,$E31+19,FALSE)</f>
        <v>0</v>
      </c>
    </row>
    <row r="32" spans="1:11">
      <c r="A32" s="27" t="str">
        <f t="shared" si="0"/>
        <v>1782601</v>
      </c>
      <c r="B32" s="28" t="s">
        <v>326</v>
      </c>
      <c r="C32" s="29">
        <v>26</v>
      </c>
      <c r="D32" s="28" t="s">
        <v>761</v>
      </c>
      <c r="E32" s="38">
        <v>30</v>
      </c>
      <c r="F32" s="611"/>
      <c r="G32" s="940" t="s">
        <v>250</v>
      </c>
      <c r="H32" s="940"/>
      <c r="I32" s="940"/>
      <c r="J32" s="940"/>
      <c r="K32" s="42">
        <f>VLOOKUP($A32&amp;K$105,決統データ!$A$3:$DE$365,$E32+19,FALSE)</f>
        <v>0</v>
      </c>
    </row>
    <row r="33" spans="1:11">
      <c r="A33" s="27" t="str">
        <f t="shared" si="0"/>
        <v>1782601</v>
      </c>
      <c r="B33" s="28" t="s">
        <v>326</v>
      </c>
      <c r="C33" s="29">
        <v>26</v>
      </c>
      <c r="D33" s="28" t="s">
        <v>761</v>
      </c>
      <c r="E33" s="38">
        <v>31</v>
      </c>
      <c r="F33" s="611"/>
      <c r="G33" s="940" t="s">
        <v>837</v>
      </c>
      <c r="H33" s="940"/>
      <c r="I33" s="940"/>
      <c r="J33" s="940"/>
      <c r="K33" s="42">
        <f>VLOOKUP($A33&amp;K$105,決統データ!$A$3:$DE$365,$E33+19,FALSE)</f>
        <v>0</v>
      </c>
    </row>
    <row r="34" spans="1:11">
      <c r="A34" s="27" t="str">
        <f t="shared" si="0"/>
        <v>1782601</v>
      </c>
      <c r="B34" s="28" t="s">
        <v>326</v>
      </c>
      <c r="C34" s="29">
        <v>26</v>
      </c>
      <c r="D34" s="28" t="s">
        <v>761</v>
      </c>
      <c r="E34" s="38">
        <v>32</v>
      </c>
      <c r="F34" s="611"/>
      <c r="G34" s="940" t="s">
        <v>836</v>
      </c>
      <c r="H34" s="940"/>
      <c r="I34" s="940"/>
      <c r="J34" s="940"/>
      <c r="K34" s="42">
        <f>VLOOKUP($A34&amp;K$105,決統データ!$A$3:$DE$365,$E34+19,FALSE)</f>
        <v>0</v>
      </c>
    </row>
    <row r="35" spans="1:11">
      <c r="A35" s="27" t="str">
        <f t="shared" si="0"/>
        <v>1782601</v>
      </c>
      <c r="B35" s="28" t="s">
        <v>326</v>
      </c>
      <c r="C35" s="29">
        <v>26</v>
      </c>
      <c r="D35" s="28" t="s">
        <v>761</v>
      </c>
      <c r="E35" s="38">
        <v>33</v>
      </c>
      <c r="F35" s="611"/>
      <c r="G35" s="940" t="s">
        <v>835</v>
      </c>
      <c r="H35" s="940"/>
      <c r="I35" s="940"/>
      <c r="J35" s="940"/>
      <c r="K35" s="42">
        <f>VLOOKUP($A35&amp;K$105,決統データ!$A$3:$DE$365,$E35+19,FALSE)</f>
        <v>0</v>
      </c>
    </row>
    <row r="36" spans="1:11">
      <c r="A36" s="27" t="str">
        <f t="shared" si="0"/>
        <v>1782601</v>
      </c>
      <c r="B36" s="28" t="s">
        <v>326</v>
      </c>
      <c r="C36" s="29">
        <v>26</v>
      </c>
      <c r="D36" s="28" t="s">
        <v>761</v>
      </c>
      <c r="E36" s="38">
        <v>34</v>
      </c>
      <c r="F36" s="611"/>
      <c r="G36" s="944" t="s">
        <v>834</v>
      </c>
      <c r="H36" s="944"/>
      <c r="I36" s="940"/>
      <c r="J36" s="940"/>
      <c r="K36" s="42">
        <f>VLOOKUP($A36&amp;K$105,決統データ!$A$3:$DE$365,$E36+19,FALSE)</f>
        <v>0</v>
      </c>
    </row>
    <row r="37" spans="1:11">
      <c r="A37" s="27" t="str">
        <f t="shared" si="0"/>
        <v>1782601</v>
      </c>
      <c r="B37" s="28" t="s">
        <v>326</v>
      </c>
      <c r="C37" s="29">
        <v>26</v>
      </c>
      <c r="D37" s="28" t="s">
        <v>761</v>
      </c>
      <c r="E37" s="38">
        <v>35</v>
      </c>
      <c r="F37" s="611"/>
      <c r="G37" s="638" t="s">
        <v>302</v>
      </c>
      <c r="H37" s="968"/>
      <c r="I37" s="945" t="s">
        <v>833</v>
      </c>
      <c r="J37" s="956"/>
      <c r="K37" s="42">
        <f>VLOOKUP($A37&amp;K$105,決統データ!$A$3:$DE$365,$E37+19,FALSE)</f>
        <v>0</v>
      </c>
    </row>
    <row r="38" spans="1:11">
      <c r="A38" s="27" t="str">
        <f t="shared" si="0"/>
        <v>1782601</v>
      </c>
      <c r="B38" s="28" t="s">
        <v>326</v>
      </c>
      <c r="C38" s="29">
        <v>26</v>
      </c>
      <c r="D38" s="28" t="s">
        <v>761</v>
      </c>
      <c r="E38" s="38">
        <v>36</v>
      </c>
      <c r="F38" s="611"/>
      <c r="G38" s="969"/>
      <c r="H38" s="970"/>
      <c r="I38" s="945" t="s">
        <v>832</v>
      </c>
      <c r="J38" s="956"/>
      <c r="K38" s="42">
        <f>VLOOKUP($A38&amp;K$105,決統データ!$A$3:$DE$365,$E38+19,FALSE)</f>
        <v>0</v>
      </c>
    </row>
    <row r="39" spans="1:11">
      <c r="A39" s="27" t="str">
        <f t="shared" si="0"/>
        <v>1782601</v>
      </c>
      <c r="B39" s="28" t="s">
        <v>326</v>
      </c>
      <c r="C39" s="29">
        <v>26</v>
      </c>
      <c r="D39" s="28" t="s">
        <v>761</v>
      </c>
      <c r="E39" s="38">
        <v>37</v>
      </c>
      <c r="F39" s="611"/>
      <c r="G39" s="946" t="s">
        <v>499</v>
      </c>
      <c r="H39" s="942" t="s">
        <v>831</v>
      </c>
      <c r="I39" s="940"/>
      <c r="J39" s="940"/>
      <c r="K39" s="42">
        <f>VLOOKUP($A39&amp;K$105,決統データ!$A$3:$DE$365,$E39+19,FALSE)</f>
        <v>0</v>
      </c>
    </row>
    <row r="40" spans="1:11">
      <c r="A40" s="27" t="str">
        <f t="shared" si="0"/>
        <v>1782601</v>
      </c>
      <c r="B40" s="28" t="s">
        <v>326</v>
      </c>
      <c r="C40" s="29">
        <v>26</v>
      </c>
      <c r="D40" s="28" t="s">
        <v>761</v>
      </c>
      <c r="E40" s="38">
        <v>38</v>
      </c>
      <c r="F40" s="611"/>
      <c r="G40" s="947"/>
      <c r="H40" s="940" t="s">
        <v>829</v>
      </c>
      <c r="I40" s="940"/>
      <c r="J40" s="940"/>
      <c r="K40" s="42">
        <f>VLOOKUP($A40&amp;K$105,決統データ!$A$3:$DE$365,$E40+19,FALSE)</f>
        <v>0</v>
      </c>
    </row>
    <row r="41" spans="1:11">
      <c r="A41" s="27" t="str">
        <f t="shared" si="0"/>
        <v>1782601</v>
      </c>
      <c r="B41" s="28" t="s">
        <v>326</v>
      </c>
      <c r="C41" s="29">
        <v>26</v>
      </c>
      <c r="D41" s="28" t="s">
        <v>761</v>
      </c>
      <c r="E41" s="38">
        <v>39</v>
      </c>
      <c r="F41" s="611"/>
      <c r="G41" s="947"/>
      <c r="H41" s="940" t="s">
        <v>830</v>
      </c>
      <c r="I41" s="940"/>
      <c r="J41" s="940"/>
      <c r="K41" s="42">
        <f>VLOOKUP($A41&amp;K$105,決統データ!$A$3:$DE$365,$E41+19,FALSE)</f>
        <v>0</v>
      </c>
    </row>
    <row r="42" spans="1:11">
      <c r="A42" s="27" t="str">
        <f t="shared" si="0"/>
        <v>1782601</v>
      </c>
      <c r="B42" s="28" t="s">
        <v>326</v>
      </c>
      <c r="C42" s="29">
        <v>26</v>
      </c>
      <c r="D42" s="28" t="s">
        <v>761</v>
      </c>
      <c r="E42" s="38">
        <v>40</v>
      </c>
      <c r="F42" s="611"/>
      <c r="G42" s="947"/>
      <c r="H42" s="940" t="s">
        <v>829</v>
      </c>
      <c r="I42" s="940"/>
      <c r="J42" s="940"/>
      <c r="K42" s="42">
        <f>VLOOKUP($A42&amp;K$105,決統データ!$A$3:$DE$365,$E42+19,FALSE)</f>
        <v>0</v>
      </c>
    </row>
    <row r="43" spans="1:11">
      <c r="A43" s="27" t="str">
        <f t="shared" si="0"/>
        <v>1782601</v>
      </c>
      <c r="B43" s="28" t="s">
        <v>326</v>
      </c>
      <c r="C43" s="29">
        <v>26</v>
      </c>
      <c r="D43" s="28" t="s">
        <v>761</v>
      </c>
      <c r="E43" s="38">
        <v>41</v>
      </c>
      <c r="F43" s="611"/>
      <c r="G43" s="947" t="s">
        <v>828</v>
      </c>
      <c r="H43" s="878" t="s">
        <v>807</v>
      </c>
      <c r="I43" s="625" t="s">
        <v>626</v>
      </c>
      <c r="J43" s="72" t="s">
        <v>372</v>
      </c>
      <c r="K43" s="42">
        <f>VLOOKUP($A43&amp;K$105,決統データ!$A$3:$DE$365,$E43+19,FALSE)</f>
        <v>0</v>
      </c>
    </row>
    <row r="44" spans="1:11">
      <c r="A44" s="27" t="str">
        <f t="shared" si="0"/>
        <v>1782601</v>
      </c>
      <c r="B44" s="28" t="s">
        <v>326</v>
      </c>
      <c r="C44" s="29">
        <v>26</v>
      </c>
      <c r="D44" s="28" t="s">
        <v>761</v>
      </c>
      <c r="E44" s="38">
        <v>42</v>
      </c>
      <c r="F44" s="611"/>
      <c r="G44" s="947"/>
      <c r="H44" s="879"/>
      <c r="I44" s="626"/>
      <c r="J44" s="72" t="s">
        <v>353</v>
      </c>
      <c r="K44" s="42">
        <f>VLOOKUP($A44&amp;K$105,決統データ!$A$3:$DE$365,$E44+19,FALSE)</f>
        <v>0</v>
      </c>
    </row>
    <row r="45" spans="1:11">
      <c r="A45" s="27" t="str">
        <f t="shared" si="0"/>
        <v>1782601</v>
      </c>
      <c r="B45" s="28" t="s">
        <v>326</v>
      </c>
      <c r="C45" s="29">
        <v>26</v>
      </c>
      <c r="D45" s="28" t="s">
        <v>761</v>
      </c>
      <c r="E45" s="38">
        <v>43</v>
      </c>
      <c r="F45" s="611"/>
      <c r="G45" s="947"/>
      <c r="H45" s="942"/>
      <c r="I45" s="627"/>
      <c r="J45" s="73" t="s">
        <v>713</v>
      </c>
      <c r="K45" s="42">
        <f>VLOOKUP($A45&amp;K$105,決統データ!$A$3:$DE$365,$E45+19,FALSE)</f>
        <v>0</v>
      </c>
    </row>
    <row r="46" spans="1:11">
      <c r="A46" s="27" t="str">
        <f t="shared" si="0"/>
        <v>1782601</v>
      </c>
      <c r="B46" s="28" t="s">
        <v>326</v>
      </c>
      <c r="C46" s="29">
        <v>26</v>
      </c>
      <c r="D46" s="28" t="s">
        <v>761</v>
      </c>
      <c r="E46" s="38">
        <v>44</v>
      </c>
      <c r="F46" s="611"/>
      <c r="G46" s="947"/>
      <c r="H46" s="940" t="s">
        <v>827</v>
      </c>
      <c r="I46" s="940"/>
      <c r="J46" s="940"/>
      <c r="K46" s="42">
        <f>VLOOKUP($A46&amp;K$105,決統データ!$A$3:$DE$365,$E46+19,FALSE)</f>
        <v>0</v>
      </c>
    </row>
    <row r="47" spans="1:11">
      <c r="A47" s="27" t="str">
        <f t="shared" si="0"/>
        <v>1782601</v>
      </c>
      <c r="B47" s="28" t="s">
        <v>326</v>
      </c>
      <c r="C47" s="29">
        <v>26</v>
      </c>
      <c r="D47" s="28" t="s">
        <v>761</v>
      </c>
      <c r="E47" s="38">
        <v>45</v>
      </c>
      <c r="F47" s="611"/>
      <c r="G47" s="947"/>
      <c r="H47" s="940" t="s">
        <v>249</v>
      </c>
      <c r="I47" s="940"/>
      <c r="J47" s="940"/>
      <c r="K47" s="42">
        <f>VLOOKUP($A47&amp;K$105,決統データ!$A$3:$DE$365,$E47+19,FALSE)</f>
        <v>0</v>
      </c>
    </row>
    <row r="48" spans="1:11">
      <c r="A48" s="27" t="str">
        <f t="shared" si="0"/>
        <v>1782601</v>
      </c>
      <c r="B48" s="28" t="s">
        <v>326</v>
      </c>
      <c r="C48" s="29">
        <v>26</v>
      </c>
      <c r="D48" s="28" t="s">
        <v>761</v>
      </c>
      <c r="E48" s="38">
        <v>46</v>
      </c>
      <c r="F48" s="611"/>
      <c r="G48" s="947"/>
      <c r="H48" s="940" t="s">
        <v>825</v>
      </c>
      <c r="I48" s="940"/>
      <c r="J48" s="940"/>
      <c r="K48" s="42">
        <f>VLOOKUP($A48&amp;K$105,決統データ!$A$3:$DE$365,$E48+19,FALSE)</f>
        <v>0</v>
      </c>
    </row>
    <row r="49" spans="1:11">
      <c r="A49" s="27" t="str">
        <f t="shared" si="0"/>
        <v>1782601</v>
      </c>
      <c r="B49" s="28" t="s">
        <v>326</v>
      </c>
      <c r="C49" s="29">
        <v>26</v>
      </c>
      <c r="D49" s="28" t="s">
        <v>761</v>
      </c>
      <c r="E49" s="38">
        <v>47</v>
      </c>
      <c r="F49" s="611"/>
      <c r="G49" s="947"/>
      <c r="H49" s="940" t="s">
        <v>824</v>
      </c>
      <c r="I49" s="940"/>
      <c r="J49" s="940"/>
      <c r="K49" s="42">
        <f>VLOOKUP($A49&amp;K$105,決統データ!$A$3:$DE$365,$E49+19,FALSE)</f>
        <v>0</v>
      </c>
    </row>
    <row r="50" spans="1:11">
      <c r="A50" s="27" t="str">
        <f t="shared" si="0"/>
        <v>1782601</v>
      </c>
      <c r="B50" s="28" t="s">
        <v>326</v>
      </c>
      <c r="C50" s="29">
        <v>26</v>
      </c>
      <c r="D50" s="28" t="s">
        <v>761</v>
      </c>
      <c r="E50" s="38">
        <v>48</v>
      </c>
      <c r="F50" s="611"/>
      <c r="G50" s="947"/>
      <c r="H50" s="940" t="s">
        <v>713</v>
      </c>
      <c r="I50" s="940"/>
      <c r="J50" s="940"/>
      <c r="K50" s="42">
        <f>VLOOKUP($A50&amp;K$105,決統データ!$A$3:$DE$365,$E50+19,FALSE)</f>
        <v>0</v>
      </c>
    </row>
    <row r="51" spans="1:11">
      <c r="A51" s="27" t="str">
        <f t="shared" si="0"/>
        <v>1782601</v>
      </c>
      <c r="B51" s="28" t="s">
        <v>326</v>
      </c>
      <c r="C51" s="29">
        <v>26</v>
      </c>
      <c r="D51" s="28" t="s">
        <v>761</v>
      </c>
      <c r="E51" s="38">
        <v>49</v>
      </c>
      <c r="F51" s="611"/>
      <c r="G51" s="940" t="s">
        <v>823</v>
      </c>
      <c r="H51" s="940"/>
      <c r="I51" s="940"/>
      <c r="J51" s="940"/>
      <c r="K51" s="42">
        <f>VLOOKUP($A51&amp;K$105,決統データ!$A$3:$DE$365,$E51+19,FALSE)</f>
        <v>0</v>
      </c>
    </row>
    <row r="52" spans="1:11">
      <c r="A52" s="27" t="str">
        <f t="shared" si="0"/>
        <v>1782601</v>
      </c>
      <c r="B52" s="28" t="s">
        <v>326</v>
      </c>
      <c r="C52" s="29">
        <v>26</v>
      </c>
      <c r="D52" s="28" t="s">
        <v>761</v>
      </c>
      <c r="E52" s="38">
        <v>50</v>
      </c>
      <c r="F52" s="611"/>
      <c r="G52" s="619" t="s">
        <v>302</v>
      </c>
      <c r="H52" s="940" t="s">
        <v>821</v>
      </c>
      <c r="I52" s="940"/>
      <c r="J52" s="940"/>
      <c r="K52" s="42">
        <f>VLOOKUP($A52&amp;K$105,決統データ!$A$3:$DE$365,$E52+19,FALSE)</f>
        <v>0</v>
      </c>
    </row>
    <row r="53" spans="1:11">
      <c r="A53" s="27" t="str">
        <f t="shared" si="0"/>
        <v>1782601</v>
      </c>
      <c r="B53" s="28" t="s">
        <v>326</v>
      </c>
      <c r="C53" s="29">
        <v>26</v>
      </c>
      <c r="D53" s="28" t="s">
        <v>761</v>
      </c>
      <c r="E53" s="38">
        <v>51</v>
      </c>
      <c r="F53" s="611"/>
      <c r="G53" s="620"/>
      <c r="H53" s="940" t="s">
        <v>373</v>
      </c>
      <c r="I53" s="940"/>
      <c r="J53" s="940"/>
      <c r="K53" s="42">
        <f>VLOOKUP($A53&amp;K$105,決統データ!$A$3:$DE$365,$E53+19,FALSE)</f>
        <v>0</v>
      </c>
    </row>
    <row r="54" spans="1:11">
      <c r="A54" s="27" t="str">
        <f t="shared" si="0"/>
        <v>1782601</v>
      </c>
      <c r="B54" s="28" t="s">
        <v>326</v>
      </c>
      <c r="C54" s="29">
        <v>26</v>
      </c>
      <c r="D54" s="28" t="s">
        <v>761</v>
      </c>
      <c r="E54" s="38">
        <v>52</v>
      </c>
      <c r="F54" s="611"/>
      <c r="G54" s="621"/>
      <c r="H54" s="940" t="s">
        <v>820</v>
      </c>
      <c r="I54" s="940"/>
      <c r="J54" s="940"/>
      <c r="K54" s="42">
        <f>VLOOKUP($A54&amp;K$105,決統データ!$A$3:$DE$365,$E54+19,FALSE)</f>
        <v>0</v>
      </c>
    </row>
    <row r="55" spans="1:11">
      <c r="A55" s="27" t="str">
        <f t="shared" si="0"/>
        <v>1782601</v>
      </c>
      <c r="B55" s="28" t="s">
        <v>326</v>
      </c>
      <c r="C55" s="29">
        <v>26</v>
      </c>
      <c r="D55" s="28" t="s">
        <v>761</v>
      </c>
      <c r="E55" s="38">
        <v>53</v>
      </c>
      <c r="F55" s="611"/>
      <c r="G55" s="940" t="s">
        <v>819</v>
      </c>
      <c r="H55" s="940"/>
      <c r="I55" s="940"/>
      <c r="J55" s="940"/>
      <c r="K55" s="42">
        <f>VLOOKUP($A55&amp;K$105,決統データ!$A$3:$DE$365,$E55+19,FALSE)</f>
        <v>0</v>
      </c>
    </row>
    <row r="56" spans="1:11">
      <c r="A56" s="27" t="str">
        <f t="shared" si="0"/>
        <v>1782601</v>
      </c>
      <c r="B56" s="28" t="s">
        <v>326</v>
      </c>
      <c r="C56" s="29">
        <v>26</v>
      </c>
      <c r="D56" s="28" t="s">
        <v>761</v>
      </c>
      <c r="E56" s="38">
        <v>54</v>
      </c>
      <c r="F56" s="611"/>
      <c r="G56" s="940" t="s">
        <v>818</v>
      </c>
      <c r="H56" s="940"/>
      <c r="I56" s="940"/>
      <c r="J56" s="940"/>
      <c r="K56" s="42">
        <f>VLOOKUP($A56&amp;K$105,決統データ!$A$3:$DE$365,$E56+19,FALSE)</f>
        <v>0</v>
      </c>
    </row>
    <row r="57" spans="1:11">
      <c r="A57" s="27" t="str">
        <f t="shared" si="0"/>
        <v>1782601</v>
      </c>
      <c r="B57" s="28" t="s">
        <v>326</v>
      </c>
      <c r="C57" s="29">
        <v>26</v>
      </c>
      <c r="D57" s="28" t="s">
        <v>761</v>
      </c>
      <c r="E57" s="38">
        <v>55</v>
      </c>
      <c r="F57" s="611"/>
      <c r="G57" s="940" t="s">
        <v>817</v>
      </c>
      <c r="H57" s="940"/>
      <c r="I57" s="940"/>
      <c r="J57" s="940"/>
      <c r="K57" s="42">
        <f>VLOOKUP($A57&amp;K$105,決統データ!$A$3:$DE$365,$E57+19,FALSE)</f>
        <v>0</v>
      </c>
    </row>
    <row r="58" spans="1:11">
      <c r="A58" s="27" t="str">
        <f t="shared" si="0"/>
        <v>1782601</v>
      </c>
      <c r="B58" s="28" t="s">
        <v>326</v>
      </c>
      <c r="C58" s="29">
        <v>26</v>
      </c>
      <c r="D58" s="28" t="s">
        <v>761</v>
      </c>
      <c r="E58" s="38">
        <v>56</v>
      </c>
      <c r="F58" s="612"/>
      <c r="G58" s="940" t="s">
        <v>247</v>
      </c>
      <c r="H58" s="940"/>
      <c r="I58" s="940"/>
      <c r="J58" s="940"/>
      <c r="K58" s="42">
        <f>VLOOKUP($A58&amp;K$105,決統データ!$A$3:$DE$365,$E58+19,FALSE)</f>
        <v>0</v>
      </c>
    </row>
    <row r="59" spans="1:11">
      <c r="A59" s="27" t="str">
        <f t="shared" si="0"/>
        <v>1782601</v>
      </c>
      <c r="B59" s="28" t="s">
        <v>326</v>
      </c>
      <c r="C59" s="29">
        <v>26</v>
      </c>
      <c r="D59" s="28" t="s">
        <v>761</v>
      </c>
      <c r="E59" s="38">
        <v>57</v>
      </c>
      <c r="F59" s="940" t="s">
        <v>815</v>
      </c>
      <c r="G59" s="940"/>
      <c r="H59" s="940"/>
      <c r="I59" s="940"/>
      <c r="J59" s="940"/>
      <c r="K59" s="42">
        <f>VLOOKUP($A59&amp;K$105,決統データ!$A$3:$DE$365,$E59+19,FALSE)</f>
        <v>556</v>
      </c>
    </row>
    <row r="60" spans="1:11">
      <c r="A60" s="27" t="str">
        <f t="shared" si="0"/>
        <v>1782601</v>
      </c>
      <c r="B60" s="28" t="s">
        <v>326</v>
      </c>
      <c r="C60" s="29">
        <v>26</v>
      </c>
      <c r="D60" s="28" t="s">
        <v>761</v>
      </c>
      <c r="E60" s="38">
        <v>58</v>
      </c>
      <c r="F60" s="940" t="s">
        <v>814</v>
      </c>
      <c r="G60" s="940"/>
      <c r="H60" s="940"/>
      <c r="I60" s="940"/>
      <c r="J60" s="940"/>
      <c r="K60" s="42">
        <f>VLOOKUP($A60&amp;K$105,決統データ!$A$3:$DE$365,$E60+19,FALSE)</f>
        <v>0</v>
      </c>
    </row>
    <row r="61" spans="1:11">
      <c r="A61" s="27" t="str">
        <f t="shared" si="0"/>
        <v>1782601</v>
      </c>
      <c r="B61" s="28" t="s">
        <v>326</v>
      </c>
      <c r="C61" s="29">
        <v>26</v>
      </c>
      <c r="D61" s="28" t="s">
        <v>761</v>
      </c>
      <c r="E61" s="38">
        <v>59</v>
      </c>
      <c r="F61" s="949" t="s">
        <v>301</v>
      </c>
      <c r="G61" s="966"/>
      <c r="H61" s="966"/>
      <c r="I61" s="966"/>
      <c r="J61" s="967"/>
      <c r="K61" s="42">
        <f>VLOOKUP($A61&amp;K$105,決統データ!$A$3:$DE$365,$E61+19,FALSE)</f>
        <v>9</v>
      </c>
    </row>
    <row r="62" spans="1:11">
      <c r="A62" s="27" t="str">
        <f t="shared" si="0"/>
        <v>1782601</v>
      </c>
      <c r="B62" s="28" t="s">
        <v>326</v>
      </c>
      <c r="C62" s="29">
        <v>26</v>
      </c>
      <c r="D62" s="28" t="s">
        <v>761</v>
      </c>
      <c r="E62" s="38">
        <v>60</v>
      </c>
      <c r="F62" s="74"/>
      <c r="G62" s="956" t="s">
        <v>812</v>
      </c>
      <c r="H62" s="940"/>
      <c r="I62" s="940"/>
      <c r="J62" s="940"/>
      <c r="K62" s="42">
        <f>VLOOKUP($A62&amp;K$105,決統データ!$A$3:$DE$365,$E62+19,FALSE)</f>
        <v>0</v>
      </c>
    </row>
    <row r="63" spans="1:11">
      <c r="A63" s="27" t="str">
        <f t="shared" si="0"/>
        <v>1782602</v>
      </c>
      <c r="B63" s="28" t="s">
        <v>326</v>
      </c>
      <c r="C63" s="29">
        <v>26</v>
      </c>
      <c r="D63" s="28" t="s">
        <v>767</v>
      </c>
      <c r="E63" s="38">
        <v>1</v>
      </c>
      <c r="F63" s="940" t="s">
        <v>811</v>
      </c>
      <c r="G63" s="940"/>
      <c r="H63" s="940"/>
      <c r="I63" s="940"/>
      <c r="J63" s="940"/>
      <c r="K63" s="42">
        <f>VLOOKUP($A63&amp;K$105,決統データ!$A$3:$DE$365,$E63+19,FALSE)</f>
        <v>0</v>
      </c>
    </row>
    <row r="64" spans="1:11">
      <c r="A64" s="27" t="str">
        <f t="shared" si="0"/>
        <v>1782602</v>
      </c>
      <c r="B64" s="28" t="s">
        <v>326</v>
      </c>
      <c r="C64" s="29">
        <v>26</v>
      </c>
      <c r="D64" s="28" t="s">
        <v>767</v>
      </c>
      <c r="E64" s="38">
        <v>2</v>
      </c>
      <c r="F64" s="940" t="s">
        <v>810</v>
      </c>
      <c r="G64" s="940"/>
      <c r="H64" s="940"/>
      <c r="I64" s="940"/>
      <c r="J64" s="940"/>
      <c r="K64" s="42">
        <f>VLOOKUP($A64&amp;K$105,決統データ!$A$3:$DE$365,$E64+19,FALSE)</f>
        <v>565</v>
      </c>
    </row>
    <row r="65" spans="1:11">
      <c r="A65" s="27" t="str">
        <f t="shared" si="0"/>
        <v>1782602</v>
      </c>
      <c r="B65" s="28" t="s">
        <v>326</v>
      </c>
      <c r="C65" s="29">
        <v>26</v>
      </c>
      <c r="D65" s="28" t="s">
        <v>767</v>
      </c>
      <c r="E65" s="38">
        <v>3</v>
      </c>
      <c r="F65" s="940" t="s">
        <v>809</v>
      </c>
      <c r="G65" s="940"/>
      <c r="H65" s="940"/>
      <c r="I65" s="940"/>
      <c r="J65" s="940"/>
      <c r="K65" s="42">
        <f>VLOOKUP($A65&amp;K$105,決統データ!$A$3:$DE$365,$E65+19,FALSE)</f>
        <v>0</v>
      </c>
    </row>
    <row r="66" spans="1:11">
      <c r="A66" s="27" t="str">
        <f t="shared" si="0"/>
        <v>1782602</v>
      </c>
      <c r="B66" s="28" t="s">
        <v>326</v>
      </c>
      <c r="C66" s="29">
        <v>26</v>
      </c>
      <c r="D66" s="28" t="s">
        <v>767</v>
      </c>
      <c r="E66" s="38">
        <v>4</v>
      </c>
      <c r="F66" s="619" t="s">
        <v>626</v>
      </c>
      <c r="G66" s="940" t="s">
        <v>808</v>
      </c>
      <c r="H66" s="940"/>
      <c r="I66" s="940"/>
      <c r="J66" s="940"/>
      <c r="K66" s="42">
        <f>VLOOKUP($A66&amp;K$105,決統データ!$A$3:$DE$365,$E66+19,FALSE)</f>
        <v>0</v>
      </c>
    </row>
    <row r="67" spans="1:11">
      <c r="A67" s="27" t="str">
        <f t="shared" si="0"/>
        <v>1782602</v>
      </c>
      <c r="B67" s="28" t="s">
        <v>326</v>
      </c>
      <c r="C67" s="29">
        <v>26</v>
      </c>
      <c r="D67" s="28" t="s">
        <v>767</v>
      </c>
      <c r="E67" s="38">
        <v>5</v>
      </c>
      <c r="F67" s="620"/>
      <c r="G67" s="940" t="s">
        <v>807</v>
      </c>
      <c r="H67" s="940"/>
      <c r="I67" s="940"/>
      <c r="J67" s="940"/>
      <c r="K67" s="42">
        <f>VLOOKUP($A67&amp;K$105,決統データ!$A$3:$DE$365,$E67+19,FALSE)</f>
        <v>0</v>
      </c>
    </row>
    <row r="68" spans="1:11">
      <c r="A68" s="27" t="str">
        <f t="shared" ref="A68:A96" si="1">+B68&amp;C68&amp;D68</f>
        <v>1782602</v>
      </c>
      <c r="B68" s="28" t="s">
        <v>326</v>
      </c>
      <c r="C68" s="29">
        <v>26</v>
      </c>
      <c r="D68" s="28" t="s">
        <v>767</v>
      </c>
      <c r="E68" s="38">
        <v>6</v>
      </c>
      <c r="F68" s="621"/>
      <c r="G68" s="940" t="s">
        <v>713</v>
      </c>
      <c r="H68" s="940"/>
      <c r="I68" s="940"/>
      <c r="J68" s="940"/>
      <c r="K68" s="42">
        <f>VLOOKUP($A68&amp;K$105,決統データ!$A$3:$DE$365,$E68+19,FALSE)</f>
        <v>0</v>
      </c>
    </row>
    <row r="69" spans="1:11">
      <c r="A69" s="27" t="str">
        <f t="shared" si="1"/>
        <v>1782602</v>
      </c>
      <c r="B69" s="28" t="s">
        <v>326</v>
      </c>
      <c r="C69" s="29">
        <v>26</v>
      </c>
      <c r="D69" s="28" t="s">
        <v>767</v>
      </c>
      <c r="E69" s="38">
        <v>7</v>
      </c>
      <c r="F69" s="940" t="s">
        <v>806</v>
      </c>
      <c r="G69" s="940"/>
      <c r="H69" s="940"/>
      <c r="I69" s="940"/>
      <c r="J69" s="940"/>
      <c r="K69" s="42">
        <f>VLOOKUP($A69&amp;K$105,決統データ!$A$3:$DE$365,$E69+19,FALSE)</f>
        <v>0</v>
      </c>
    </row>
    <row r="70" spans="1:11">
      <c r="A70" s="27" t="str">
        <f t="shared" si="1"/>
        <v>1782602</v>
      </c>
      <c r="B70" s="28" t="s">
        <v>326</v>
      </c>
      <c r="C70" s="29">
        <v>26</v>
      </c>
      <c r="D70" s="28" t="s">
        <v>767</v>
      </c>
      <c r="E70" s="38">
        <v>8</v>
      </c>
      <c r="F70" s="613" t="s">
        <v>805</v>
      </c>
      <c r="G70" s="614"/>
      <c r="H70" s="614"/>
      <c r="I70" s="615"/>
      <c r="J70" s="72" t="s">
        <v>804</v>
      </c>
      <c r="K70" s="42">
        <f>VLOOKUP($A70&amp;K$105,決統データ!$A$3:$DE$365,$E70+19,FALSE)</f>
        <v>565</v>
      </c>
    </row>
    <row r="71" spans="1:11" ht="13.5" customHeight="1">
      <c r="A71" s="27" t="str">
        <f t="shared" si="1"/>
        <v>1782602</v>
      </c>
      <c r="B71" s="28" t="s">
        <v>326</v>
      </c>
      <c r="C71" s="29">
        <v>26</v>
      </c>
      <c r="D71" s="28" t="s">
        <v>767</v>
      </c>
      <c r="E71" s="38">
        <v>9</v>
      </c>
      <c r="F71" s="616"/>
      <c r="G71" s="617"/>
      <c r="H71" s="617"/>
      <c r="I71" s="618"/>
      <c r="J71" s="72" t="s">
        <v>803</v>
      </c>
      <c r="K71" s="42">
        <f>VLOOKUP($A71&amp;K$105,決統データ!$A$3:$DE$365,$E71+19,FALSE)</f>
        <v>0</v>
      </c>
    </row>
    <row r="72" spans="1:11" ht="13.5" customHeight="1">
      <c r="A72" s="27" t="str">
        <f t="shared" si="1"/>
        <v>1782602</v>
      </c>
      <c r="B72" s="28" t="s">
        <v>326</v>
      </c>
      <c r="C72" s="29">
        <v>26</v>
      </c>
      <c r="D72" s="28" t="s">
        <v>767</v>
      </c>
      <c r="E72" s="38">
        <v>21</v>
      </c>
      <c r="F72" s="940" t="s">
        <v>802</v>
      </c>
      <c r="G72" s="940"/>
      <c r="H72" s="940"/>
      <c r="I72" s="940"/>
      <c r="J72" s="940"/>
      <c r="K72" s="42">
        <f>VLOOKUP($A72&amp;K$105,決統データ!$A$3:$DE$365,$E72+19,FALSE)</f>
        <v>0</v>
      </c>
    </row>
    <row r="73" spans="1:11">
      <c r="A73" s="27" t="str">
        <f t="shared" si="1"/>
        <v>1782602</v>
      </c>
      <c r="B73" s="28" t="s">
        <v>326</v>
      </c>
      <c r="C73" s="29">
        <v>26</v>
      </c>
      <c r="D73" s="28" t="s">
        <v>767</v>
      </c>
      <c r="E73" s="38">
        <v>22</v>
      </c>
      <c r="F73" s="940" t="s">
        <v>801</v>
      </c>
      <c r="G73" s="940"/>
      <c r="H73" s="940"/>
      <c r="I73" s="940"/>
      <c r="J73" s="940"/>
      <c r="K73" s="42">
        <f>VLOOKUP($A73&amp;K$105,決統データ!$A$3:$DE$365,$E73+19,FALSE)</f>
        <v>0</v>
      </c>
    </row>
    <row r="74" spans="1:11">
      <c r="A74" s="27" t="str">
        <f t="shared" si="1"/>
        <v>1782602</v>
      </c>
      <c r="B74" s="28" t="s">
        <v>326</v>
      </c>
      <c r="C74" s="29">
        <v>26</v>
      </c>
      <c r="D74" s="28" t="s">
        <v>767</v>
      </c>
      <c r="E74" s="38">
        <v>45</v>
      </c>
      <c r="F74" s="580" t="s">
        <v>1221</v>
      </c>
      <c r="G74" s="646"/>
      <c r="H74" s="646"/>
      <c r="I74" s="646"/>
      <c r="J74" s="581"/>
      <c r="K74" s="42">
        <f>VLOOKUP($A74&amp;K$105,決統データ!$A$3:$DE$365,$E74+19,FALSE)</f>
        <v>0</v>
      </c>
    </row>
    <row r="75" spans="1:11">
      <c r="A75" s="27" t="str">
        <f t="shared" si="1"/>
        <v>1782602</v>
      </c>
      <c r="B75" s="28" t="s">
        <v>326</v>
      </c>
      <c r="C75" s="29">
        <v>26</v>
      </c>
      <c r="D75" s="28" t="s">
        <v>767</v>
      </c>
      <c r="E75" s="24">
        <v>46</v>
      </c>
      <c r="F75" s="647" t="s">
        <v>274</v>
      </c>
      <c r="G75" s="648"/>
      <c r="H75" s="648"/>
      <c r="I75" s="648"/>
      <c r="J75" s="174" t="s">
        <v>300</v>
      </c>
      <c r="K75" s="42">
        <f>VLOOKUP($A75&amp;K$105,決統データ!$A$3:$DE$365,$E75+19,FALSE)</f>
        <v>0</v>
      </c>
    </row>
    <row r="76" spans="1:11">
      <c r="A76" s="27" t="str">
        <f t="shared" si="1"/>
        <v>1782602</v>
      </c>
      <c r="B76" s="28" t="s">
        <v>326</v>
      </c>
      <c r="C76" s="29">
        <v>26</v>
      </c>
      <c r="D76" s="28" t="s">
        <v>767</v>
      </c>
      <c r="E76" s="38">
        <v>47</v>
      </c>
      <c r="F76" s="649"/>
      <c r="G76" s="650"/>
      <c r="H76" s="650"/>
      <c r="I76" s="650"/>
      <c r="J76" s="174" t="s">
        <v>299</v>
      </c>
      <c r="K76" s="42">
        <f>VLOOKUP($A76&amp;K$105,決統データ!$A$3:$DE$365,$E76+19,FALSE)</f>
        <v>0</v>
      </c>
    </row>
    <row r="77" spans="1:11">
      <c r="A77" s="27"/>
      <c r="B77" s="28"/>
      <c r="C77" s="29"/>
      <c r="D77" s="28"/>
      <c r="F77" s="476" t="s">
        <v>800</v>
      </c>
      <c r="G77" s="498"/>
      <c r="H77" s="498"/>
      <c r="I77" s="498"/>
      <c r="J77" s="490"/>
      <c r="K77" s="270"/>
    </row>
    <row r="78" spans="1:11">
      <c r="A78" s="27" t="str">
        <f t="shared" si="1"/>
        <v>1782602</v>
      </c>
      <c r="B78" s="28" t="s">
        <v>326</v>
      </c>
      <c r="C78" s="29">
        <v>26</v>
      </c>
      <c r="D78" s="28" t="s">
        <v>767</v>
      </c>
      <c r="E78" s="38">
        <v>51</v>
      </c>
      <c r="F78" s="476" t="s">
        <v>798</v>
      </c>
      <c r="G78" s="498"/>
      <c r="H78" s="498"/>
      <c r="I78" s="498"/>
      <c r="J78" s="490"/>
      <c r="K78" s="42">
        <f>VLOOKUP($A78&amp;K$105,決統データ!$A$3:$DE$365,$E78+19,FALSE)</f>
        <v>12</v>
      </c>
    </row>
    <row r="79" spans="1:11">
      <c r="A79" s="27" t="str">
        <f t="shared" si="1"/>
        <v>1782602</v>
      </c>
      <c r="B79" s="28" t="s">
        <v>326</v>
      </c>
      <c r="C79" s="29">
        <v>26</v>
      </c>
      <c r="D79" s="28" t="s">
        <v>767</v>
      </c>
      <c r="E79" s="38">
        <v>52</v>
      </c>
      <c r="F79" s="476" t="s">
        <v>797</v>
      </c>
      <c r="G79" s="498"/>
      <c r="H79" s="498"/>
      <c r="I79" s="498"/>
      <c r="J79" s="490"/>
      <c r="K79" s="42">
        <f>VLOOKUP($A79&amp;K$105,決統データ!$A$3:$DE$365,$E79+19,FALSE)</f>
        <v>2156</v>
      </c>
    </row>
    <row r="80" spans="1:11">
      <c r="A80" s="27"/>
      <c r="B80" s="28"/>
      <c r="C80" s="29"/>
      <c r="D80" s="28"/>
      <c r="F80" s="476" t="s">
        <v>799</v>
      </c>
      <c r="G80" s="498"/>
      <c r="H80" s="498"/>
      <c r="I80" s="498"/>
      <c r="J80" s="490"/>
      <c r="K80" s="270"/>
    </row>
    <row r="81" spans="1:11">
      <c r="A81" s="27" t="str">
        <f t="shared" si="1"/>
        <v>1782602</v>
      </c>
      <c r="B81" s="28" t="s">
        <v>326</v>
      </c>
      <c r="C81" s="29">
        <v>26</v>
      </c>
      <c r="D81" s="28" t="s">
        <v>767</v>
      </c>
      <c r="E81" s="38">
        <v>53</v>
      </c>
      <c r="F81" s="73" t="s">
        <v>798</v>
      </c>
      <c r="G81" s="73"/>
      <c r="H81" s="73"/>
      <c r="I81" s="73"/>
      <c r="J81" s="73"/>
      <c r="K81" s="42">
        <f>VLOOKUP($A81&amp;K$105,決統データ!$A$3:$DE$365,$E81+19,FALSE)</f>
        <v>0</v>
      </c>
    </row>
    <row r="82" spans="1:11">
      <c r="A82" s="27" t="str">
        <f t="shared" si="1"/>
        <v>1782602</v>
      </c>
      <c r="B82" s="28" t="s">
        <v>326</v>
      </c>
      <c r="C82" s="29">
        <v>26</v>
      </c>
      <c r="D82" s="28" t="s">
        <v>767</v>
      </c>
      <c r="E82" s="38">
        <v>54</v>
      </c>
      <c r="F82" s="73" t="s">
        <v>797</v>
      </c>
      <c r="G82" s="73"/>
      <c r="H82" s="73"/>
      <c r="I82" s="73"/>
      <c r="J82" s="73"/>
      <c r="K82" s="42">
        <f>VLOOKUP($A82&amp;K$105,決統データ!$A$3:$DE$365,$E82+19,FALSE)</f>
        <v>0</v>
      </c>
    </row>
    <row r="83" spans="1:11">
      <c r="A83" s="27" t="str">
        <f t="shared" si="1"/>
        <v>1782602</v>
      </c>
      <c r="B83" s="28" t="s">
        <v>326</v>
      </c>
      <c r="C83" s="29">
        <v>26</v>
      </c>
      <c r="D83" s="28" t="s">
        <v>767</v>
      </c>
      <c r="E83" s="38">
        <v>55</v>
      </c>
      <c r="F83" s="647" t="s">
        <v>796</v>
      </c>
      <c r="G83" s="648"/>
      <c r="H83" s="648"/>
      <c r="I83" s="654"/>
      <c r="J83" s="60" t="s">
        <v>583</v>
      </c>
      <c r="K83" s="42">
        <f>VLOOKUP($A83&amp;K$105,決統データ!$A$3:$DE$365,$E83+19,FALSE)</f>
        <v>0</v>
      </c>
    </row>
    <row r="84" spans="1:11">
      <c r="A84" s="27" t="str">
        <f t="shared" si="1"/>
        <v>1782602</v>
      </c>
      <c r="B84" s="28" t="s">
        <v>326</v>
      </c>
      <c r="C84" s="29">
        <v>26</v>
      </c>
      <c r="D84" s="28" t="s">
        <v>767</v>
      </c>
      <c r="E84" s="38">
        <v>56</v>
      </c>
      <c r="F84" s="649"/>
      <c r="G84" s="650"/>
      <c r="H84" s="650"/>
      <c r="I84" s="655"/>
      <c r="J84" s="60" t="s">
        <v>795</v>
      </c>
      <c r="K84" s="42">
        <f>VLOOKUP($A84&amp;K$105,決統データ!$A$3:$DE$365,$E84+19,FALSE)</f>
        <v>0</v>
      </c>
    </row>
    <row r="85" spans="1:11">
      <c r="A85" s="27" t="str">
        <f t="shared" si="1"/>
        <v>1782602</v>
      </c>
      <c r="B85" s="28" t="s">
        <v>326</v>
      </c>
      <c r="C85" s="29">
        <v>26</v>
      </c>
      <c r="D85" s="28" t="s">
        <v>767</v>
      </c>
      <c r="E85" s="38">
        <v>57</v>
      </c>
      <c r="F85" s="647" t="s">
        <v>582</v>
      </c>
      <c r="G85" s="648"/>
      <c r="H85" s="648"/>
      <c r="I85" s="654"/>
      <c r="J85" s="60" t="s">
        <v>583</v>
      </c>
      <c r="K85" s="42">
        <f>VLOOKUP($A85&amp;K$105,決統データ!$A$3:$DE$365,$E85+19,FALSE)</f>
        <v>0</v>
      </c>
    </row>
    <row r="86" spans="1:11">
      <c r="A86" s="27" t="str">
        <f t="shared" si="1"/>
        <v>1782602</v>
      </c>
      <c r="B86" s="28" t="s">
        <v>326</v>
      </c>
      <c r="C86" s="29">
        <v>26</v>
      </c>
      <c r="D86" s="28" t="s">
        <v>767</v>
      </c>
      <c r="E86" s="38">
        <v>58</v>
      </c>
      <c r="F86" s="649"/>
      <c r="G86" s="650"/>
      <c r="H86" s="650"/>
      <c r="I86" s="655"/>
      <c r="J86" s="60" t="s">
        <v>795</v>
      </c>
      <c r="K86" s="42">
        <f>VLOOKUP($A86&amp;K$105,決統データ!$A$3:$DE$365,$E86+19,FALSE)</f>
        <v>0</v>
      </c>
    </row>
    <row r="87" spans="1:11">
      <c r="A87" s="27" t="str">
        <f t="shared" si="1"/>
        <v>1782602</v>
      </c>
      <c r="B87" s="28" t="s">
        <v>326</v>
      </c>
      <c r="C87" s="29">
        <v>26</v>
      </c>
      <c r="D87" s="28" t="s">
        <v>767</v>
      </c>
      <c r="E87" s="38">
        <v>59</v>
      </c>
      <c r="F87" s="880" t="s">
        <v>585</v>
      </c>
      <c r="G87" s="882" t="s">
        <v>586</v>
      </c>
      <c r="H87" s="883"/>
      <c r="I87" s="884"/>
      <c r="J87" s="60" t="s">
        <v>583</v>
      </c>
      <c r="K87" s="42">
        <f>VLOOKUP($A87&amp;K$105,決統データ!$A$3:$DE$365,$E87+19,FALSE)</f>
        <v>0</v>
      </c>
    </row>
    <row r="88" spans="1:11">
      <c r="A88" s="27" t="str">
        <f t="shared" si="1"/>
        <v>1782602</v>
      </c>
      <c r="B88" s="28" t="s">
        <v>326</v>
      </c>
      <c r="C88" s="29">
        <v>26</v>
      </c>
      <c r="D88" s="28" t="s">
        <v>767</v>
      </c>
      <c r="E88" s="38">
        <v>60</v>
      </c>
      <c r="F88" s="881"/>
      <c r="G88" s="885"/>
      <c r="H88" s="886"/>
      <c r="I88" s="887"/>
      <c r="J88" s="60" t="s">
        <v>795</v>
      </c>
      <c r="K88" s="42">
        <f>VLOOKUP($A88&amp;K$105,決統データ!$A$3:$DE$365,$E88+19,FALSE)</f>
        <v>0</v>
      </c>
    </row>
    <row r="89" spans="1:11" ht="14.25" customHeight="1">
      <c r="A89" s="27" t="str">
        <f t="shared" si="1"/>
        <v>1782602</v>
      </c>
      <c r="B89" s="28" t="s">
        <v>326</v>
      </c>
      <c r="C89" s="29">
        <v>26</v>
      </c>
      <c r="D89" s="28" t="s">
        <v>767</v>
      </c>
      <c r="E89" s="24">
        <v>63</v>
      </c>
      <c r="F89" s="918" t="s">
        <v>706</v>
      </c>
      <c r="G89" s="645"/>
      <c r="H89" s="175" t="s">
        <v>707</v>
      </c>
      <c r="I89" s="176"/>
      <c r="J89" s="60"/>
      <c r="K89" s="42">
        <f>VLOOKUP($A89&amp;K$105,決統データ!$A$3:$DE$365,$E89+19,FALSE)</f>
        <v>0</v>
      </c>
    </row>
    <row r="90" spans="1:11" ht="14.25" customHeight="1">
      <c r="A90" s="27" t="str">
        <f t="shared" si="1"/>
        <v>1782602</v>
      </c>
      <c r="B90" s="28" t="s">
        <v>326</v>
      </c>
      <c r="C90" s="29">
        <v>26</v>
      </c>
      <c r="D90" s="28" t="s">
        <v>767</v>
      </c>
      <c r="E90" s="24">
        <v>64</v>
      </c>
      <c r="F90" s="645"/>
      <c r="G90" s="645"/>
      <c r="H90" s="175" t="s">
        <v>708</v>
      </c>
      <c r="I90" s="175"/>
      <c r="J90" s="175"/>
      <c r="K90" s="42">
        <f>VLOOKUP($A90&amp;K$105,決統データ!$A$3:$DE$365,$E90+19,FALSE)</f>
        <v>0</v>
      </c>
    </row>
    <row r="91" spans="1:11" ht="14.25" customHeight="1">
      <c r="A91" s="27" t="str">
        <f t="shared" si="1"/>
        <v>1782602</v>
      </c>
      <c r="B91" s="28" t="s">
        <v>326</v>
      </c>
      <c r="C91" s="29">
        <v>26</v>
      </c>
      <c r="D91" s="28" t="s">
        <v>767</v>
      </c>
      <c r="E91" s="24">
        <v>65</v>
      </c>
      <c r="F91" s="645"/>
      <c r="G91" s="645"/>
      <c r="H91" s="653" t="s">
        <v>288</v>
      </c>
      <c r="I91" s="175" t="s">
        <v>710</v>
      </c>
      <c r="J91" s="175"/>
      <c r="K91" s="42">
        <f>VLOOKUP($A91&amp;K$105,決統データ!$A$3:$DE$365,$E91+19,FALSE)</f>
        <v>0</v>
      </c>
    </row>
    <row r="92" spans="1:11" ht="14.25" customHeight="1">
      <c r="A92" s="27" t="str">
        <f t="shared" si="1"/>
        <v>1782602</v>
      </c>
      <c r="B92" s="28" t="s">
        <v>326</v>
      </c>
      <c r="C92" s="29">
        <v>26</v>
      </c>
      <c r="D92" s="28" t="s">
        <v>767</v>
      </c>
      <c r="E92" s="24">
        <v>66</v>
      </c>
      <c r="F92" s="645"/>
      <c r="G92" s="645"/>
      <c r="H92" s="653"/>
      <c r="I92" s="175" t="s">
        <v>711</v>
      </c>
      <c r="J92" s="175"/>
      <c r="K92" s="42">
        <f>VLOOKUP($A92&amp;K$105,決統データ!$A$3:$DE$365,$E92+19,FALSE)</f>
        <v>0</v>
      </c>
    </row>
    <row r="93" spans="1:11" ht="14.25" customHeight="1">
      <c r="A93" s="27" t="str">
        <f t="shared" si="1"/>
        <v>1782602</v>
      </c>
      <c r="B93" s="28" t="s">
        <v>326</v>
      </c>
      <c r="C93" s="29">
        <v>26</v>
      </c>
      <c r="D93" s="28" t="s">
        <v>767</v>
      </c>
      <c r="E93" s="24">
        <v>67</v>
      </c>
      <c r="F93" s="645"/>
      <c r="G93" s="645"/>
      <c r="H93" s="653"/>
      <c r="I93" s="175" t="s">
        <v>712</v>
      </c>
      <c r="J93" s="175"/>
      <c r="K93" s="42">
        <f>VLOOKUP($A93&amp;K$105,決統データ!$A$3:$DE$365,$E93+19,FALSE)</f>
        <v>0</v>
      </c>
    </row>
    <row r="94" spans="1:11" ht="14.25" customHeight="1">
      <c r="A94" s="27" t="str">
        <f t="shared" si="1"/>
        <v>1782602</v>
      </c>
      <c r="B94" s="28" t="s">
        <v>326</v>
      </c>
      <c r="C94" s="29">
        <v>26</v>
      </c>
      <c r="D94" s="28" t="s">
        <v>767</v>
      </c>
      <c r="E94" s="38">
        <v>68</v>
      </c>
      <c r="F94" s="645"/>
      <c r="G94" s="645"/>
      <c r="H94" s="653"/>
      <c r="I94" s="175" t="s">
        <v>713</v>
      </c>
      <c r="J94" s="175"/>
      <c r="K94" s="42">
        <f>VLOOKUP($A94&amp;K$105,決統データ!$A$3:$DE$365,$E94+19,FALSE)</f>
        <v>0</v>
      </c>
    </row>
    <row r="95" spans="1:11" ht="14.25" customHeight="1">
      <c r="A95" s="27" t="str">
        <f t="shared" si="1"/>
        <v>1782602</v>
      </c>
      <c r="B95" s="28" t="s">
        <v>326</v>
      </c>
      <c r="C95" s="29">
        <v>26</v>
      </c>
      <c r="D95" s="28" t="s">
        <v>767</v>
      </c>
      <c r="E95" s="38">
        <v>69</v>
      </c>
      <c r="F95" s="608" t="s">
        <v>1374</v>
      </c>
      <c r="G95" s="608"/>
      <c r="H95" s="608"/>
      <c r="I95" s="608"/>
      <c r="J95" s="608"/>
      <c r="K95" s="42">
        <f>VLOOKUP($A95&amp;K$105,決統データ!$A$3:$DE$365,$E95+19,FALSE)</f>
        <v>647</v>
      </c>
    </row>
    <row r="96" spans="1:11" ht="14.25" customHeight="1">
      <c r="A96" s="27" t="str">
        <f t="shared" si="1"/>
        <v>1782602</v>
      </c>
      <c r="B96" s="28" t="s">
        <v>326</v>
      </c>
      <c r="C96" s="29">
        <v>26</v>
      </c>
      <c r="D96" s="28" t="s">
        <v>767</v>
      </c>
      <c r="E96" s="38">
        <v>70</v>
      </c>
      <c r="F96" s="609" t="s">
        <v>1375</v>
      </c>
      <c r="G96" s="609"/>
      <c r="H96" s="609"/>
      <c r="I96" s="609"/>
      <c r="J96" s="609"/>
      <c r="K96" s="42">
        <f>VLOOKUP($A96&amp;K$105,決統データ!$A$3:$DE$365,$E96+19,FALSE)</f>
        <v>711</v>
      </c>
    </row>
    <row r="97" spans="6:11">
      <c r="F97" s="507" t="s">
        <v>500</v>
      </c>
      <c r="G97" s="72" t="s">
        <v>503</v>
      </c>
      <c r="H97" s="75"/>
      <c r="I97" s="77"/>
      <c r="J97" s="76"/>
      <c r="K97" s="230">
        <f>K3/K14*100</f>
        <v>123.93456736978045</v>
      </c>
    </row>
    <row r="98" spans="6:11">
      <c r="F98" s="507"/>
      <c r="G98" s="72" t="s">
        <v>501</v>
      </c>
      <c r="H98" s="72"/>
      <c r="I98" s="75"/>
      <c r="J98" s="76"/>
      <c r="K98" s="230">
        <f>K3/(K14+K51)*100</f>
        <v>123.93456736978045</v>
      </c>
    </row>
    <row r="99" spans="6:11">
      <c r="F99" s="507"/>
      <c r="G99" s="72" t="s">
        <v>504</v>
      </c>
      <c r="H99" s="72"/>
      <c r="I99" s="75"/>
      <c r="J99" s="76"/>
      <c r="K99" s="230">
        <f>(K4-K7)/(K15-K17)*100</f>
        <v>30.606973740852343</v>
      </c>
    </row>
    <row r="100" spans="6:11">
      <c r="F100" s="507"/>
      <c r="G100" s="72" t="s">
        <v>502</v>
      </c>
      <c r="H100" s="75"/>
      <c r="I100" s="77"/>
      <c r="J100" s="76"/>
      <c r="K100" s="230">
        <f>K71/(K4-K7)*100</f>
        <v>0</v>
      </c>
    </row>
    <row r="101" spans="6:11">
      <c r="F101" s="507"/>
      <c r="G101" s="963" t="s">
        <v>512</v>
      </c>
      <c r="H101" s="964"/>
      <c r="I101" s="964"/>
      <c r="J101" s="965"/>
      <c r="K101" s="230">
        <f>(K12+K27+K28)/(K3+K25)*100</f>
        <v>75.303924973949293</v>
      </c>
    </row>
    <row r="105" spans="6:11" hidden="1">
      <c r="K105" s="247" t="str">
        <f>+K106&amp;"000"</f>
        <v>264075000</v>
      </c>
    </row>
    <row r="106" spans="6:11" hidden="1">
      <c r="K106" s="247" t="s">
        <v>573</v>
      </c>
    </row>
    <row r="107" spans="6:11" hidden="1">
      <c r="K107" s="247" t="s">
        <v>574</v>
      </c>
    </row>
  </sheetData>
  <sheetProtection algorithmName="SHA-512" hashValue="pQe22zxykJmayhqbSNM4bbTtRFfXa4lKnchV3DAD8ZMhDjJ6waSZez5DV/1DkCo0FtRlayRIRMfSTzXc5pQslw==" saltValue="InCHIAKW1lvWDSTBJ5jqTQ==" spinCount="100000" sheet="1" objects="1" scenarios="1"/>
  <customSheetViews>
    <customSheetView guid="{247A5D4D-80F1-4466-92F7-7A3BC78E450F}" fitToPage="1" printArea="1" topLeftCell="A79">
      <selection activeCell="K101" sqref="K101"/>
      <pageMargins left="0.98425196850393704" right="0.78740157480314965" top="0.78740157480314965" bottom="0.78740157480314965" header="0.51181102362204722" footer="0.51181102362204722"/>
      <pageSetup paperSize="9" scale="50" orientation="portrait" blackAndWhite="1" horizontalDpi="300" verticalDpi="300"/>
      <headerFooter alignWithMargins="0"/>
    </customSheetView>
  </customSheetViews>
  <mergeCells count="93">
    <mergeCell ref="F2:J2"/>
    <mergeCell ref="F3:F24"/>
    <mergeCell ref="G3:J3"/>
    <mergeCell ref="G4:J4"/>
    <mergeCell ref="G5:J5"/>
    <mergeCell ref="G6:J6"/>
    <mergeCell ref="G7:J7"/>
    <mergeCell ref="G8:J8"/>
    <mergeCell ref="G9:J9"/>
    <mergeCell ref="G10:J10"/>
    <mergeCell ref="G15:J15"/>
    <mergeCell ref="G16:J16"/>
    <mergeCell ref="G11:J11"/>
    <mergeCell ref="G12:J12"/>
    <mergeCell ref="G13:J13"/>
    <mergeCell ref="G14:J14"/>
    <mergeCell ref="G36:J36"/>
    <mergeCell ref="G33:J33"/>
    <mergeCell ref="G34:J34"/>
    <mergeCell ref="G35:J35"/>
    <mergeCell ref="G32:J32"/>
    <mergeCell ref="G17:J17"/>
    <mergeCell ref="G18:J18"/>
    <mergeCell ref="G19:J19"/>
    <mergeCell ref="G31:J31"/>
    <mergeCell ref="G20:J20"/>
    <mergeCell ref="G21:J21"/>
    <mergeCell ref="G22:J22"/>
    <mergeCell ref="G23:J23"/>
    <mergeCell ref="G28:J28"/>
    <mergeCell ref="G30:J30"/>
    <mergeCell ref="G24:J24"/>
    <mergeCell ref="G25:J25"/>
    <mergeCell ref="G26:J26"/>
    <mergeCell ref="G27:J27"/>
    <mergeCell ref="G37:H38"/>
    <mergeCell ref="I37:J37"/>
    <mergeCell ref="I38:J38"/>
    <mergeCell ref="G39:G42"/>
    <mergeCell ref="H39:J39"/>
    <mergeCell ref="H40:J40"/>
    <mergeCell ref="H50:J50"/>
    <mergeCell ref="H52:J52"/>
    <mergeCell ref="H53:J53"/>
    <mergeCell ref="H46:J46"/>
    <mergeCell ref="G43:G50"/>
    <mergeCell ref="H43:H45"/>
    <mergeCell ref="I43:I45"/>
    <mergeCell ref="F65:J65"/>
    <mergeCell ref="G56:J56"/>
    <mergeCell ref="G57:J57"/>
    <mergeCell ref="G58:J58"/>
    <mergeCell ref="F59:J59"/>
    <mergeCell ref="F25:F58"/>
    <mergeCell ref="G29:J29"/>
    <mergeCell ref="G55:J55"/>
    <mergeCell ref="H47:J47"/>
    <mergeCell ref="H48:J48"/>
    <mergeCell ref="H49:J49"/>
    <mergeCell ref="H41:J41"/>
    <mergeCell ref="H42:J42"/>
    <mergeCell ref="G51:J51"/>
    <mergeCell ref="G52:G54"/>
    <mergeCell ref="H54:J54"/>
    <mergeCell ref="F60:J60"/>
    <mergeCell ref="G62:J62"/>
    <mergeCell ref="F61:J61"/>
    <mergeCell ref="F63:J63"/>
    <mergeCell ref="F64:J64"/>
    <mergeCell ref="F80:J80"/>
    <mergeCell ref="F66:F68"/>
    <mergeCell ref="G66:J66"/>
    <mergeCell ref="G67:J67"/>
    <mergeCell ref="G68:J68"/>
    <mergeCell ref="F72:J72"/>
    <mergeCell ref="F73:J73"/>
    <mergeCell ref="F69:J69"/>
    <mergeCell ref="F70:I71"/>
    <mergeCell ref="F77:J77"/>
    <mergeCell ref="F74:J74"/>
    <mergeCell ref="F75:I76"/>
    <mergeCell ref="F78:J78"/>
    <mergeCell ref="F79:J79"/>
    <mergeCell ref="G101:J101"/>
    <mergeCell ref="F97:F101"/>
    <mergeCell ref="F83:I84"/>
    <mergeCell ref="F85:I86"/>
    <mergeCell ref="F87:F88"/>
    <mergeCell ref="G87:I88"/>
    <mergeCell ref="F89:G94"/>
    <mergeCell ref="H91:H94"/>
    <mergeCell ref="F95:J95"/>
    <mergeCell ref="F96:J96"/>
  </mergeCells>
  <phoneticPr fontId="3"/>
  <pageMargins left="0.98425196850393704" right="0.78740157480314965" top="0.78740157480314965" bottom="0.78740157480314965" header="0.51181102362204722" footer="0.51181102362204722"/>
  <pageSetup paperSize="9" scale="52"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pageSetUpPr fitToPage="1"/>
  </sheetPr>
  <dimension ref="A1:I56"/>
  <sheetViews>
    <sheetView view="pageBreakPreview" zoomScaleNormal="100" zoomScaleSheetLayoutView="100" workbookViewId="0">
      <pane ySplit="2" topLeftCell="A3" activePane="bottomLeft" state="frozen"/>
      <selection pane="bottomLeft" activeCell="A54" sqref="A54:XFD56"/>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4.19921875" style="1" customWidth="1"/>
    <col min="7" max="7" width="3.69921875" style="1" customWidth="1"/>
    <col min="8" max="8" width="22.19921875" style="1" customWidth="1"/>
    <col min="9" max="9" width="14.59765625" style="1" customWidth="1"/>
    <col min="10" max="16384" width="9" style="1"/>
  </cols>
  <sheetData>
    <row r="1" spans="1:9">
      <c r="F1" s="1" t="s">
        <v>1113</v>
      </c>
    </row>
    <row r="2" spans="1:9" ht="29.25" customHeight="1">
      <c r="A2" s="26"/>
      <c r="B2" s="67" t="s">
        <v>757</v>
      </c>
      <c r="C2" s="26" t="s">
        <v>758</v>
      </c>
      <c r="D2" s="26" t="s">
        <v>759</v>
      </c>
      <c r="E2" s="30" t="s">
        <v>760</v>
      </c>
      <c r="F2" s="807"/>
      <c r="G2" s="807"/>
      <c r="H2" s="807"/>
      <c r="I2" s="11" t="s">
        <v>578</v>
      </c>
    </row>
    <row r="3" spans="1:9" ht="20.100000000000001" customHeight="1">
      <c r="A3" s="27" t="str">
        <f>+B3&amp;C3&amp;D3</f>
        <v>1782101</v>
      </c>
      <c r="B3" s="28" t="s">
        <v>326</v>
      </c>
      <c r="C3" s="29">
        <v>21</v>
      </c>
      <c r="D3" s="28" t="s">
        <v>761</v>
      </c>
      <c r="E3" s="24">
        <v>1</v>
      </c>
      <c r="F3" s="507" t="s">
        <v>1112</v>
      </c>
      <c r="G3" s="660" t="s">
        <v>833</v>
      </c>
      <c r="H3" s="84" t="s">
        <v>1105</v>
      </c>
      <c r="I3" s="42">
        <f>VLOOKUP($A3&amp;I$54,決統データ!$A$3:$DE$365,$E3+19,FALSE)</f>
        <v>506</v>
      </c>
    </row>
    <row r="4" spans="1:9" ht="20.100000000000001" customHeight="1">
      <c r="A4" s="27" t="str">
        <f t="shared" ref="A4:A26" si="0">+B4&amp;C4&amp;D4</f>
        <v>1782101</v>
      </c>
      <c r="B4" s="28" t="s">
        <v>326</v>
      </c>
      <c r="C4" s="29">
        <v>21</v>
      </c>
      <c r="D4" s="28" t="s">
        <v>761</v>
      </c>
      <c r="E4" s="24">
        <v>2</v>
      </c>
      <c r="F4" s="507"/>
      <c r="G4" s="659"/>
      <c r="H4" s="60" t="s">
        <v>1104</v>
      </c>
      <c r="I4" s="42">
        <f>VLOOKUP($A4&amp;I$54,決統データ!$A$3:$DE$365,$E4+19,FALSE)</f>
        <v>391</v>
      </c>
    </row>
    <row r="5" spans="1:9" ht="20.100000000000001" customHeight="1">
      <c r="A5" s="27" t="str">
        <f t="shared" si="0"/>
        <v>1782101</v>
      </c>
      <c r="B5" s="28" t="s">
        <v>326</v>
      </c>
      <c r="C5" s="29">
        <v>21</v>
      </c>
      <c r="D5" s="28" t="s">
        <v>761</v>
      </c>
      <c r="E5" s="24">
        <v>3</v>
      </c>
      <c r="F5" s="507"/>
      <c r="G5" s="659"/>
      <c r="H5" s="60" t="s">
        <v>1475</v>
      </c>
      <c r="I5" s="42">
        <f>VLOOKUP($A5&amp;I$54,決統データ!$A$3:$DE$365,$E5+19,FALSE)</f>
        <v>190</v>
      </c>
    </row>
    <row r="6" spans="1:9" ht="20.100000000000001" customHeight="1">
      <c r="A6" s="27" t="str">
        <f t="shared" si="0"/>
        <v>1782101</v>
      </c>
      <c r="B6" s="28" t="s">
        <v>326</v>
      </c>
      <c r="C6" s="29">
        <v>21</v>
      </c>
      <c r="D6" s="28" t="s">
        <v>761</v>
      </c>
      <c r="E6" s="24">
        <v>4</v>
      </c>
      <c r="F6" s="507"/>
      <c r="G6" s="659"/>
      <c r="H6" s="60" t="s">
        <v>1102</v>
      </c>
      <c r="I6" s="42">
        <f>VLOOKUP($A6&amp;I$54,決統データ!$A$3:$DE$365,$E6+19,FALSE)</f>
        <v>0</v>
      </c>
    </row>
    <row r="7" spans="1:9" ht="20.100000000000001" customHeight="1">
      <c r="A7" s="27" t="str">
        <f t="shared" si="0"/>
        <v>1782101</v>
      </c>
      <c r="B7" s="28" t="s">
        <v>326</v>
      </c>
      <c r="C7" s="29">
        <v>21</v>
      </c>
      <c r="D7" s="28" t="s">
        <v>761</v>
      </c>
      <c r="E7" s="24">
        <v>5</v>
      </c>
      <c r="F7" s="507"/>
      <c r="G7" s="659"/>
      <c r="H7" s="60" t="s">
        <v>1101</v>
      </c>
      <c r="I7" s="42">
        <f>VLOOKUP($A7&amp;I$54,決統データ!$A$3:$DE$365,$E7+19,FALSE)</f>
        <v>214</v>
      </c>
    </row>
    <row r="8" spans="1:9" ht="20.100000000000001" customHeight="1">
      <c r="A8" s="27" t="str">
        <f t="shared" si="0"/>
        <v>1782101</v>
      </c>
      <c r="B8" s="28" t="s">
        <v>326</v>
      </c>
      <c r="C8" s="29">
        <v>21</v>
      </c>
      <c r="D8" s="28" t="s">
        <v>761</v>
      </c>
      <c r="E8" s="24">
        <v>6</v>
      </c>
      <c r="F8" s="507"/>
      <c r="G8" s="659"/>
      <c r="H8" s="60" t="s">
        <v>770</v>
      </c>
      <c r="I8" s="42">
        <f>VLOOKUP($A8&amp;I$54,決統データ!$A$3:$DE$365,$E8+19,FALSE)</f>
        <v>1301</v>
      </c>
    </row>
    <row r="9" spans="1:9" ht="20.100000000000001" customHeight="1">
      <c r="A9" s="27" t="str">
        <f t="shared" si="0"/>
        <v>1782101</v>
      </c>
      <c r="B9" s="28" t="s">
        <v>326</v>
      </c>
      <c r="C9" s="29">
        <v>21</v>
      </c>
      <c r="D9" s="28" t="s">
        <v>761</v>
      </c>
      <c r="E9" s="24">
        <v>7</v>
      </c>
      <c r="F9" s="507"/>
      <c r="G9" s="467" t="s">
        <v>1100</v>
      </c>
      <c r="H9" s="467"/>
      <c r="I9" s="42">
        <f>VLOOKUP($A9&amp;I$54,決統データ!$A$3:$DE$365,$E9+19,FALSE)</f>
        <v>0</v>
      </c>
    </row>
    <row r="10" spans="1:9" ht="20.100000000000001" customHeight="1">
      <c r="A10" s="27" t="str">
        <f t="shared" si="0"/>
        <v>1782101</v>
      </c>
      <c r="B10" s="28" t="s">
        <v>326</v>
      </c>
      <c r="C10" s="29">
        <v>21</v>
      </c>
      <c r="D10" s="28" t="s">
        <v>761</v>
      </c>
      <c r="E10" s="24">
        <v>8</v>
      </c>
      <c r="F10" s="507"/>
      <c r="G10" s="659" t="s">
        <v>626</v>
      </c>
      <c r="H10" s="60" t="s">
        <v>1099</v>
      </c>
      <c r="I10" s="42">
        <f>VLOOKUP($A10&amp;I$54,決統データ!$A$3:$DE$365,$E10+19,FALSE)</f>
        <v>0</v>
      </c>
    </row>
    <row r="11" spans="1:9" ht="20.100000000000001" customHeight="1">
      <c r="A11" s="27" t="str">
        <f t="shared" si="0"/>
        <v>1782101</v>
      </c>
      <c r="B11" s="28" t="s">
        <v>326</v>
      </c>
      <c r="C11" s="29">
        <v>21</v>
      </c>
      <c r="D11" s="28" t="s">
        <v>761</v>
      </c>
      <c r="E11" s="24">
        <v>9</v>
      </c>
      <c r="F11" s="507"/>
      <c r="G11" s="659"/>
      <c r="H11" s="60" t="s">
        <v>1098</v>
      </c>
      <c r="I11" s="42">
        <f>VLOOKUP($A11&amp;I$54,決統データ!$A$3:$DE$365,$E11+19,FALSE)</f>
        <v>0</v>
      </c>
    </row>
    <row r="12" spans="1:9" ht="20.100000000000001" customHeight="1">
      <c r="A12" s="27" t="str">
        <f t="shared" si="0"/>
        <v>1782101</v>
      </c>
      <c r="B12" s="28" t="s">
        <v>326</v>
      </c>
      <c r="C12" s="29">
        <v>21</v>
      </c>
      <c r="D12" s="28" t="s">
        <v>761</v>
      </c>
      <c r="E12" s="24">
        <v>10</v>
      </c>
      <c r="F12" s="507"/>
      <c r="G12" s="659"/>
      <c r="H12" s="60" t="s">
        <v>1097</v>
      </c>
      <c r="I12" s="42">
        <f>VLOOKUP($A12&amp;I$54,決統データ!$A$3:$DE$365,$E12+19,FALSE)</f>
        <v>0</v>
      </c>
    </row>
    <row r="13" spans="1:9" ht="20.100000000000001" customHeight="1">
      <c r="A13" s="27" t="str">
        <f t="shared" si="0"/>
        <v>1782101</v>
      </c>
      <c r="B13" s="28" t="s">
        <v>326</v>
      </c>
      <c r="C13" s="29">
        <v>21</v>
      </c>
      <c r="D13" s="28" t="s">
        <v>761</v>
      </c>
      <c r="E13" s="24">
        <v>12</v>
      </c>
      <c r="F13" s="507"/>
      <c r="G13" s="467" t="s">
        <v>1232</v>
      </c>
      <c r="H13" s="467"/>
      <c r="I13" s="42">
        <f>VLOOKUP($A13&amp;I$54,決統データ!$A$3:$DE$365,$E13+19,FALSE)</f>
        <v>173</v>
      </c>
    </row>
    <row r="14" spans="1:9" ht="20.100000000000001" customHeight="1">
      <c r="A14" s="27" t="str">
        <f t="shared" si="0"/>
        <v>1782101</v>
      </c>
      <c r="B14" s="28" t="s">
        <v>326</v>
      </c>
      <c r="C14" s="29">
        <v>21</v>
      </c>
      <c r="D14" s="28" t="s">
        <v>761</v>
      </c>
      <c r="E14" s="24">
        <v>13</v>
      </c>
      <c r="F14" s="507"/>
      <c r="G14" s="467" t="s">
        <v>1096</v>
      </c>
      <c r="H14" s="467"/>
      <c r="I14" s="42">
        <f>VLOOKUP($A14&amp;I$54,決統データ!$A$3:$DE$365,$E14+19,FALSE)</f>
        <v>33</v>
      </c>
    </row>
    <row r="15" spans="1:9" ht="20.100000000000001" customHeight="1">
      <c r="A15" s="27" t="str">
        <f t="shared" si="0"/>
        <v>1782101</v>
      </c>
      <c r="B15" s="28" t="s">
        <v>326</v>
      </c>
      <c r="C15" s="29">
        <v>21</v>
      </c>
      <c r="D15" s="28" t="s">
        <v>761</v>
      </c>
      <c r="E15" s="24">
        <v>14</v>
      </c>
      <c r="F15" s="507"/>
      <c r="G15" s="467" t="s">
        <v>1095</v>
      </c>
      <c r="H15" s="467"/>
      <c r="I15" s="42">
        <f>VLOOKUP($A15&amp;I$54,決統データ!$A$3:$DE$365,$E15+19,FALSE)</f>
        <v>28</v>
      </c>
    </row>
    <row r="16" spans="1:9" ht="20.100000000000001" customHeight="1">
      <c r="A16" s="27" t="str">
        <f t="shared" si="0"/>
        <v>1782101</v>
      </c>
      <c r="B16" s="28" t="s">
        <v>326</v>
      </c>
      <c r="C16" s="29">
        <v>21</v>
      </c>
      <c r="D16" s="28" t="s">
        <v>761</v>
      </c>
      <c r="E16" s="24">
        <v>15</v>
      </c>
      <c r="F16" s="507"/>
      <c r="G16" s="467" t="s">
        <v>1094</v>
      </c>
      <c r="H16" s="467"/>
      <c r="I16" s="42">
        <f>VLOOKUP($A16&amp;I$54,決統データ!$A$3:$DE$365,$E16+19,FALSE)</f>
        <v>0</v>
      </c>
    </row>
    <row r="17" spans="1:9" ht="20.100000000000001" customHeight="1">
      <c r="A17" s="27" t="str">
        <f t="shared" si="0"/>
        <v>1782101</v>
      </c>
      <c r="B17" s="28" t="s">
        <v>326</v>
      </c>
      <c r="C17" s="29">
        <v>21</v>
      </c>
      <c r="D17" s="28" t="s">
        <v>761</v>
      </c>
      <c r="E17" s="24">
        <v>16</v>
      </c>
      <c r="F17" s="507"/>
      <c r="G17" s="467" t="s">
        <v>1091</v>
      </c>
      <c r="H17" s="467"/>
      <c r="I17" s="42">
        <f>VLOOKUP($A17&amp;I$54,決統データ!$A$3:$DE$365,$E17+19,FALSE)</f>
        <v>0</v>
      </c>
    </row>
    <row r="18" spans="1:9" ht="20.100000000000001" customHeight="1">
      <c r="A18" s="27" t="str">
        <f t="shared" si="0"/>
        <v>1782101</v>
      </c>
      <c r="B18" s="28" t="s">
        <v>326</v>
      </c>
      <c r="C18" s="29">
        <v>21</v>
      </c>
      <c r="D18" s="28" t="s">
        <v>761</v>
      </c>
      <c r="E18" s="24">
        <v>17</v>
      </c>
      <c r="F18" s="507"/>
      <c r="G18" s="467" t="s">
        <v>1231</v>
      </c>
      <c r="H18" s="467"/>
      <c r="I18" s="42">
        <f>VLOOKUP($A18&amp;I$54,決統データ!$A$3:$DE$365,$E18+19,FALSE)</f>
        <v>0</v>
      </c>
    </row>
    <row r="19" spans="1:9" ht="20.100000000000001" customHeight="1">
      <c r="A19" s="27" t="str">
        <f t="shared" si="0"/>
        <v>1782101</v>
      </c>
      <c r="B19" s="28" t="s">
        <v>326</v>
      </c>
      <c r="C19" s="29">
        <v>21</v>
      </c>
      <c r="D19" s="28" t="s">
        <v>761</v>
      </c>
      <c r="E19" s="24">
        <v>18</v>
      </c>
      <c r="F19" s="507"/>
      <c r="G19" s="467" t="s">
        <v>1230</v>
      </c>
      <c r="H19" s="467"/>
      <c r="I19" s="42">
        <f>VLOOKUP($A19&amp;I$54,決統データ!$A$3:$DE$365,$E19+19,FALSE)</f>
        <v>0</v>
      </c>
    </row>
    <row r="20" spans="1:9" ht="20.100000000000001" customHeight="1">
      <c r="A20" s="27" t="str">
        <f t="shared" si="0"/>
        <v>1782101</v>
      </c>
      <c r="B20" s="28" t="s">
        <v>326</v>
      </c>
      <c r="C20" s="29">
        <v>21</v>
      </c>
      <c r="D20" s="28" t="s">
        <v>761</v>
      </c>
      <c r="E20" s="24">
        <v>19</v>
      </c>
      <c r="F20" s="507"/>
      <c r="G20" s="467" t="s">
        <v>1092</v>
      </c>
      <c r="H20" s="467"/>
      <c r="I20" s="42">
        <f>VLOOKUP($A20&amp;I$54,決統データ!$A$3:$DE$365,$E20+19,FALSE)</f>
        <v>704</v>
      </c>
    </row>
    <row r="21" spans="1:9" ht="20.100000000000001" customHeight="1">
      <c r="A21" s="27" t="str">
        <f t="shared" si="0"/>
        <v>1782101</v>
      </c>
      <c r="B21" s="28" t="s">
        <v>326</v>
      </c>
      <c r="C21" s="29">
        <v>21</v>
      </c>
      <c r="D21" s="28" t="s">
        <v>761</v>
      </c>
      <c r="E21" s="24">
        <v>27</v>
      </c>
      <c r="F21" s="507"/>
      <c r="G21" s="656" t="s">
        <v>1229</v>
      </c>
      <c r="H21" s="657"/>
      <c r="I21" s="42">
        <f>VLOOKUP($A21&amp;I$54,決統データ!$A$3:$DE$365,$E21+19,FALSE)</f>
        <v>0</v>
      </c>
    </row>
    <row r="22" spans="1:9" ht="20.100000000000001" customHeight="1">
      <c r="A22" s="27" t="str">
        <f t="shared" si="0"/>
        <v>1782101</v>
      </c>
      <c r="B22" s="28" t="s">
        <v>326</v>
      </c>
      <c r="C22" s="29">
        <v>21</v>
      </c>
      <c r="D22" s="28" t="s">
        <v>761</v>
      </c>
      <c r="E22" s="24">
        <v>28</v>
      </c>
      <c r="F22" s="507"/>
      <c r="G22" s="467" t="s">
        <v>713</v>
      </c>
      <c r="H22" s="467"/>
      <c r="I22" s="42">
        <f>VLOOKUP($A22&amp;I$54,決統データ!$A$3:$DE$365,$E22+19,FALSE)</f>
        <v>84</v>
      </c>
    </row>
    <row r="23" spans="1:9" ht="20.100000000000001" customHeight="1">
      <c r="A23" s="27" t="str">
        <f t="shared" si="0"/>
        <v>1782101</v>
      </c>
      <c r="B23" s="28" t="s">
        <v>326</v>
      </c>
      <c r="C23" s="29">
        <v>21</v>
      </c>
      <c r="D23" s="28" t="s">
        <v>761</v>
      </c>
      <c r="E23" s="24">
        <v>29</v>
      </c>
      <c r="F23" s="507"/>
      <c r="G23" s="467" t="s">
        <v>1228</v>
      </c>
      <c r="H23" s="467"/>
      <c r="I23" s="42">
        <f>VLOOKUP($A23&amp;I$54,決統データ!$A$3:$DE$365,$E23+19,FALSE)</f>
        <v>2323</v>
      </c>
    </row>
    <row r="24" spans="1:9" ht="20.100000000000001" customHeight="1">
      <c r="A24" s="27" t="str">
        <f t="shared" si="0"/>
        <v>1782101</v>
      </c>
      <c r="B24" s="28" t="s">
        <v>326</v>
      </c>
      <c r="C24" s="29">
        <v>21</v>
      </c>
      <c r="D24" s="28" t="s">
        <v>761</v>
      </c>
      <c r="E24" s="24">
        <v>30</v>
      </c>
      <c r="F24" s="507"/>
      <c r="G24" s="467" t="s">
        <v>1227</v>
      </c>
      <c r="H24" s="467"/>
      <c r="I24" s="42">
        <f>VLOOKUP($A24&amp;I$54,決統データ!$A$3:$DE$365,$E24+19,FALSE)</f>
        <v>0</v>
      </c>
    </row>
    <row r="25" spans="1:9" ht="20.100000000000001" customHeight="1">
      <c r="A25" s="27" t="str">
        <f t="shared" si="0"/>
        <v>1782101</v>
      </c>
      <c r="B25" s="28" t="s">
        <v>326</v>
      </c>
      <c r="C25" s="29">
        <v>21</v>
      </c>
      <c r="D25" s="28" t="s">
        <v>761</v>
      </c>
      <c r="E25" s="24">
        <v>31</v>
      </c>
      <c r="F25" s="507"/>
      <c r="G25" s="467" t="s">
        <v>1087</v>
      </c>
      <c r="H25" s="467"/>
      <c r="I25" s="42">
        <f>VLOOKUP($A25&amp;I$54,決統データ!$A$3:$DE$365,$E25+19,FALSE)</f>
        <v>0</v>
      </c>
    </row>
    <row r="26" spans="1:9" ht="20.100000000000001" customHeight="1">
      <c r="A26" s="27" t="str">
        <f t="shared" si="0"/>
        <v>1782101</v>
      </c>
      <c r="B26" s="28" t="s">
        <v>326</v>
      </c>
      <c r="C26" s="29">
        <v>21</v>
      </c>
      <c r="D26" s="28" t="s">
        <v>761</v>
      </c>
      <c r="E26" s="24">
        <v>32</v>
      </c>
      <c r="F26" s="507"/>
      <c r="G26" s="467" t="s">
        <v>1086</v>
      </c>
      <c r="H26" s="467"/>
      <c r="I26" s="42">
        <f>VLOOKUP($A26&amp;I$54,決統データ!$A$3:$DE$365,$E26+19,FALSE)</f>
        <v>2323</v>
      </c>
    </row>
    <row r="27" spans="1:9" ht="20.100000000000001" customHeight="1">
      <c r="F27" s="658" t="s">
        <v>1233</v>
      </c>
      <c r="G27" s="660" t="s">
        <v>833</v>
      </c>
      <c r="H27" s="84" t="s">
        <v>1105</v>
      </c>
      <c r="I27" s="153">
        <f t="shared" ref="I27:I50" si="1">I3/$I$26*100</f>
        <v>21.782178217821784</v>
      </c>
    </row>
    <row r="28" spans="1:9" ht="20.100000000000001" customHeight="1">
      <c r="F28" s="658"/>
      <c r="G28" s="659"/>
      <c r="H28" s="60" t="s">
        <v>1104</v>
      </c>
      <c r="I28" s="153">
        <f t="shared" si="1"/>
        <v>16.831683168316832</v>
      </c>
    </row>
    <row r="29" spans="1:9" ht="20.100000000000001" customHeight="1">
      <c r="F29" s="658"/>
      <c r="G29" s="659"/>
      <c r="H29" s="60" t="s">
        <v>1475</v>
      </c>
      <c r="I29" s="153">
        <f t="shared" si="1"/>
        <v>8.1790787774429621</v>
      </c>
    </row>
    <row r="30" spans="1:9" ht="20.100000000000001" customHeight="1">
      <c r="F30" s="658"/>
      <c r="G30" s="659"/>
      <c r="H30" s="60" t="s">
        <v>1102</v>
      </c>
      <c r="I30" s="153">
        <f t="shared" si="1"/>
        <v>0</v>
      </c>
    </row>
    <row r="31" spans="1:9" ht="20.100000000000001" customHeight="1">
      <c r="F31" s="658"/>
      <c r="G31" s="659"/>
      <c r="H31" s="60" t="s">
        <v>1101</v>
      </c>
      <c r="I31" s="153">
        <f t="shared" si="1"/>
        <v>9.2122255703831257</v>
      </c>
    </row>
    <row r="32" spans="1:9" ht="20.100000000000001" customHeight="1">
      <c r="F32" s="658"/>
      <c r="G32" s="659"/>
      <c r="H32" s="60" t="s">
        <v>770</v>
      </c>
      <c r="I32" s="153">
        <f t="shared" si="1"/>
        <v>56.005165733964702</v>
      </c>
    </row>
    <row r="33" spans="6:9" ht="20.100000000000001" customHeight="1">
      <c r="F33" s="658"/>
      <c r="G33" s="467" t="s">
        <v>1100</v>
      </c>
      <c r="H33" s="467"/>
      <c r="I33" s="153">
        <f t="shared" si="1"/>
        <v>0</v>
      </c>
    </row>
    <row r="34" spans="6:9" ht="20.100000000000001" customHeight="1">
      <c r="F34" s="658"/>
      <c r="G34" s="659" t="s">
        <v>626</v>
      </c>
      <c r="H34" s="60" t="s">
        <v>1099</v>
      </c>
      <c r="I34" s="153">
        <f t="shared" si="1"/>
        <v>0</v>
      </c>
    </row>
    <row r="35" spans="6:9" ht="20.100000000000001" customHeight="1">
      <c r="F35" s="658"/>
      <c r="G35" s="659"/>
      <c r="H35" s="60" t="s">
        <v>1098</v>
      </c>
      <c r="I35" s="153">
        <f t="shared" si="1"/>
        <v>0</v>
      </c>
    </row>
    <row r="36" spans="6:9" ht="20.100000000000001" customHeight="1">
      <c r="F36" s="658"/>
      <c r="G36" s="659"/>
      <c r="H36" s="60" t="s">
        <v>1097</v>
      </c>
      <c r="I36" s="153">
        <f t="shared" si="1"/>
        <v>0</v>
      </c>
    </row>
    <row r="37" spans="6:9" ht="20.100000000000001" customHeight="1">
      <c r="F37" s="658"/>
      <c r="G37" s="467" t="s">
        <v>1232</v>
      </c>
      <c r="H37" s="467"/>
      <c r="I37" s="153">
        <f t="shared" si="1"/>
        <v>7.4472664657770125</v>
      </c>
    </row>
    <row r="38" spans="6:9" ht="20.100000000000001" customHeight="1">
      <c r="F38" s="658"/>
      <c r="G38" s="467" t="s">
        <v>1096</v>
      </c>
      <c r="H38" s="467"/>
      <c r="I38" s="153">
        <f t="shared" si="1"/>
        <v>1.420576840292725</v>
      </c>
    </row>
    <row r="39" spans="6:9" ht="20.100000000000001" customHeight="1">
      <c r="F39" s="658"/>
      <c r="G39" s="467" t="s">
        <v>1095</v>
      </c>
      <c r="H39" s="467"/>
      <c r="I39" s="153">
        <f t="shared" si="1"/>
        <v>1.2053379250968574</v>
      </c>
    </row>
    <row r="40" spans="6:9" ht="20.100000000000001" customHeight="1">
      <c r="F40" s="658"/>
      <c r="G40" s="467" t="s">
        <v>1094</v>
      </c>
      <c r="H40" s="467"/>
      <c r="I40" s="153">
        <f t="shared" si="1"/>
        <v>0</v>
      </c>
    </row>
    <row r="41" spans="6:9" ht="20.100000000000001" customHeight="1">
      <c r="F41" s="658"/>
      <c r="G41" s="467" t="s">
        <v>1091</v>
      </c>
      <c r="H41" s="467"/>
      <c r="I41" s="153">
        <f t="shared" si="1"/>
        <v>0</v>
      </c>
    </row>
    <row r="42" spans="6:9" ht="20.100000000000001" customHeight="1">
      <c r="F42" s="658"/>
      <c r="G42" s="467" t="s">
        <v>1231</v>
      </c>
      <c r="H42" s="467"/>
      <c r="I42" s="153">
        <f t="shared" si="1"/>
        <v>0</v>
      </c>
    </row>
    <row r="43" spans="6:9" ht="20.100000000000001" customHeight="1">
      <c r="F43" s="658"/>
      <c r="G43" s="467" t="s">
        <v>1230</v>
      </c>
      <c r="H43" s="467"/>
      <c r="I43" s="153">
        <f t="shared" si="1"/>
        <v>0</v>
      </c>
    </row>
    <row r="44" spans="6:9" ht="20.100000000000001" customHeight="1">
      <c r="F44" s="658"/>
      <c r="G44" s="467" t="s">
        <v>1092</v>
      </c>
      <c r="H44" s="467"/>
      <c r="I44" s="153">
        <f t="shared" si="1"/>
        <v>30.305639259578133</v>
      </c>
    </row>
    <row r="45" spans="6:9" ht="20.100000000000001" customHeight="1">
      <c r="F45" s="658"/>
      <c r="G45" s="656" t="s">
        <v>1229</v>
      </c>
      <c r="H45" s="657"/>
      <c r="I45" s="153">
        <f t="shared" si="1"/>
        <v>0</v>
      </c>
    </row>
    <row r="46" spans="6:9" ht="20.100000000000001" customHeight="1">
      <c r="F46" s="658"/>
      <c r="G46" s="467" t="s">
        <v>713</v>
      </c>
      <c r="H46" s="467"/>
      <c r="I46" s="153">
        <f t="shared" si="1"/>
        <v>3.6160137752905728</v>
      </c>
    </row>
    <row r="47" spans="6:9" ht="20.100000000000001" customHeight="1">
      <c r="F47" s="658"/>
      <c r="G47" s="467" t="s">
        <v>1228</v>
      </c>
      <c r="H47" s="467"/>
      <c r="I47" s="153">
        <f t="shared" si="1"/>
        <v>100</v>
      </c>
    </row>
    <row r="48" spans="6:9" ht="20.100000000000001" customHeight="1">
      <c r="F48" s="658"/>
      <c r="G48" s="467" t="s">
        <v>1227</v>
      </c>
      <c r="H48" s="467"/>
      <c r="I48" s="153">
        <f t="shared" si="1"/>
        <v>0</v>
      </c>
    </row>
    <row r="49" spans="6:9" ht="20.100000000000001" customHeight="1">
      <c r="F49" s="658"/>
      <c r="G49" s="467" t="s">
        <v>1087</v>
      </c>
      <c r="H49" s="467"/>
      <c r="I49" s="153">
        <f t="shared" si="1"/>
        <v>0</v>
      </c>
    </row>
    <row r="50" spans="6:9" ht="20.100000000000001" customHeight="1">
      <c r="F50" s="658"/>
      <c r="G50" s="467" t="s">
        <v>1086</v>
      </c>
      <c r="H50" s="467"/>
      <c r="I50" s="153">
        <f t="shared" si="1"/>
        <v>100</v>
      </c>
    </row>
    <row r="54" spans="6:9" hidden="1">
      <c r="I54" s="247" t="str">
        <f>+I55&amp;"000"</f>
        <v>264075000</v>
      </c>
    </row>
    <row r="55" spans="6:9" hidden="1">
      <c r="I55" s="247" t="s">
        <v>573</v>
      </c>
    </row>
    <row r="56" spans="6:9" hidden="1">
      <c r="I56" s="247" t="s">
        <v>574</v>
      </c>
    </row>
  </sheetData>
  <sheetProtection algorithmName="SHA-512" hashValue="O/N0b+jlR4xt1G8WQ5JGq/wN7LxaBNhUR/0go5VXqlXHeBTG6tv2J+A72OI09SdIc5yz4ty8iLriiIq8/Wyb3w==" saltValue="zcwX4Gqj+X7Qx51A1kq7mQ==" spinCount="100000" sheet="1" objects="1" scenarios="1"/>
  <customSheetViews>
    <customSheetView guid="{247A5D4D-80F1-4466-92F7-7A3BC78E450F}" fitToPage="1" printArea="1" topLeftCell="A46">
      <selection activeCell="C43" sqref="C43"/>
      <pageMargins left="0.98425196850393704" right="0.78740157480314965" top="0.78740157480314965" bottom="0.78740157480314965" header="0.51181102362204722" footer="0.51181102362204722"/>
      <pageSetup paperSize="9" scale="77" orientation="portrait" blackAndWhite="1" horizontalDpi="300" verticalDpi="300"/>
      <headerFooter alignWithMargins="0"/>
    </customSheetView>
  </customSheetViews>
  <mergeCells count="37">
    <mergeCell ref="F2:H2"/>
    <mergeCell ref="F3:F26"/>
    <mergeCell ref="G3:G8"/>
    <mergeCell ref="G9:H9"/>
    <mergeCell ref="G10:G12"/>
    <mergeCell ref="G13:H13"/>
    <mergeCell ref="G14:H14"/>
    <mergeCell ref="G15:H15"/>
    <mergeCell ref="G24:H24"/>
    <mergeCell ref="G25:H25"/>
    <mergeCell ref="G18:H18"/>
    <mergeCell ref="G19:H19"/>
    <mergeCell ref="G16:H16"/>
    <mergeCell ref="G17:H17"/>
    <mergeCell ref="G22:H22"/>
    <mergeCell ref="G23:H23"/>
    <mergeCell ref="G44:H44"/>
    <mergeCell ref="G20:H20"/>
    <mergeCell ref="G21:H21"/>
    <mergeCell ref="G45:H45"/>
    <mergeCell ref="G26:H26"/>
    <mergeCell ref="G47:H47"/>
    <mergeCell ref="G48:H48"/>
    <mergeCell ref="G49:H49"/>
    <mergeCell ref="F27:F50"/>
    <mergeCell ref="G27:G32"/>
    <mergeCell ref="G33:H33"/>
    <mergeCell ref="G34:G36"/>
    <mergeCell ref="G37:H37"/>
    <mergeCell ref="G38:H38"/>
    <mergeCell ref="G39:H39"/>
    <mergeCell ref="G40:H40"/>
    <mergeCell ref="G50:H50"/>
    <mergeCell ref="G46:H46"/>
    <mergeCell ref="G41:H41"/>
    <mergeCell ref="G42:H42"/>
    <mergeCell ref="G43:H43"/>
  </mergeCells>
  <phoneticPr fontId="3"/>
  <pageMargins left="0.98425196850393704" right="0.78740157480314965" top="0.78740157480314965" bottom="0.78740157480314965" header="0.51181102362204722" footer="0.51181102362204722"/>
  <pageSetup paperSize="9" scale="78"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J84"/>
  <sheetViews>
    <sheetView view="pageBreakPreview" zoomScale="85" zoomScaleNormal="100" zoomScaleSheetLayoutView="85" workbookViewId="0">
      <pane ySplit="2" topLeftCell="A3" activePane="bottomLeft" state="frozen"/>
      <selection pane="bottomLeft" activeCell="A82" sqref="A82:XFD84"/>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5.796875" style="1" customWidth="1"/>
    <col min="7" max="7" width="6" style="1" customWidth="1"/>
    <col min="8" max="8" width="6.19921875" style="1" customWidth="1"/>
    <col min="9" max="9" width="26.19921875" style="1" customWidth="1"/>
    <col min="10" max="10" width="14.59765625" style="139" customWidth="1"/>
    <col min="11" max="16384" width="9" style="1"/>
  </cols>
  <sheetData>
    <row r="1" spans="1:10">
      <c r="F1" s="1" t="s">
        <v>1255</v>
      </c>
      <c r="J1" s="215" t="s">
        <v>513</v>
      </c>
    </row>
    <row r="2" spans="1:10" ht="34.5" customHeight="1">
      <c r="A2" s="26"/>
      <c r="B2" s="67" t="s">
        <v>757</v>
      </c>
      <c r="C2" s="26" t="s">
        <v>758</v>
      </c>
      <c r="D2" s="26" t="s">
        <v>759</v>
      </c>
      <c r="E2" s="30" t="s">
        <v>760</v>
      </c>
      <c r="F2" s="661"/>
      <c r="G2" s="662"/>
      <c r="H2" s="662"/>
      <c r="I2" s="663"/>
      <c r="J2" s="11" t="s">
        <v>578</v>
      </c>
    </row>
    <row r="3" spans="1:10" ht="18" customHeight="1">
      <c r="A3" s="27" t="str">
        <f>+B3&amp;C3&amp;D3</f>
        <v>1783201</v>
      </c>
      <c r="B3" s="28" t="s">
        <v>326</v>
      </c>
      <c r="C3" s="29">
        <v>32</v>
      </c>
      <c r="D3" s="28" t="s">
        <v>761</v>
      </c>
      <c r="E3" s="24">
        <v>1</v>
      </c>
      <c r="F3" s="576" t="s">
        <v>1253</v>
      </c>
      <c r="G3" s="576" t="s">
        <v>1252</v>
      </c>
      <c r="H3" s="163" t="s">
        <v>833</v>
      </c>
      <c r="I3" s="179"/>
      <c r="J3" s="42">
        <f>VLOOKUP($A3&amp;J$82,決統データ!$A$3:$DE$365,$E3+19,FALSE)</f>
        <v>0</v>
      </c>
    </row>
    <row r="4" spans="1:10" ht="18" customHeight="1">
      <c r="A4" s="27" t="str">
        <f t="shared" ref="A4:A76" si="0">+B4&amp;C4&amp;D4</f>
        <v>1783201</v>
      </c>
      <c r="B4" s="28" t="s">
        <v>326</v>
      </c>
      <c r="C4" s="29">
        <v>32</v>
      </c>
      <c r="D4" s="28" t="s">
        <v>761</v>
      </c>
      <c r="E4" s="24">
        <v>2</v>
      </c>
      <c r="F4" s="576"/>
      <c r="G4" s="576"/>
      <c r="H4" s="163" t="s">
        <v>1094</v>
      </c>
      <c r="I4" s="179"/>
      <c r="J4" s="42">
        <f>VLOOKUP($A4&amp;J$82,決統データ!$A$3:$DE$365,$E4+19,FALSE)</f>
        <v>0</v>
      </c>
    </row>
    <row r="5" spans="1:10" ht="18" customHeight="1">
      <c r="A5" s="27" t="str">
        <f t="shared" si="0"/>
        <v>1783201</v>
      </c>
      <c r="B5" s="28" t="s">
        <v>326</v>
      </c>
      <c r="C5" s="29">
        <v>32</v>
      </c>
      <c r="D5" s="28" t="s">
        <v>761</v>
      </c>
      <c r="E5" s="24">
        <v>3</v>
      </c>
      <c r="F5" s="576"/>
      <c r="G5" s="576"/>
      <c r="H5" s="163" t="s">
        <v>1091</v>
      </c>
      <c r="I5" s="179"/>
      <c r="J5" s="42">
        <f>VLOOKUP($A5&amp;J$82,決統データ!$A$3:$DE$365,$E5+19,FALSE)</f>
        <v>0</v>
      </c>
    </row>
    <row r="6" spans="1:10" ht="18" customHeight="1">
      <c r="A6" s="27" t="str">
        <f t="shared" si="0"/>
        <v>1783201</v>
      </c>
      <c r="B6" s="28" t="s">
        <v>326</v>
      </c>
      <c r="C6" s="29">
        <v>32</v>
      </c>
      <c r="D6" s="28" t="s">
        <v>761</v>
      </c>
      <c r="E6" s="24">
        <v>4</v>
      </c>
      <c r="F6" s="576"/>
      <c r="G6" s="576"/>
      <c r="H6" s="163" t="s">
        <v>1251</v>
      </c>
      <c r="I6" s="179"/>
      <c r="J6" s="42">
        <f>VLOOKUP($A6&amp;J$82,決統データ!$A$3:$DE$365,$E6+19,FALSE)</f>
        <v>0</v>
      </c>
    </row>
    <row r="7" spans="1:10" ht="18" customHeight="1">
      <c r="A7" s="27" t="str">
        <f t="shared" si="0"/>
        <v>1783201</v>
      </c>
      <c r="B7" s="28" t="s">
        <v>326</v>
      </c>
      <c r="C7" s="29">
        <v>32</v>
      </c>
      <c r="D7" s="28" t="s">
        <v>761</v>
      </c>
      <c r="E7" s="24">
        <v>5</v>
      </c>
      <c r="F7" s="576"/>
      <c r="G7" s="576"/>
      <c r="H7" s="163" t="s">
        <v>1092</v>
      </c>
      <c r="I7" s="179"/>
      <c r="J7" s="42">
        <f>VLOOKUP($A7&amp;J$82,決統データ!$A$3:$DE$365,$E7+19,FALSE)</f>
        <v>0</v>
      </c>
    </row>
    <row r="8" spans="1:10" ht="18" customHeight="1">
      <c r="A8" s="27" t="str">
        <f t="shared" si="0"/>
        <v>1783201</v>
      </c>
      <c r="B8" s="28" t="s">
        <v>326</v>
      </c>
      <c r="C8" s="29">
        <v>32</v>
      </c>
      <c r="D8" s="28" t="s">
        <v>761</v>
      </c>
      <c r="E8" s="24">
        <v>6</v>
      </c>
      <c r="F8" s="576"/>
      <c r="G8" s="576"/>
      <c r="H8" s="163" t="s">
        <v>713</v>
      </c>
      <c r="I8" s="179"/>
      <c r="J8" s="42">
        <f>VLOOKUP($A8&amp;J$82,決統データ!$A$3:$DE$365,$E8+19,FALSE)</f>
        <v>0</v>
      </c>
    </row>
    <row r="9" spans="1:10" ht="18" customHeight="1">
      <c r="A9" s="27" t="str">
        <f t="shared" si="0"/>
        <v>1783201</v>
      </c>
      <c r="B9" s="28" t="s">
        <v>326</v>
      </c>
      <c r="C9" s="29">
        <v>32</v>
      </c>
      <c r="D9" s="28" t="s">
        <v>761</v>
      </c>
      <c r="E9" s="24">
        <v>7</v>
      </c>
      <c r="F9" s="576"/>
      <c r="G9" s="576"/>
      <c r="H9" s="163" t="s">
        <v>770</v>
      </c>
      <c r="I9" s="179"/>
      <c r="J9" s="42">
        <f>VLOOKUP($A9&amp;J$82,決統データ!$A$3:$DE$365,$E9+19,FALSE)</f>
        <v>0</v>
      </c>
    </row>
    <row r="10" spans="1:10" ht="18" customHeight="1">
      <c r="A10" s="27" t="str">
        <f t="shared" si="0"/>
        <v>1783201</v>
      </c>
      <c r="B10" s="28" t="s">
        <v>326</v>
      </c>
      <c r="C10" s="29">
        <v>32</v>
      </c>
      <c r="D10" s="28" t="s">
        <v>761</v>
      </c>
      <c r="E10" s="24">
        <v>8</v>
      </c>
      <c r="F10" s="576"/>
      <c r="G10" s="576"/>
      <c r="H10" s="576" t="s">
        <v>626</v>
      </c>
      <c r="I10" s="162" t="s">
        <v>1237</v>
      </c>
      <c r="J10" s="42">
        <f>VLOOKUP($A10&amp;J$82,決統データ!$A$3:$DE$365,$E10+19,FALSE)</f>
        <v>0</v>
      </c>
    </row>
    <row r="11" spans="1:10" ht="18" customHeight="1">
      <c r="A11" s="27" t="str">
        <f t="shared" si="0"/>
        <v>1783201</v>
      </c>
      <c r="B11" s="28" t="s">
        <v>326</v>
      </c>
      <c r="C11" s="29">
        <v>32</v>
      </c>
      <c r="D11" s="28" t="s">
        <v>761</v>
      </c>
      <c r="E11" s="24">
        <v>9</v>
      </c>
      <c r="F11" s="576"/>
      <c r="G11" s="576"/>
      <c r="H11" s="576"/>
      <c r="I11" s="162" t="s">
        <v>1236</v>
      </c>
      <c r="J11" s="42">
        <f>VLOOKUP($A11&amp;J$82,決統データ!$A$3:$DE$365,$E11+19,FALSE)</f>
        <v>0</v>
      </c>
    </row>
    <row r="12" spans="1:10" ht="18" customHeight="1">
      <c r="A12" s="27" t="str">
        <f t="shared" si="0"/>
        <v>1783201</v>
      </c>
      <c r="B12" s="28" t="s">
        <v>326</v>
      </c>
      <c r="C12" s="29">
        <v>32</v>
      </c>
      <c r="D12" s="28" t="s">
        <v>761</v>
      </c>
      <c r="E12" s="24">
        <v>10</v>
      </c>
      <c r="F12" s="576"/>
      <c r="G12" s="576"/>
      <c r="H12" s="576"/>
      <c r="I12" s="162" t="s">
        <v>713</v>
      </c>
      <c r="J12" s="42">
        <f>VLOOKUP($A12&amp;J$82,決統データ!$A$3:$DE$365,$E12+19,FALSE)</f>
        <v>0</v>
      </c>
    </row>
    <row r="13" spans="1:10" ht="18" customHeight="1">
      <c r="A13" s="27" t="str">
        <f t="shared" si="0"/>
        <v>1783201</v>
      </c>
      <c r="B13" s="28" t="s">
        <v>326</v>
      </c>
      <c r="C13" s="29">
        <v>32</v>
      </c>
      <c r="D13" s="28" t="s">
        <v>761</v>
      </c>
      <c r="E13" s="24">
        <v>11</v>
      </c>
      <c r="F13" s="576"/>
      <c r="G13" s="576" t="s">
        <v>1223</v>
      </c>
      <c r="H13" s="162" t="s">
        <v>833</v>
      </c>
      <c r="I13" s="162"/>
      <c r="J13" s="42">
        <f>VLOOKUP($A13&amp;J$82,決統データ!$A$3:$DE$365,$E13+19,FALSE)</f>
        <v>0</v>
      </c>
    </row>
    <row r="14" spans="1:10" ht="18" customHeight="1">
      <c r="A14" s="27" t="str">
        <f t="shared" si="0"/>
        <v>1783201</v>
      </c>
      <c r="B14" s="28" t="s">
        <v>326</v>
      </c>
      <c r="C14" s="29">
        <v>32</v>
      </c>
      <c r="D14" s="28" t="s">
        <v>761</v>
      </c>
      <c r="E14" s="24">
        <v>12</v>
      </c>
      <c r="F14" s="576"/>
      <c r="G14" s="576"/>
      <c r="H14" s="163" t="s">
        <v>1250</v>
      </c>
      <c r="I14" s="179"/>
      <c r="J14" s="42">
        <f>VLOOKUP($A14&amp;J$82,決統データ!$A$3:$DE$365,$E14+19,FALSE)</f>
        <v>0</v>
      </c>
    </row>
    <row r="15" spans="1:10" ht="18" customHeight="1">
      <c r="A15" s="27" t="str">
        <f t="shared" si="0"/>
        <v>1783201</v>
      </c>
      <c r="B15" s="28" t="s">
        <v>326</v>
      </c>
      <c r="C15" s="29">
        <v>32</v>
      </c>
      <c r="D15" s="28" t="s">
        <v>761</v>
      </c>
      <c r="E15" s="24">
        <v>13</v>
      </c>
      <c r="F15" s="576"/>
      <c r="G15" s="576"/>
      <c r="H15" s="163"/>
      <c r="I15" s="179" t="s">
        <v>1249</v>
      </c>
      <c r="J15" s="42">
        <f>VLOOKUP($A15&amp;J$82,決統データ!$A$3:$DE$365,$E15+19,FALSE)</f>
        <v>0</v>
      </c>
    </row>
    <row r="16" spans="1:10" ht="18" customHeight="1">
      <c r="A16" s="27" t="str">
        <f t="shared" si="0"/>
        <v>1783201</v>
      </c>
      <c r="B16" s="28" t="s">
        <v>326</v>
      </c>
      <c r="C16" s="29">
        <v>32</v>
      </c>
      <c r="D16" s="28" t="s">
        <v>761</v>
      </c>
      <c r="E16" s="24">
        <v>14</v>
      </c>
      <c r="F16" s="576"/>
      <c r="G16" s="576"/>
      <c r="H16" s="163" t="s">
        <v>1094</v>
      </c>
      <c r="I16" s="179"/>
      <c r="J16" s="42">
        <f>VLOOKUP($A16&amp;J$82,決統データ!$A$3:$DE$365,$E16+19,FALSE)</f>
        <v>0</v>
      </c>
    </row>
    <row r="17" spans="1:10" ht="18" customHeight="1">
      <c r="A17" s="27" t="str">
        <f t="shared" si="0"/>
        <v>1783201</v>
      </c>
      <c r="B17" s="28" t="s">
        <v>326</v>
      </c>
      <c r="C17" s="29">
        <v>32</v>
      </c>
      <c r="D17" s="28" t="s">
        <v>761</v>
      </c>
      <c r="E17" s="24">
        <v>15</v>
      </c>
      <c r="F17" s="576"/>
      <c r="G17" s="576"/>
      <c r="H17" s="163" t="s">
        <v>1091</v>
      </c>
      <c r="I17" s="179"/>
      <c r="J17" s="42">
        <f>VLOOKUP($A17&amp;J$82,決統データ!$A$3:$DE$365,$E17+19,FALSE)</f>
        <v>0</v>
      </c>
    </row>
    <row r="18" spans="1:10" ht="18" customHeight="1">
      <c r="A18" s="27" t="str">
        <f t="shared" si="0"/>
        <v>1783201</v>
      </c>
      <c r="B18" s="28" t="s">
        <v>326</v>
      </c>
      <c r="C18" s="29">
        <v>32</v>
      </c>
      <c r="D18" s="28" t="s">
        <v>761</v>
      </c>
      <c r="E18" s="24">
        <v>16</v>
      </c>
      <c r="F18" s="576"/>
      <c r="G18" s="576"/>
      <c r="H18" s="163" t="s">
        <v>1231</v>
      </c>
      <c r="I18" s="179"/>
      <c r="J18" s="42">
        <f>VLOOKUP($A18&amp;J$82,決統データ!$A$3:$DE$365,$E18+19,FALSE)</f>
        <v>0</v>
      </c>
    </row>
    <row r="19" spans="1:10" ht="18" customHeight="1">
      <c r="A19" s="27" t="str">
        <f t="shared" si="0"/>
        <v>1783201</v>
      </c>
      <c r="B19" s="28" t="s">
        <v>326</v>
      </c>
      <c r="C19" s="29">
        <v>32</v>
      </c>
      <c r="D19" s="28" t="s">
        <v>761</v>
      </c>
      <c r="E19" s="24">
        <v>17</v>
      </c>
      <c r="F19" s="576"/>
      <c r="G19" s="576"/>
      <c r="H19" s="163" t="s">
        <v>1092</v>
      </c>
      <c r="I19" s="179"/>
      <c r="J19" s="42">
        <f>VLOOKUP($A19&amp;J$82,決統データ!$A$3:$DE$365,$E19+19,FALSE)</f>
        <v>0</v>
      </c>
    </row>
    <row r="20" spans="1:10" ht="18" customHeight="1">
      <c r="A20" s="27" t="str">
        <f t="shared" si="0"/>
        <v>1783201</v>
      </c>
      <c r="B20" s="28" t="s">
        <v>326</v>
      </c>
      <c r="C20" s="29">
        <v>32</v>
      </c>
      <c r="D20" s="28" t="s">
        <v>761</v>
      </c>
      <c r="E20" s="24">
        <v>18</v>
      </c>
      <c r="F20" s="576"/>
      <c r="G20" s="576"/>
      <c r="H20" s="163" t="s">
        <v>713</v>
      </c>
      <c r="I20" s="179"/>
      <c r="J20" s="42">
        <f>VLOOKUP($A20&amp;J$82,決統データ!$A$3:$DE$365,$E20+19,FALSE)</f>
        <v>0</v>
      </c>
    </row>
    <row r="21" spans="1:10" ht="18" customHeight="1">
      <c r="A21" s="27" t="str">
        <f t="shared" si="0"/>
        <v>1783201</v>
      </c>
      <c r="B21" s="28" t="s">
        <v>326</v>
      </c>
      <c r="C21" s="29">
        <v>32</v>
      </c>
      <c r="D21" s="28" t="s">
        <v>761</v>
      </c>
      <c r="E21" s="24">
        <v>19</v>
      </c>
      <c r="F21" s="576"/>
      <c r="G21" s="576"/>
      <c r="H21" s="163" t="s">
        <v>770</v>
      </c>
      <c r="I21" s="179"/>
      <c r="J21" s="42">
        <f>VLOOKUP($A21&amp;J$82,決統データ!$A$3:$DE$365,$E21+19,FALSE)</f>
        <v>0</v>
      </c>
    </row>
    <row r="22" spans="1:10" ht="18" customHeight="1">
      <c r="A22" s="27" t="str">
        <f t="shared" si="0"/>
        <v>1783201</v>
      </c>
      <c r="B22" s="28" t="s">
        <v>326</v>
      </c>
      <c r="C22" s="29">
        <v>32</v>
      </c>
      <c r="D22" s="28" t="s">
        <v>761</v>
      </c>
      <c r="E22" s="24">
        <v>20</v>
      </c>
      <c r="F22" s="576"/>
      <c r="G22" s="576"/>
      <c r="H22" s="576" t="s">
        <v>626</v>
      </c>
      <c r="I22" s="162" t="s">
        <v>1237</v>
      </c>
      <c r="J22" s="42">
        <f>VLOOKUP($A22&amp;J$82,決統データ!$A$3:$DE$365,$E22+19,FALSE)</f>
        <v>0</v>
      </c>
    </row>
    <row r="23" spans="1:10" ht="18" customHeight="1">
      <c r="A23" s="27" t="str">
        <f t="shared" si="0"/>
        <v>1783201</v>
      </c>
      <c r="B23" s="28" t="s">
        <v>326</v>
      </c>
      <c r="C23" s="29">
        <v>32</v>
      </c>
      <c r="D23" s="28" t="s">
        <v>761</v>
      </c>
      <c r="E23" s="24">
        <v>21</v>
      </c>
      <c r="F23" s="576"/>
      <c r="G23" s="576"/>
      <c r="H23" s="576"/>
      <c r="I23" s="162" t="s">
        <v>1236</v>
      </c>
      <c r="J23" s="42">
        <f>VLOOKUP($A23&amp;J$82,決統データ!$A$3:$DE$365,$E23+19,FALSE)</f>
        <v>0</v>
      </c>
    </row>
    <row r="24" spans="1:10" ht="18" customHeight="1">
      <c r="A24" s="27" t="str">
        <f t="shared" si="0"/>
        <v>1783201</v>
      </c>
      <c r="B24" s="28" t="s">
        <v>326</v>
      </c>
      <c r="C24" s="29">
        <v>32</v>
      </c>
      <c r="D24" s="28" t="s">
        <v>761</v>
      </c>
      <c r="E24" s="24">
        <v>22</v>
      </c>
      <c r="F24" s="576"/>
      <c r="G24" s="576"/>
      <c r="H24" s="576"/>
      <c r="I24" s="162" t="s">
        <v>713</v>
      </c>
      <c r="J24" s="42">
        <f>VLOOKUP($A24&amp;J$82,決統データ!$A$3:$DE$365,$E24+19,FALSE)</f>
        <v>0</v>
      </c>
    </row>
    <row r="25" spans="1:10" ht="18" customHeight="1">
      <c r="A25" s="27" t="str">
        <f t="shared" si="0"/>
        <v>1783201</v>
      </c>
      <c r="B25" s="28" t="s">
        <v>326</v>
      </c>
      <c r="C25" s="29">
        <v>32</v>
      </c>
      <c r="D25" s="28" t="s">
        <v>761</v>
      </c>
      <c r="E25" s="24">
        <v>23</v>
      </c>
      <c r="F25" s="576"/>
      <c r="G25" s="576" t="s">
        <v>1222</v>
      </c>
      <c r="H25" s="162" t="s">
        <v>833</v>
      </c>
      <c r="I25" s="162"/>
      <c r="J25" s="42">
        <f>VLOOKUP($A25&amp;J$82,決統データ!$A$3:$DE$365,$E25+19,FALSE)</f>
        <v>1301</v>
      </c>
    </row>
    <row r="26" spans="1:10" ht="18" customHeight="1">
      <c r="A26" s="27" t="str">
        <f t="shared" si="0"/>
        <v>1783201</v>
      </c>
      <c r="B26" s="28" t="s">
        <v>326</v>
      </c>
      <c r="C26" s="29">
        <v>32</v>
      </c>
      <c r="D26" s="28" t="s">
        <v>761</v>
      </c>
      <c r="E26" s="24">
        <v>24</v>
      </c>
      <c r="F26" s="576"/>
      <c r="G26" s="576"/>
      <c r="H26" s="163" t="s">
        <v>1250</v>
      </c>
      <c r="I26" s="179"/>
      <c r="J26" s="42">
        <f>VLOOKUP($A26&amp;J$82,決統データ!$A$3:$DE$365,$E26+19,FALSE)</f>
        <v>173</v>
      </c>
    </row>
    <row r="27" spans="1:10" ht="18" customHeight="1">
      <c r="A27" s="27" t="str">
        <f t="shared" si="0"/>
        <v>1783201</v>
      </c>
      <c r="B27" s="28" t="s">
        <v>326</v>
      </c>
      <c r="C27" s="29">
        <v>32</v>
      </c>
      <c r="D27" s="28" t="s">
        <v>761</v>
      </c>
      <c r="E27" s="24">
        <v>25</v>
      </c>
      <c r="F27" s="576"/>
      <c r="G27" s="576"/>
      <c r="H27" s="163"/>
      <c r="I27" s="179" t="s">
        <v>1249</v>
      </c>
      <c r="J27" s="42">
        <f>VLOOKUP($A27&amp;J$82,決統データ!$A$3:$DE$365,$E27+19,FALSE)</f>
        <v>173</v>
      </c>
    </row>
    <row r="28" spans="1:10" ht="18" customHeight="1">
      <c r="A28" s="27" t="str">
        <f t="shared" si="0"/>
        <v>1783201</v>
      </c>
      <c r="B28" s="28" t="s">
        <v>326</v>
      </c>
      <c r="C28" s="29">
        <v>32</v>
      </c>
      <c r="D28" s="28" t="s">
        <v>761</v>
      </c>
      <c r="E28" s="24">
        <v>26</v>
      </c>
      <c r="F28" s="576"/>
      <c r="G28" s="576"/>
      <c r="H28" s="163" t="s">
        <v>1094</v>
      </c>
      <c r="I28" s="179"/>
      <c r="J28" s="42">
        <f>VLOOKUP($A28&amp;J$82,決統データ!$A$3:$DE$365,$E28+19,FALSE)</f>
        <v>0</v>
      </c>
    </row>
    <row r="29" spans="1:10" ht="18" customHeight="1">
      <c r="A29" s="27" t="str">
        <f t="shared" si="0"/>
        <v>1783201</v>
      </c>
      <c r="B29" s="28" t="s">
        <v>326</v>
      </c>
      <c r="C29" s="29">
        <v>32</v>
      </c>
      <c r="D29" s="28" t="s">
        <v>761</v>
      </c>
      <c r="E29" s="24">
        <v>27</v>
      </c>
      <c r="F29" s="576"/>
      <c r="G29" s="576"/>
      <c r="H29" s="163" t="s">
        <v>1091</v>
      </c>
      <c r="I29" s="179"/>
      <c r="J29" s="42">
        <f>VLOOKUP($A29&amp;J$82,決統データ!$A$3:$DE$365,$E29+19,FALSE)</f>
        <v>0</v>
      </c>
    </row>
    <row r="30" spans="1:10" ht="18" customHeight="1">
      <c r="A30" s="27" t="str">
        <f t="shared" si="0"/>
        <v>1783201</v>
      </c>
      <c r="B30" s="28" t="s">
        <v>326</v>
      </c>
      <c r="C30" s="29">
        <v>32</v>
      </c>
      <c r="D30" s="28" t="s">
        <v>761</v>
      </c>
      <c r="E30" s="24">
        <v>28</v>
      </c>
      <c r="F30" s="576"/>
      <c r="G30" s="576"/>
      <c r="H30" s="163" t="s">
        <v>1231</v>
      </c>
      <c r="I30" s="179"/>
      <c r="J30" s="42">
        <f>VLOOKUP($A30&amp;J$82,決統データ!$A$3:$DE$365,$E30+19,FALSE)</f>
        <v>0</v>
      </c>
    </row>
    <row r="31" spans="1:10" ht="18" customHeight="1">
      <c r="A31" s="27" t="str">
        <f t="shared" si="0"/>
        <v>1783201</v>
      </c>
      <c r="B31" s="28" t="s">
        <v>326</v>
      </c>
      <c r="C31" s="29">
        <v>32</v>
      </c>
      <c r="D31" s="28" t="s">
        <v>761</v>
      </c>
      <c r="E31" s="24">
        <v>29</v>
      </c>
      <c r="F31" s="576"/>
      <c r="G31" s="576"/>
      <c r="H31" s="163" t="s">
        <v>1092</v>
      </c>
      <c r="I31" s="179"/>
      <c r="J31" s="42">
        <f>VLOOKUP($A31&amp;J$82,決統データ!$A$3:$DE$365,$E31+19,FALSE)</f>
        <v>704</v>
      </c>
    </row>
    <row r="32" spans="1:10" ht="18" customHeight="1">
      <c r="A32" s="27" t="str">
        <f t="shared" si="0"/>
        <v>1783201</v>
      </c>
      <c r="B32" s="28" t="s">
        <v>326</v>
      </c>
      <c r="C32" s="29">
        <v>32</v>
      </c>
      <c r="D32" s="28" t="s">
        <v>761</v>
      </c>
      <c r="E32" s="24">
        <v>30</v>
      </c>
      <c r="F32" s="576"/>
      <c r="G32" s="576"/>
      <c r="H32" s="163" t="s">
        <v>713</v>
      </c>
      <c r="I32" s="179"/>
      <c r="J32" s="42">
        <f>VLOOKUP($A32&amp;J$82,決統データ!$A$3:$DE$365,$E32+19,FALSE)</f>
        <v>61</v>
      </c>
    </row>
    <row r="33" spans="1:10" ht="18" customHeight="1">
      <c r="A33" s="27" t="str">
        <f t="shared" si="0"/>
        <v>1783201</v>
      </c>
      <c r="B33" s="28" t="s">
        <v>326</v>
      </c>
      <c r="C33" s="29">
        <v>32</v>
      </c>
      <c r="D33" s="28" t="s">
        <v>761</v>
      </c>
      <c r="E33" s="24">
        <v>31</v>
      </c>
      <c r="F33" s="576"/>
      <c r="G33" s="576"/>
      <c r="H33" s="163" t="s">
        <v>770</v>
      </c>
      <c r="I33" s="179"/>
      <c r="J33" s="42">
        <f>VLOOKUP($A33&amp;J$82,決統データ!$A$3:$DE$365,$E33+19,FALSE)</f>
        <v>2239</v>
      </c>
    </row>
    <row r="34" spans="1:10" ht="18" customHeight="1">
      <c r="A34" s="27" t="str">
        <f t="shared" si="0"/>
        <v>1783201</v>
      </c>
      <c r="B34" s="28" t="s">
        <v>326</v>
      </c>
      <c r="C34" s="29">
        <v>32</v>
      </c>
      <c r="D34" s="28" t="s">
        <v>761</v>
      </c>
      <c r="E34" s="24">
        <v>32</v>
      </c>
      <c r="F34" s="576"/>
      <c r="G34" s="576"/>
      <c r="H34" s="576" t="s">
        <v>626</v>
      </c>
      <c r="I34" s="162" t="s">
        <v>1237</v>
      </c>
      <c r="J34" s="42">
        <f>VLOOKUP($A34&amp;J$82,決統データ!$A$3:$DE$365,$E34+19,FALSE)</f>
        <v>2239</v>
      </c>
    </row>
    <row r="35" spans="1:10" ht="18" customHeight="1">
      <c r="A35" s="27" t="str">
        <f t="shared" si="0"/>
        <v>1783201</v>
      </c>
      <c r="B35" s="28" t="s">
        <v>326</v>
      </c>
      <c r="C35" s="29">
        <v>32</v>
      </c>
      <c r="D35" s="28" t="s">
        <v>761</v>
      </c>
      <c r="E35" s="24">
        <v>33</v>
      </c>
      <c r="F35" s="576"/>
      <c r="G35" s="576"/>
      <c r="H35" s="576"/>
      <c r="I35" s="162" t="s">
        <v>1236</v>
      </c>
      <c r="J35" s="42">
        <f>VLOOKUP($A35&amp;J$82,決統データ!$A$3:$DE$365,$E35+19,FALSE)</f>
        <v>0</v>
      </c>
    </row>
    <row r="36" spans="1:10" ht="18" customHeight="1">
      <c r="A36" s="27" t="str">
        <f t="shared" si="0"/>
        <v>1783201</v>
      </c>
      <c r="B36" s="28" t="s">
        <v>326</v>
      </c>
      <c r="C36" s="29">
        <v>32</v>
      </c>
      <c r="D36" s="28" t="s">
        <v>761</v>
      </c>
      <c r="E36" s="24">
        <v>34</v>
      </c>
      <c r="F36" s="576"/>
      <c r="G36" s="576"/>
      <c r="H36" s="576"/>
      <c r="I36" s="162" t="s">
        <v>713</v>
      </c>
      <c r="J36" s="42">
        <f>VLOOKUP($A36&amp;J$82,決統データ!$A$3:$DE$365,$E36+19,FALSE)</f>
        <v>0</v>
      </c>
    </row>
    <row r="37" spans="1:10" ht="18" customHeight="1">
      <c r="A37" s="27" t="str">
        <f t="shared" si="0"/>
        <v>1783201</v>
      </c>
      <c r="B37" s="28" t="s">
        <v>326</v>
      </c>
      <c r="C37" s="29">
        <v>32</v>
      </c>
      <c r="D37" s="28" t="s">
        <v>761</v>
      </c>
      <c r="E37" s="24">
        <v>35</v>
      </c>
      <c r="F37" s="576"/>
      <c r="G37" s="576" t="s">
        <v>713</v>
      </c>
      <c r="H37" s="162" t="s">
        <v>833</v>
      </c>
      <c r="I37" s="162"/>
      <c r="J37" s="42">
        <f>VLOOKUP($A37&amp;J$82,決統データ!$A$3:$DE$365,$E37+19,FALSE)</f>
        <v>0</v>
      </c>
    </row>
    <row r="38" spans="1:10" ht="18" customHeight="1">
      <c r="A38" s="27" t="str">
        <f t="shared" si="0"/>
        <v>1783201</v>
      </c>
      <c r="B38" s="28" t="s">
        <v>326</v>
      </c>
      <c r="C38" s="29">
        <v>32</v>
      </c>
      <c r="D38" s="28" t="s">
        <v>761</v>
      </c>
      <c r="E38" s="24">
        <v>36</v>
      </c>
      <c r="F38" s="576"/>
      <c r="G38" s="576"/>
      <c r="H38" s="664" t="s">
        <v>1229</v>
      </c>
      <c r="I38" s="664"/>
      <c r="J38" s="42">
        <f>VLOOKUP($A38&amp;J$82,決統データ!$A$3:$DE$365,$E38+19,FALSE)</f>
        <v>0</v>
      </c>
    </row>
    <row r="39" spans="1:10" ht="18" customHeight="1">
      <c r="A39" s="27" t="str">
        <f t="shared" si="0"/>
        <v>1783201</v>
      </c>
      <c r="B39" s="28" t="s">
        <v>326</v>
      </c>
      <c r="C39" s="29">
        <v>32</v>
      </c>
      <c r="D39" s="28" t="s">
        <v>761</v>
      </c>
      <c r="E39" s="24">
        <v>37</v>
      </c>
      <c r="F39" s="576"/>
      <c r="G39" s="576"/>
      <c r="H39" s="163" t="s">
        <v>1092</v>
      </c>
      <c r="I39" s="179"/>
      <c r="J39" s="42">
        <f>VLOOKUP($A39&amp;J$82,決統データ!$A$3:$DE$365,$E39+19,FALSE)</f>
        <v>0</v>
      </c>
    </row>
    <row r="40" spans="1:10" ht="18" customHeight="1">
      <c r="A40" s="27" t="str">
        <f t="shared" si="0"/>
        <v>1783201</v>
      </c>
      <c r="B40" s="28" t="s">
        <v>326</v>
      </c>
      <c r="C40" s="29">
        <v>32</v>
      </c>
      <c r="D40" s="28" t="s">
        <v>761</v>
      </c>
      <c r="E40" s="24">
        <v>38</v>
      </c>
      <c r="F40" s="576"/>
      <c r="G40" s="576"/>
      <c r="H40" s="163" t="s">
        <v>713</v>
      </c>
      <c r="I40" s="179"/>
      <c r="J40" s="42">
        <f>VLOOKUP($A40&amp;J$82,決統データ!$A$3:$DE$365,$E40+19,FALSE)</f>
        <v>84</v>
      </c>
    </row>
    <row r="41" spans="1:10" ht="18" customHeight="1">
      <c r="A41" s="27" t="str">
        <f t="shared" si="0"/>
        <v>1783201</v>
      </c>
      <c r="B41" s="28" t="s">
        <v>326</v>
      </c>
      <c r="C41" s="29">
        <v>32</v>
      </c>
      <c r="D41" s="28" t="s">
        <v>761</v>
      </c>
      <c r="E41" s="24">
        <v>39</v>
      </c>
      <c r="F41" s="576"/>
      <c r="G41" s="576"/>
      <c r="H41" s="163" t="s">
        <v>770</v>
      </c>
      <c r="I41" s="179"/>
      <c r="J41" s="42">
        <f>VLOOKUP($A41&amp;J$82,決統データ!$A$3:$DE$365,$E41+19,FALSE)</f>
        <v>84</v>
      </c>
    </row>
    <row r="42" spans="1:10" ht="18" customHeight="1">
      <c r="A42" s="27" t="str">
        <f t="shared" si="0"/>
        <v>1783201</v>
      </c>
      <c r="B42" s="28" t="s">
        <v>326</v>
      </c>
      <c r="C42" s="29">
        <v>32</v>
      </c>
      <c r="D42" s="28" t="s">
        <v>761</v>
      </c>
      <c r="E42" s="24">
        <v>40</v>
      </c>
      <c r="F42" s="576"/>
      <c r="G42" s="576"/>
      <c r="H42" s="576" t="s">
        <v>626</v>
      </c>
      <c r="I42" s="162" t="s">
        <v>1237</v>
      </c>
      <c r="J42" s="42">
        <f>VLOOKUP($A42&amp;J$82,決統データ!$A$3:$DE$365,$E42+19,FALSE)</f>
        <v>84</v>
      </c>
    </row>
    <row r="43" spans="1:10" ht="18" customHeight="1">
      <c r="A43" s="27" t="str">
        <f t="shared" si="0"/>
        <v>1783201</v>
      </c>
      <c r="B43" s="28" t="s">
        <v>326</v>
      </c>
      <c r="C43" s="29">
        <v>32</v>
      </c>
      <c r="D43" s="28" t="s">
        <v>761</v>
      </c>
      <c r="E43" s="24">
        <v>41</v>
      </c>
      <c r="F43" s="576"/>
      <c r="G43" s="576"/>
      <c r="H43" s="576"/>
      <c r="I43" s="162" t="s">
        <v>1236</v>
      </c>
      <c r="J43" s="42">
        <f>VLOOKUP($A43&amp;J$82,決統データ!$A$3:$DE$365,$E43+19,FALSE)</f>
        <v>0</v>
      </c>
    </row>
    <row r="44" spans="1:10" ht="18" customHeight="1">
      <c r="A44" s="27" t="str">
        <f t="shared" si="0"/>
        <v>1783201</v>
      </c>
      <c r="B44" s="28" t="s">
        <v>326</v>
      </c>
      <c r="C44" s="29">
        <v>32</v>
      </c>
      <c r="D44" s="28" t="s">
        <v>761</v>
      </c>
      <c r="E44" s="24">
        <v>42</v>
      </c>
      <c r="F44" s="576"/>
      <c r="G44" s="576"/>
      <c r="H44" s="576"/>
      <c r="I44" s="162" t="s">
        <v>713</v>
      </c>
      <c r="J44" s="42">
        <f>VLOOKUP($A44&amp;J$82,決統データ!$A$3:$DE$365,$E44+19,FALSE)</f>
        <v>0</v>
      </c>
    </row>
    <row r="45" spans="1:10" ht="18" customHeight="1">
      <c r="A45" s="27" t="str">
        <f t="shared" si="0"/>
        <v>1783201</v>
      </c>
      <c r="B45" s="28" t="s">
        <v>326</v>
      </c>
      <c r="C45" s="29">
        <v>32</v>
      </c>
      <c r="D45" s="28" t="s">
        <v>761</v>
      </c>
      <c r="E45" s="24">
        <v>43</v>
      </c>
      <c r="F45" s="576"/>
      <c r="G45" s="681" t="s">
        <v>487</v>
      </c>
      <c r="H45" s="682"/>
      <c r="I45" s="683"/>
      <c r="J45" s="42">
        <f>VLOOKUP($A45&amp;J$82,決統データ!$A$3:$DE$365,$E45+19,FALSE)</f>
        <v>2323</v>
      </c>
    </row>
    <row r="46" spans="1:10" ht="18" customHeight="1">
      <c r="A46" s="27" t="str">
        <f t="shared" si="0"/>
        <v>1783201</v>
      </c>
      <c r="B46" s="28" t="s">
        <v>326</v>
      </c>
      <c r="C46" s="29">
        <v>32</v>
      </c>
      <c r="D46" s="28" t="s">
        <v>761</v>
      </c>
      <c r="E46" s="24">
        <v>44</v>
      </c>
      <c r="F46" s="576"/>
      <c r="G46" s="576" t="s">
        <v>626</v>
      </c>
      <c r="H46" s="162" t="s">
        <v>1237</v>
      </c>
      <c r="I46" s="162"/>
      <c r="J46" s="42">
        <f>VLOOKUP($A46&amp;J$82,決統データ!$A$3:$DE$365,$E46+19,FALSE)</f>
        <v>2323</v>
      </c>
    </row>
    <row r="47" spans="1:10" ht="18" customHeight="1">
      <c r="A47" s="27" t="str">
        <f t="shared" si="0"/>
        <v>1783201</v>
      </c>
      <c r="B47" s="28" t="s">
        <v>326</v>
      </c>
      <c r="C47" s="29">
        <v>32</v>
      </c>
      <c r="D47" s="28" t="s">
        <v>761</v>
      </c>
      <c r="E47" s="24">
        <v>45</v>
      </c>
      <c r="F47" s="576"/>
      <c r="G47" s="576"/>
      <c r="H47" s="162" t="s">
        <v>1236</v>
      </c>
      <c r="I47" s="162"/>
      <c r="J47" s="42">
        <f>VLOOKUP($A47&amp;J$82,決統データ!$A$3:$DE$365,$E47+19,FALSE)</f>
        <v>0</v>
      </c>
    </row>
    <row r="48" spans="1:10" ht="18" customHeight="1">
      <c r="A48" s="27" t="str">
        <f t="shared" si="0"/>
        <v>1783201</v>
      </c>
      <c r="B48" s="28" t="s">
        <v>326</v>
      </c>
      <c r="C48" s="29">
        <v>32</v>
      </c>
      <c r="D48" s="28" t="s">
        <v>761</v>
      </c>
      <c r="E48" s="24">
        <v>46</v>
      </c>
      <c r="F48" s="576"/>
      <c r="G48" s="576"/>
      <c r="H48" s="162" t="s">
        <v>1247</v>
      </c>
      <c r="I48" s="162"/>
      <c r="J48" s="42">
        <f>VLOOKUP($A48&amp;J$82,決統データ!$A$3:$DE$365,$E48+19,FALSE)</f>
        <v>0</v>
      </c>
    </row>
    <row r="49" spans="1:10" ht="18" customHeight="1">
      <c r="A49" s="27" t="str">
        <f t="shared" si="0"/>
        <v>1783201</v>
      </c>
      <c r="B49" s="28" t="s">
        <v>326</v>
      </c>
      <c r="C49" s="29">
        <v>32</v>
      </c>
      <c r="D49" s="28" t="s">
        <v>761</v>
      </c>
      <c r="E49" s="24">
        <v>47</v>
      </c>
      <c r="F49" s="576"/>
      <c r="G49" s="576"/>
      <c r="H49" s="162" t="s">
        <v>1246</v>
      </c>
      <c r="I49" s="162"/>
      <c r="J49" s="42">
        <f>VLOOKUP($A49&amp;J$82,決統データ!$A$3:$DE$365,$E49+19,FALSE)</f>
        <v>0</v>
      </c>
    </row>
    <row r="50" spans="1:10" ht="18" customHeight="1">
      <c r="A50" s="27" t="str">
        <f t="shared" si="0"/>
        <v>1783201</v>
      </c>
      <c r="B50" s="28" t="s">
        <v>326</v>
      </c>
      <c r="C50" s="29">
        <v>32</v>
      </c>
      <c r="D50" s="28" t="s">
        <v>761</v>
      </c>
      <c r="E50" s="24">
        <v>48</v>
      </c>
      <c r="F50" s="576"/>
      <c r="G50" s="576"/>
      <c r="H50" s="162" t="s">
        <v>1245</v>
      </c>
      <c r="I50" s="162"/>
      <c r="J50" s="42">
        <f>VLOOKUP($A50&amp;J$82,決統データ!$A$3:$DE$365,$E50+19,FALSE)</f>
        <v>0</v>
      </c>
    </row>
    <row r="51" spans="1:10" ht="18" customHeight="1">
      <c r="A51" s="27" t="str">
        <f t="shared" si="0"/>
        <v>1783201</v>
      </c>
      <c r="B51" s="28" t="s">
        <v>326</v>
      </c>
      <c r="C51" s="29">
        <v>32</v>
      </c>
      <c r="D51" s="28" t="s">
        <v>761</v>
      </c>
      <c r="E51" s="24">
        <v>49</v>
      </c>
      <c r="F51" s="576"/>
      <c r="G51" s="576"/>
      <c r="H51" s="162" t="s">
        <v>1240</v>
      </c>
      <c r="I51" s="162"/>
      <c r="J51" s="42">
        <f>VLOOKUP($A51&amp;J$82,決統データ!$A$3:$DE$365,$E51+19,FALSE)</f>
        <v>0</v>
      </c>
    </row>
    <row r="52" spans="1:10" ht="18" customHeight="1">
      <c r="A52" s="27" t="str">
        <f t="shared" si="0"/>
        <v>1783201</v>
      </c>
      <c r="B52" s="28" t="s">
        <v>326</v>
      </c>
      <c r="C52" s="29">
        <v>32</v>
      </c>
      <c r="D52" s="28" t="s">
        <v>761</v>
      </c>
      <c r="E52" s="24">
        <v>50</v>
      </c>
      <c r="F52" s="576"/>
      <c r="G52" s="576"/>
      <c r="H52" s="163" t="s">
        <v>713</v>
      </c>
      <c r="I52" s="179"/>
      <c r="J52" s="42">
        <f>VLOOKUP($A52&amp;J$82,決統データ!$A$3:$DE$365,$E52+19,FALSE)</f>
        <v>0</v>
      </c>
    </row>
    <row r="53" spans="1:10" ht="18" customHeight="1">
      <c r="A53" s="27" t="str">
        <f t="shared" si="0"/>
        <v>1783201</v>
      </c>
      <c r="B53" s="28" t="s">
        <v>326</v>
      </c>
      <c r="C53" s="29">
        <v>32</v>
      </c>
      <c r="D53" s="28" t="s">
        <v>761</v>
      </c>
      <c r="E53" s="24">
        <v>51</v>
      </c>
      <c r="F53" s="576" t="s">
        <v>1244</v>
      </c>
      <c r="G53" s="162" t="s">
        <v>358</v>
      </c>
      <c r="H53" s="162"/>
      <c r="I53" s="162"/>
      <c r="J53" s="42">
        <f>VLOOKUP($A53&amp;J$82,決統データ!$A$3:$DE$365,$E53+19,FALSE)</f>
        <v>0</v>
      </c>
    </row>
    <row r="54" spans="1:10" ht="18" customHeight="1">
      <c r="A54" s="27" t="str">
        <f t="shared" si="0"/>
        <v>1783201</v>
      </c>
      <c r="B54" s="28" t="s">
        <v>326</v>
      </c>
      <c r="C54" s="29">
        <v>32</v>
      </c>
      <c r="D54" s="28" t="s">
        <v>761</v>
      </c>
      <c r="E54" s="24">
        <v>52</v>
      </c>
      <c r="F54" s="576"/>
      <c r="G54" s="576" t="s">
        <v>626</v>
      </c>
      <c r="H54" s="162" t="s">
        <v>1237</v>
      </c>
      <c r="I54" s="162"/>
      <c r="J54" s="42">
        <f>VLOOKUP($A54&amp;J$82,決統データ!$A$3:$DE$365,$E54+19,FALSE)</f>
        <v>0</v>
      </c>
    </row>
    <row r="55" spans="1:10" ht="18" customHeight="1">
      <c r="A55" s="27" t="str">
        <f t="shared" si="0"/>
        <v>1783201</v>
      </c>
      <c r="B55" s="28" t="s">
        <v>326</v>
      </c>
      <c r="C55" s="29">
        <v>32</v>
      </c>
      <c r="D55" s="28" t="s">
        <v>761</v>
      </c>
      <c r="E55" s="24">
        <v>53</v>
      </c>
      <c r="F55" s="576"/>
      <c r="G55" s="576"/>
      <c r="H55" s="162" t="s">
        <v>1236</v>
      </c>
      <c r="I55" s="162"/>
      <c r="J55" s="42">
        <f>VLOOKUP($A55&amp;J$82,決統データ!$A$3:$DE$365,$E55+19,FALSE)</f>
        <v>0</v>
      </c>
    </row>
    <row r="56" spans="1:10" ht="18" customHeight="1">
      <c r="A56" s="27" t="str">
        <f t="shared" si="0"/>
        <v>1783201</v>
      </c>
      <c r="B56" s="28" t="s">
        <v>326</v>
      </c>
      <c r="C56" s="29">
        <v>32</v>
      </c>
      <c r="D56" s="28" t="s">
        <v>761</v>
      </c>
      <c r="E56" s="24">
        <v>54</v>
      </c>
      <c r="F56" s="576"/>
      <c r="G56" s="576"/>
      <c r="H56" s="162" t="s">
        <v>1240</v>
      </c>
      <c r="I56" s="162"/>
      <c r="J56" s="42">
        <f>VLOOKUP($A56&amp;J$82,決統データ!$A$3:$DE$365,$E56+19,FALSE)</f>
        <v>0</v>
      </c>
    </row>
    <row r="57" spans="1:10" ht="18" customHeight="1">
      <c r="A57" s="27" t="str">
        <f t="shared" si="0"/>
        <v>1783201</v>
      </c>
      <c r="B57" s="28" t="s">
        <v>326</v>
      </c>
      <c r="C57" s="29">
        <v>32</v>
      </c>
      <c r="D57" s="28" t="s">
        <v>761</v>
      </c>
      <c r="E57" s="24">
        <v>55</v>
      </c>
      <c r="F57" s="576"/>
      <c r="G57" s="576"/>
      <c r="H57" s="162" t="s">
        <v>1239</v>
      </c>
      <c r="I57" s="162"/>
      <c r="J57" s="42">
        <f>VLOOKUP($A57&amp;J$82,決統データ!$A$3:$DE$365,$E57+19,FALSE)</f>
        <v>0</v>
      </c>
    </row>
    <row r="58" spans="1:10" ht="18" customHeight="1">
      <c r="A58" s="27" t="str">
        <f t="shared" si="0"/>
        <v>1783201</v>
      </c>
      <c r="B58" s="28" t="s">
        <v>326</v>
      </c>
      <c r="C58" s="29">
        <v>32</v>
      </c>
      <c r="D58" s="28" t="s">
        <v>761</v>
      </c>
      <c r="E58" s="24">
        <v>56</v>
      </c>
      <c r="F58" s="576"/>
      <c r="G58" s="576"/>
      <c r="H58" s="162" t="s">
        <v>1235</v>
      </c>
      <c r="I58" s="162"/>
      <c r="J58" s="42">
        <f>VLOOKUP($A58&amp;J$82,決統データ!$A$3:$DE$365,$E58+19,FALSE)</f>
        <v>0</v>
      </c>
    </row>
    <row r="59" spans="1:10" ht="18" customHeight="1">
      <c r="A59" s="27" t="str">
        <f t="shared" si="0"/>
        <v>1783201</v>
      </c>
      <c r="B59" s="28" t="s">
        <v>326</v>
      </c>
      <c r="C59" s="29">
        <v>32</v>
      </c>
      <c r="D59" s="28" t="s">
        <v>761</v>
      </c>
      <c r="E59" s="24">
        <v>57</v>
      </c>
      <c r="F59" s="576"/>
      <c r="G59" s="576"/>
      <c r="H59" s="162" t="s">
        <v>713</v>
      </c>
      <c r="I59" s="162"/>
      <c r="J59" s="42">
        <f>VLOOKUP($A59&amp;J$82,決統データ!$A$3:$DE$365,$E59+19,FALSE)</f>
        <v>0</v>
      </c>
    </row>
    <row r="60" spans="1:10" ht="18" customHeight="1">
      <c r="A60" s="27" t="str">
        <f t="shared" si="0"/>
        <v>1783201</v>
      </c>
      <c r="B60" s="28" t="s">
        <v>326</v>
      </c>
      <c r="C60" s="29">
        <v>32</v>
      </c>
      <c r="D60" s="28" t="s">
        <v>761</v>
      </c>
      <c r="E60" s="24">
        <v>58</v>
      </c>
      <c r="F60" s="576"/>
      <c r="G60" s="162" t="s">
        <v>1242</v>
      </c>
      <c r="H60" s="162"/>
      <c r="I60" s="162"/>
      <c r="J60" s="42">
        <f>VLOOKUP($A60&amp;J$82,決統データ!$A$3:$DE$365,$E60+19,FALSE)</f>
        <v>0</v>
      </c>
    </row>
    <row r="61" spans="1:10" ht="18" customHeight="1">
      <c r="A61" s="27" t="str">
        <f t="shared" si="0"/>
        <v>1783201</v>
      </c>
      <c r="B61" s="28" t="s">
        <v>326</v>
      </c>
      <c r="C61" s="29">
        <v>32</v>
      </c>
      <c r="D61" s="28" t="s">
        <v>761</v>
      </c>
      <c r="E61" s="24">
        <v>59</v>
      </c>
      <c r="F61" s="576"/>
      <c r="G61" s="601" t="s">
        <v>626</v>
      </c>
      <c r="H61" s="162" t="s">
        <v>1237</v>
      </c>
      <c r="I61" s="162"/>
      <c r="J61" s="42">
        <f>VLOOKUP($A61&amp;J$82,決統データ!$A$3:$DE$365,$E61+19,FALSE)</f>
        <v>0</v>
      </c>
    </row>
    <row r="62" spans="1:10" ht="18" customHeight="1">
      <c r="A62" s="27" t="str">
        <f t="shared" si="0"/>
        <v>1783201</v>
      </c>
      <c r="B62" s="28" t="s">
        <v>326</v>
      </c>
      <c r="C62" s="29">
        <v>32</v>
      </c>
      <c r="D62" s="28" t="s">
        <v>761</v>
      </c>
      <c r="E62" s="24">
        <v>60</v>
      </c>
      <c r="F62" s="576"/>
      <c r="G62" s="602"/>
      <c r="H62" s="162" t="s">
        <v>1236</v>
      </c>
      <c r="I62" s="162"/>
      <c r="J62" s="42">
        <f>VLOOKUP($A62&amp;J$82,決統データ!$A$3:$DE$365,$E62+19,FALSE)</f>
        <v>0</v>
      </c>
    </row>
    <row r="63" spans="1:10" ht="18" customHeight="1">
      <c r="A63" s="27" t="str">
        <f t="shared" ref="A63:A71" si="1">+B63&amp;C63&amp;D63</f>
        <v>1783202</v>
      </c>
      <c r="B63" s="28" t="s">
        <v>326</v>
      </c>
      <c r="C63" s="29">
        <v>32</v>
      </c>
      <c r="D63" s="28" t="s">
        <v>767</v>
      </c>
      <c r="E63" s="24">
        <v>1</v>
      </c>
      <c r="F63" s="576"/>
      <c r="G63" s="602"/>
      <c r="H63" s="162" t="s">
        <v>1240</v>
      </c>
      <c r="I63" s="162"/>
      <c r="J63" s="42">
        <f>VLOOKUP($A63&amp;J$82,決統データ!$A$3:$DE$365,$E63+19,FALSE)</f>
        <v>0</v>
      </c>
    </row>
    <row r="64" spans="1:10" ht="18" customHeight="1">
      <c r="A64" s="27" t="str">
        <f t="shared" si="1"/>
        <v>1783202</v>
      </c>
      <c r="B64" s="28" t="s">
        <v>326</v>
      </c>
      <c r="C64" s="29">
        <v>32</v>
      </c>
      <c r="D64" s="28" t="s">
        <v>767</v>
      </c>
      <c r="E64" s="24">
        <v>2</v>
      </c>
      <c r="F64" s="576"/>
      <c r="G64" s="602"/>
      <c r="H64" s="162" t="s">
        <v>1239</v>
      </c>
      <c r="I64" s="162"/>
      <c r="J64" s="42">
        <f>VLOOKUP($A64&amp;J$82,決統データ!$A$3:$DE$365,$E64+19,FALSE)</f>
        <v>0</v>
      </c>
    </row>
    <row r="65" spans="1:10" ht="18" customHeight="1">
      <c r="A65" s="27" t="str">
        <f t="shared" si="1"/>
        <v>1783202</v>
      </c>
      <c r="B65" s="28" t="s">
        <v>326</v>
      </c>
      <c r="C65" s="29">
        <v>32</v>
      </c>
      <c r="D65" s="28" t="s">
        <v>767</v>
      </c>
      <c r="E65" s="24">
        <v>3</v>
      </c>
      <c r="F65" s="576"/>
      <c r="G65" s="602"/>
      <c r="H65" s="162" t="s">
        <v>1235</v>
      </c>
      <c r="I65" s="162"/>
      <c r="J65" s="42">
        <f>VLOOKUP($A65&amp;J$82,決統データ!$A$3:$DE$365,$E65+19,FALSE)</f>
        <v>0</v>
      </c>
    </row>
    <row r="66" spans="1:10" ht="18" customHeight="1">
      <c r="A66" s="27" t="str">
        <f t="shared" si="1"/>
        <v>1783202</v>
      </c>
      <c r="B66" s="28" t="s">
        <v>326</v>
      </c>
      <c r="C66" s="29">
        <v>32</v>
      </c>
      <c r="D66" s="28" t="s">
        <v>550</v>
      </c>
      <c r="E66" s="24">
        <v>4</v>
      </c>
      <c r="F66" s="576"/>
      <c r="G66" s="602"/>
      <c r="H66" s="163" t="s">
        <v>713</v>
      </c>
      <c r="I66" s="179"/>
      <c r="J66" s="42">
        <f>VLOOKUP($A66&amp;J$82,決統データ!$A$3:$DE$365,$E66+19,FALSE)</f>
        <v>0</v>
      </c>
    </row>
    <row r="67" spans="1:10" ht="18" customHeight="1">
      <c r="A67" s="27" t="str">
        <f t="shared" si="1"/>
        <v>1783202</v>
      </c>
      <c r="B67" s="28" t="s">
        <v>326</v>
      </c>
      <c r="C67" s="29">
        <v>32</v>
      </c>
      <c r="D67" s="28" t="s">
        <v>550</v>
      </c>
      <c r="E67" s="24">
        <v>6</v>
      </c>
      <c r="F67" s="576"/>
      <c r="G67" s="162" t="s">
        <v>368</v>
      </c>
      <c r="H67" s="163"/>
      <c r="I67" s="179"/>
      <c r="J67" s="42">
        <f>VLOOKUP($A67&amp;J$82,決統データ!$A$3:$DE$365,$E67+19,FALSE)</f>
        <v>0</v>
      </c>
    </row>
    <row r="68" spans="1:10" ht="18" customHeight="1">
      <c r="A68" s="27" t="str">
        <f t="shared" si="1"/>
        <v>1783202</v>
      </c>
      <c r="B68" s="28" t="s">
        <v>326</v>
      </c>
      <c r="C68" s="29">
        <v>32</v>
      </c>
      <c r="D68" s="28" t="s">
        <v>550</v>
      </c>
      <c r="E68" s="24">
        <v>7</v>
      </c>
      <c r="F68" s="576"/>
      <c r="G68" s="162" t="s">
        <v>1241</v>
      </c>
      <c r="H68" s="163"/>
      <c r="I68" s="179"/>
      <c r="J68" s="42">
        <f>VLOOKUP($A68&amp;J$82,決統データ!$A$3:$DE$365,$E68+19,FALSE)</f>
        <v>0</v>
      </c>
    </row>
    <row r="69" spans="1:10" ht="18" customHeight="1">
      <c r="A69" s="27" t="str">
        <f t="shared" si="1"/>
        <v>1783202</v>
      </c>
      <c r="B69" s="28" t="s">
        <v>326</v>
      </c>
      <c r="C69" s="29">
        <v>32</v>
      </c>
      <c r="D69" s="28" t="s">
        <v>550</v>
      </c>
      <c r="E69" s="24">
        <v>8</v>
      </c>
      <c r="F69" s="576"/>
      <c r="G69" s="576" t="s">
        <v>626</v>
      </c>
      <c r="H69" s="163" t="s">
        <v>1237</v>
      </c>
      <c r="I69" s="179"/>
      <c r="J69" s="42">
        <f>VLOOKUP($A69&amp;J$82,決統データ!$A$3:$DE$365,$E69+19,FALSE)</f>
        <v>0</v>
      </c>
    </row>
    <row r="70" spans="1:10" ht="18" customHeight="1">
      <c r="A70" s="27" t="str">
        <f t="shared" si="1"/>
        <v>1783202</v>
      </c>
      <c r="B70" s="28" t="s">
        <v>326</v>
      </c>
      <c r="C70" s="29">
        <v>32</v>
      </c>
      <c r="D70" s="28" t="s">
        <v>550</v>
      </c>
      <c r="E70" s="24">
        <v>9</v>
      </c>
      <c r="F70" s="576"/>
      <c r="G70" s="576"/>
      <c r="H70" s="163" t="s">
        <v>1236</v>
      </c>
      <c r="I70" s="179"/>
      <c r="J70" s="42">
        <f>VLOOKUP($A70&amp;J$82,決統データ!$A$3:$DE$365,$E70+19,FALSE)</f>
        <v>0</v>
      </c>
    </row>
    <row r="71" spans="1:10" ht="18" customHeight="1">
      <c r="A71" s="27" t="str">
        <f t="shared" si="1"/>
        <v>1783202</v>
      </c>
      <c r="B71" s="28" t="s">
        <v>326</v>
      </c>
      <c r="C71" s="29">
        <v>32</v>
      </c>
      <c r="D71" s="28" t="s">
        <v>550</v>
      </c>
      <c r="E71" s="24">
        <v>10</v>
      </c>
      <c r="F71" s="576"/>
      <c r="G71" s="576"/>
      <c r="H71" s="163" t="s">
        <v>1240</v>
      </c>
      <c r="I71" s="179"/>
      <c r="J71" s="42">
        <f>VLOOKUP($A71&amp;J$82,決統データ!$A$3:$DE$365,$E71+19,FALSE)</f>
        <v>0</v>
      </c>
    </row>
    <row r="72" spans="1:10" ht="18" customHeight="1">
      <c r="A72" s="27" t="str">
        <f t="shared" si="0"/>
        <v>1783202</v>
      </c>
      <c r="B72" s="28" t="s">
        <v>326</v>
      </c>
      <c r="C72" s="29">
        <v>32</v>
      </c>
      <c r="D72" s="28" t="s">
        <v>550</v>
      </c>
      <c r="E72" s="24">
        <v>11</v>
      </c>
      <c r="F72" s="576"/>
      <c r="G72" s="576"/>
      <c r="H72" s="163" t="s">
        <v>1239</v>
      </c>
      <c r="I72" s="179"/>
      <c r="J72" s="42">
        <f>VLOOKUP($A72&amp;J$82,決統データ!$A$3:$DE$365,$E72+19,FALSE)</f>
        <v>0</v>
      </c>
    </row>
    <row r="73" spans="1:10" ht="18" customHeight="1">
      <c r="A73" s="27" t="str">
        <f t="shared" si="0"/>
        <v>1783202</v>
      </c>
      <c r="B73" s="28" t="s">
        <v>326</v>
      </c>
      <c r="C73" s="29">
        <v>32</v>
      </c>
      <c r="D73" s="28" t="s">
        <v>767</v>
      </c>
      <c r="E73" s="24">
        <v>12</v>
      </c>
      <c r="F73" s="576"/>
      <c r="G73" s="576"/>
      <c r="H73" s="162" t="s">
        <v>1235</v>
      </c>
      <c r="I73" s="162"/>
      <c r="J73" s="42">
        <f>VLOOKUP($A73&amp;J$82,決統データ!$A$3:$DE$365,$E73+19,FALSE)</f>
        <v>0</v>
      </c>
    </row>
    <row r="74" spans="1:10" ht="18" customHeight="1">
      <c r="A74" s="27" t="str">
        <f t="shared" si="0"/>
        <v>1783202</v>
      </c>
      <c r="B74" s="28" t="s">
        <v>326</v>
      </c>
      <c r="C74" s="29">
        <v>32</v>
      </c>
      <c r="D74" s="28" t="s">
        <v>550</v>
      </c>
      <c r="E74" s="24">
        <v>13</v>
      </c>
      <c r="F74" s="576"/>
      <c r="G74" s="576"/>
      <c r="H74" s="163" t="s">
        <v>713</v>
      </c>
      <c r="I74" s="179"/>
      <c r="J74" s="42">
        <f>VLOOKUP($A74&amp;J$82,決統データ!$A$3:$DE$365,$E74+19,FALSE)</f>
        <v>0</v>
      </c>
    </row>
    <row r="75" spans="1:10" ht="18" customHeight="1">
      <c r="A75" s="27" t="str">
        <f t="shared" si="0"/>
        <v>1783202</v>
      </c>
      <c r="B75" s="28" t="s">
        <v>326</v>
      </c>
      <c r="C75" s="29">
        <v>32</v>
      </c>
      <c r="D75" s="28" t="s">
        <v>550</v>
      </c>
      <c r="E75" s="24">
        <v>15</v>
      </c>
      <c r="F75" s="162" t="s">
        <v>1238</v>
      </c>
      <c r="G75" s="162"/>
      <c r="H75" s="163"/>
      <c r="I75" s="179"/>
      <c r="J75" s="42">
        <f>VLOOKUP($A75&amp;J$82,決統データ!$A$3:$DE$365,$E75+19,FALSE)</f>
        <v>2323</v>
      </c>
    </row>
    <row r="76" spans="1:10" ht="18" customHeight="1">
      <c r="A76" s="27" t="str">
        <f t="shared" si="0"/>
        <v>1783202</v>
      </c>
      <c r="B76" s="28" t="s">
        <v>326</v>
      </c>
      <c r="C76" s="29">
        <v>32</v>
      </c>
      <c r="D76" s="28" t="s">
        <v>550</v>
      </c>
      <c r="E76" s="24">
        <v>16</v>
      </c>
      <c r="F76" s="601" t="s">
        <v>626</v>
      </c>
      <c r="G76" s="179" t="s">
        <v>1237</v>
      </c>
      <c r="H76" s="163"/>
      <c r="I76" s="179"/>
      <c r="J76" s="42">
        <f>VLOOKUP($A76&amp;J$82,決統データ!$A$3:$DE$365,$E76+19,FALSE)</f>
        <v>2323</v>
      </c>
    </row>
    <row r="77" spans="1:10" ht="18" customHeight="1">
      <c r="A77" s="27" t="str">
        <f>+B77&amp;C77&amp;D77</f>
        <v>1783202</v>
      </c>
      <c r="B77" s="28" t="s">
        <v>326</v>
      </c>
      <c r="C77" s="29">
        <v>32</v>
      </c>
      <c r="D77" s="28" t="s">
        <v>550</v>
      </c>
      <c r="E77" s="24">
        <v>17</v>
      </c>
      <c r="F77" s="602"/>
      <c r="G77" s="179" t="s">
        <v>1236</v>
      </c>
      <c r="H77" s="163"/>
      <c r="I77" s="179"/>
      <c r="J77" s="42">
        <f>VLOOKUP($A77&amp;J$82,決統データ!$A$3:$DE$365,$E77+19,FALSE)</f>
        <v>0</v>
      </c>
    </row>
    <row r="78" spans="1:10" ht="18" customHeight="1">
      <c r="A78" s="27" t="str">
        <f>+B78&amp;C78&amp;D78</f>
        <v>1783202</v>
      </c>
      <c r="B78" s="28" t="s">
        <v>326</v>
      </c>
      <c r="C78" s="29">
        <v>32</v>
      </c>
      <c r="D78" s="28" t="s">
        <v>550</v>
      </c>
      <c r="E78" s="24">
        <v>18</v>
      </c>
      <c r="F78" s="603"/>
      <c r="G78" s="179" t="s">
        <v>713</v>
      </c>
      <c r="H78" s="163"/>
      <c r="I78" s="179"/>
      <c r="J78" s="42">
        <f>VLOOKUP($A78&amp;J$82,決統データ!$A$3:$DE$365,$E78+19,FALSE)</f>
        <v>0</v>
      </c>
    </row>
    <row r="79" spans="1:10">
      <c r="F79" s="139"/>
      <c r="G79" s="139"/>
      <c r="H79" s="139"/>
      <c r="I79" s="139"/>
    </row>
    <row r="80" spans="1:10">
      <c r="F80" s="139"/>
      <c r="G80" s="139"/>
      <c r="H80" s="139"/>
      <c r="I80" s="139"/>
    </row>
    <row r="81" spans="6:10">
      <c r="F81" s="139"/>
      <c r="G81" s="139"/>
      <c r="H81" s="139"/>
      <c r="I81" s="139"/>
    </row>
    <row r="82" spans="6:10" hidden="1">
      <c r="F82" s="139"/>
      <c r="G82" s="139"/>
      <c r="H82" s="139"/>
      <c r="I82" s="139"/>
      <c r="J82" s="247" t="str">
        <f>+J83&amp;"000"</f>
        <v>264075000</v>
      </c>
    </row>
    <row r="83" spans="6:10" hidden="1">
      <c r="J83" s="247" t="s">
        <v>573</v>
      </c>
    </row>
    <row r="84" spans="6:10" hidden="1">
      <c r="J84" s="247" t="s">
        <v>574</v>
      </c>
    </row>
  </sheetData>
  <sheetProtection algorithmName="SHA-512" hashValue="AzsslRuR0kRSFIM67fgBMP6q2GK2R88M+vz7zJDR5juTUuLwTU7WcLjFfKFf0v7lhamU+VVhAvdNpDbN09R64Q==" saltValue="OOmaWYiUtfVmRYZJehGONw==" spinCount="100000" sheet="1" objects="1" scenarios="1"/>
  <customSheetViews>
    <customSheetView guid="{247A5D4D-80F1-4466-92F7-7A3BC78E450F}" fitToPage="1" printArea="1">
      <selection activeCell="C43" sqref="C43"/>
      <pageMargins left="0.98425196850393704" right="0.78740157480314965" top="0.78740157480314965" bottom="0.78740157480314965" header="0.51181102362204722" footer="0.51181102362204722"/>
      <pageSetup paperSize="9" scale="54" orientation="portrait" blackAndWhite="1" horizontalDpi="300" verticalDpi="300"/>
      <headerFooter alignWithMargins="0"/>
    </customSheetView>
  </customSheetViews>
  <mergeCells count="18">
    <mergeCell ref="F76:F78"/>
    <mergeCell ref="H42:H44"/>
    <mergeCell ref="G46:G52"/>
    <mergeCell ref="G45:I45"/>
    <mergeCell ref="F53:F74"/>
    <mergeCell ref="G54:G59"/>
    <mergeCell ref="G61:G66"/>
    <mergeCell ref="G69:G74"/>
    <mergeCell ref="F2:I2"/>
    <mergeCell ref="F3:F52"/>
    <mergeCell ref="G3:G12"/>
    <mergeCell ref="H10:H12"/>
    <mergeCell ref="G13:G24"/>
    <mergeCell ref="H22:H24"/>
    <mergeCell ref="G25:G36"/>
    <mergeCell ref="H34:H36"/>
    <mergeCell ref="G37:G44"/>
    <mergeCell ref="H38:I38"/>
  </mergeCells>
  <phoneticPr fontId="3"/>
  <pageMargins left="0.98425196850393704" right="0.78740157480314965" top="0.78740157480314965" bottom="0.78740157480314965" header="0.51181102362204722" footer="0.51181102362204722"/>
  <pageSetup paperSize="9" scale="55"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L79"/>
  <sheetViews>
    <sheetView view="pageBreakPreview" zoomScaleNormal="100" zoomScaleSheetLayoutView="100" workbookViewId="0">
      <pane ySplit="2" topLeftCell="A3" activePane="bottomLeft" state="frozen"/>
      <selection pane="bottomLeft" activeCell="A75" sqref="A75:XFD79"/>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5.19921875" style="9" customWidth="1"/>
    <col min="7" max="8" width="4.296875" style="9" customWidth="1"/>
    <col min="9" max="9" width="5.69921875" style="9" customWidth="1"/>
    <col min="10" max="10" width="15.796875" style="9" customWidth="1"/>
    <col min="11" max="11" width="10.69921875" style="9" customWidth="1"/>
    <col min="12" max="12" width="14.59765625" style="9" customWidth="1"/>
    <col min="13" max="16384" width="9" style="9"/>
  </cols>
  <sheetData>
    <row r="1" spans="1:12">
      <c r="F1" s="9" t="s">
        <v>79</v>
      </c>
    </row>
    <row r="2" spans="1:12" ht="34.5" customHeight="1">
      <c r="A2" s="26"/>
      <c r="B2" s="67" t="s">
        <v>757</v>
      </c>
      <c r="C2" s="26" t="s">
        <v>758</v>
      </c>
      <c r="D2" s="26" t="s">
        <v>759</v>
      </c>
      <c r="E2" s="30" t="s">
        <v>760</v>
      </c>
      <c r="F2" s="496"/>
      <c r="G2" s="623"/>
      <c r="H2" s="623"/>
      <c r="I2" s="623"/>
      <c r="J2" s="623"/>
      <c r="K2" s="624"/>
      <c r="L2" s="11" t="s">
        <v>578</v>
      </c>
    </row>
    <row r="3" spans="1:12" ht="16.05" customHeight="1">
      <c r="A3" s="27"/>
      <c r="B3" s="28"/>
      <c r="C3" s="29"/>
      <c r="D3" s="28"/>
      <c r="E3" s="24"/>
      <c r="F3" s="611" t="s">
        <v>78</v>
      </c>
      <c r="G3" s="672" t="s">
        <v>77</v>
      </c>
      <c r="H3" s="859" t="s">
        <v>76</v>
      </c>
      <c r="I3" s="942" t="s">
        <v>75</v>
      </c>
      <c r="J3" s="942"/>
      <c r="K3" s="942"/>
      <c r="L3" s="255"/>
    </row>
    <row r="4" spans="1:12" ht="16.05" customHeight="1">
      <c r="E4" s="276"/>
      <c r="F4" s="611"/>
      <c r="G4" s="673"/>
      <c r="H4" s="859"/>
      <c r="I4" s="940" t="s">
        <v>189</v>
      </c>
      <c r="J4" s="940"/>
      <c r="K4" s="940"/>
      <c r="L4" s="252"/>
    </row>
    <row r="5" spans="1:12" ht="16.05" customHeight="1">
      <c r="E5" s="276"/>
      <c r="F5" s="611"/>
      <c r="G5" s="673"/>
      <c r="H5" s="859"/>
      <c r="I5" s="940" t="s">
        <v>188</v>
      </c>
      <c r="J5" s="985"/>
      <c r="K5" s="985"/>
      <c r="L5" s="252"/>
    </row>
    <row r="6" spans="1:12" ht="16.05" customHeight="1">
      <c r="E6" s="276"/>
      <c r="F6" s="611"/>
      <c r="G6" s="673"/>
      <c r="H6" s="859"/>
      <c r="I6" s="940" t="s">
        <v>72</v>
      </c>
      <c r="J6" s="940"/>
      <c r="K6" s="940"/>
      <c r="L6" s="252"/>
    </row>
    <row r="7" spans="1:12" ht="16.05" customHeight="1">
      <c r="E7" s="276"/>
      <c r="F7" s="611"/>
      <c r="G7" s="673"/>
      <c r="H7" s="860"/>
      <c r="I7" s="940" t="s">
        <v>71</v>
      </c>
      <c r="J7" s="940"/>
      <c r="K7" s="940"/>
      <c r="L7" s="252" t="s">
        <v>304</v>
      </c>
    </row>
    <row r="8" spans="1:12" ht="16.05" customHeight="1">
      <c r="A8" s="27" t="str">
        <f>+B8&amp;C8&amp;D8</f>
        <v>1783301</v>
      </c>
      <c r="B8" s="28" t="s">
        <v>326</v>
      </c>
      <c r="C8" s="29">
        <v>33</v>
      </c>
      <c r="D8" s="28" t="s">
        <v>761</v>
      </c>
      <c r="E8" s="38">
        <v>2</v>
      </c>
      <c r="F8" s="611"/>
      <c r="G8" s="674"/>
      <c r="H8" s="940" t="s">
        <v>70</v>
      </c>
      <c r="I8" s="940"/>
      <c r="J8" s="940"/>
      <c r="K8" s="940"/>
      <c r="L8" s="105">
        <f>VLOOKUP($A8&amp;L$77,決統データ!$A$3:$DE$365,$E8+19,FALSE)/10</f>
        <v>74.900000000000006</v>
      </c>
    </row>
    <row r="9" spans="1:12" ht="16.05" customHeight="1">
      <c r="E9" s="276"/>
      <c r="F9" s="611"/>
      <c r="G9" s="684" t="s">
        <v>69</v>
      </c>
      <c r="H9" s="940" t="s">
        <v>68</v>
      </c>
      <c r="I9" s="940"/>
      <c r="J9" s="940"/>
      <c r="K9" s="940"/>
      <c r="L9" s="255"/>
    </row>
    <row r="10" spans="1:12" ht="16.05" customHeight="1">
      <c r="E10" s="276"/>
      <c r="F10" s="611"/>
      <c r="G10" s="685"/>
      <c r="H10" s="940" t="s">
        <v>67</v>
      </c>
      <c r="I10" s="940"/>
      <c r="J10" s="940"/>
      <c r="K10" s="940"/>
      <c r="L10" s="252" t="s">
        <v>374</v>
      </c>
    </row>
    <row r="11" spans="1:12" ht="16.05" customHeight="1">
      <c r="E11" s="276"/>
      <c r="F11" s="611"/>
      <c r="G11" s="685"/>
      <c r="H11" s="940" t="s">
        <v>64</v>
      </c>
      <c r="I11" s="940"/>
      <c r="J11" s="940"/>
      <c r="K11" s="940"/>
      <c r="L11" s="252"/>
    </row>
    <row r="12" spans="1:12" ht="16.05" customHeight="1">
      <c r="E12" s="276"/>
      <c r="F12" s="611"/>
      <c r="G12" s="685"/>
      <c r="H12" s="940" t="s">
        <v>66</v>
      </c>
      <c r="I12" s="940"/>
      <c r="J12" s="940"/>
      <c r="K12" s="940"/>
      <c r="L12" s="252"/>
    </row>
    <row r="13" spans="1:12" ht="16.05" customHeight="1">
      <c r="E13" s="276"/>
      <c r="F13" s="611"/>
      <c r="G13" s="685"/>
      <c r="H13" s="940" t="s">
        <v>65</v>
      </c>
      <c r="I13" s="940"/>
      <c r="J13" s="940"/>
      <c r="K13" s="940"/>
      <c r="L13" s="252"/>
    </row>
    <row r="14" spans="1:12" ht="16.05" customHeight="1">
      <c r="E14" s="276"/>
      <c r="F14" s="611"/>
      <c r="G14" s="686"/>
      <c r="H14" s="940" t="s">
        <v>713</v>
      </c>
      <c r="I14" s="940"/>
      <c r="J14" s="940"/>
      <c r="K14" s="940"/>
      <c r="L14" s="252"/>
    </row>
    <row r="15" spans="1:12" ht="16.05" customHeight="1">
      <c r="A15" s="27" t="str">
        <f>+B15&amp;C15&amp;D15</f>
        <v>1783301</v>
      </c>
      <c r="B15" s="28" t="s">
        <v>326</v>
      </c>
      <c r="C15" s="29">
        <v>33</v>
      </c>
      <c r="D15" s="28" t="s">
        <v>761</v>
      </c>
      <c r="E15" s="38">
        <v>4</v>
      </c>
      <c r="F15" s="611"/>
      <c r="G15" s="672" t="s">
        <v>64</v>
      </c>
      <c r="H15" s="940" t="s">
        <v>63</v>
      </c>
      <c r="I15" s="940"/>
      <c r="J15" s="940"/>
      <c r="K15" s="940"/>
      <c r="L15" s="42">
        <f>VLOOKUP($A15&amp;L$77,決統データ!$A$3:$DE$365,$E15+19,FALSE)</f>
        <v>0</v>
      </c>
    </row>
    <row r="16" spans="1:12" ht="16.05" customHeight="1">
      <c r="A16" s="27" t="str">
        <f>+B16&amp;C16&amp;D16</f>
        <v>1783301</v>
      </c>
      <c r="B16" s="28" t="s">
        <v>326</v>
      </c>
      <c r="C16" s="29">
        <v>33</v>
      </c>
      <c r="D16" s="28" t="s">
        <v>761</v>
      </c>
      <c r="E16" s="38">
        <v>5</v>
      </c>
      <c r="F16" s="611"/>
      <c r="G16" s="673"/>
      <c r="H16" s="980" t="s">
        <v>62</v>
      </c>
      <c r="I16" s="981"/>
      <c r="J16" s="981"/>
      <c r="K16" s="982"/>
      <c r="L16" s="42">
        <f>VLOOKUP($A16&amp;L$77,決統データ!$A$3:$DE$365,$E16+19,FALSE)</f>
        <v>0</v>
      </c>
    </row>
    <row r="17" spans="1:12" ht="16.05" customHeight="1">
      <c r="A17" s="27" t="str">
        <f>+B17&amp;C17&amp;D17</f>
        <v>1783301</v>
      </c>
      <c r="B17" s="28" t="s">
        <v>326</v>
      </c>
      <c r="C17" s="29">
        <v>33</v>
      </c>
      <c r="D17" s="28" t="s">
        <v>761</v>
      </c>
      <c r="E17" s="38">
        <v>6</v>
      </c>
      <c r="F17" s="611"/>
      <c r="G17" s="673"/>
      <c r="H17" s="980" t="s">
        <v>61</v>
      </c>
      <c r="I17" s="983"/>
      <c r="J17" s="983"/>
      <c r="K17" s="984"/>
      <c r="L17" s="42">
        <f>VLOOKUP($A17&amp;L$77,決統データ!$A$3:$DE$365,$E17+19,FALSE)</f>
        <v>0</v>
      </c>
    </row>
    <row r="18" spans="1:12" ht="16.05" customHeight="1">
      <c r="A18" s="27" t="str">
        <f>+B18&amp;C18&amp;D18</f>
        <v>1783301</v>
      </c>
      <c r="B18" s="28" t="s">
        <v>326</v>
      </c>
      <c r="C18" s="29">
        <v>33</v>
      </c>
      <c r="D18" s="28" t="s">
        <v>761</v>
      </c>
      <c r="E18" s="38">
        <v>7</v>
      </c>
      <c r="F18" s="611"/>
      <c r="G18" s="674"/>
      <c r="H18" s="940" t="s">
        <v>60</v>
      </c>
      <c r="I18" s="940"/>
      <c r="J18" s="940"/>
      <c r="K18" s="940"/>
      <c r="L18" s="42">
        <f>VLOOKUP($A18&amp;L$77,決統データ!$A$3:$DE$365,$E18+19,FALSE)</f>
        <v>0</v>
      </c>
    </row>
    <row r="19" spans="1:12" ht="16.05" customHeight="1">
      <c r="E19" s="276"/>
      <c r="F19" s="611"/>
      <c r="G19" s="976" t="s">
        <v>59</v>
      </c>
      <c r="H19" s="940" t="s">
        <v>58</v>
      </c>
      <c r="I19" s="940"/>
      <c r="J19" s="940"/>
      <c r="K19" s="940"/>
      <c r="L19" s="252" t="s">
        <v>304</v>
      </c>
    </row>
    <row r="20" spans="1:12" ht="16.05" customHeight="1">
      <c r="E20" s="276"/>
      <c r="F20" s="611"/>
      <c r="G20" s="976"/>
      <c r="H20" s="940" t="s">
        <v>57</v>
      </c>
      <c r="I20" s="940"/>
      <c r="J20" s="940"/>
      <c r="K20" s="940"/>
      <c r="L20" s="252"/>
    </row>
    <row r="21" spans="1:12" ht="16.05" customHeight="1">
      <c r="E21" s="276"/>
      <c r="F21" s="611"/>
      <c r="G21" s="976"/>
      <c r="H21" s="940" t="s">
        <v>713</v>
      </c>
      <c r="I21" s="940"/>
      <c r="J21" s="940"/>
      <c r="K21" s="940"/>
      <c r="L21" s="252"/>
    </row>
    <row r="22" spans="1:12" ht="16.05" customHeight="1">
      <c r="E22" s="276"/>
      <c r="F22" s="611"/>
      <c r="G22" s="672" t="s">
        <v>56</v>
      </c>
      <c r="H22" s="977" t="s">
        <v>55</v>
      </c>
      <c r="I22" s="941" t="s">
        <v>54</v>
      </c>
      <c r="J22" s="945"/>
      <c r="K22" s="956"/>
      <c r="L22" s="252"/>
    </row>
    <row r="23" spans="1:12" ht="16.05" customHeight="1">
      <c r="E23" s="276"/>
      <c r="F23" s="611"/>
      <c r="G23" s="673"/>
      <c r="H23" s="978"/>
      <c r="I23" s="941" t="s">
        <v>53</v>
      </c>
      <c r="J23" s="945"/>
      <c r="K23" s="956"/>
      <c r="L23" s="252" t="s">
        <v>304</v>
      </c>
    </row>
    <row r="24" spans="1:12" ht="16.05" customHeight="1">
      <c r="E24" s="276"/>
      <c r="F24" s="611"/>
      <c r="G24" s="673"/>
      <c r="H24" s="978"/>
      <c r="I24" s="941" t="s">
        <v>52</v>
      </c>
      <c r="J24" s="945"/>
      <c r="K24" s="956"/>
      <c r="L24" s="252" t="s">
        <v>304</v>
      </c>
    </row>
    <row r="25" spans="1:12" ht="16.05" customHeight="1">
      <c r="E25" s="276"/>
      <c r="F25" s="611"/>
      <c r="G25" s="673"/>
      <c r="H25" s="978"/>
      <c r="I25" s="941" t="s">
        <v>356</v>
      </c>
      <c r="J25" s="945"/>
      <c r="K25" s="956"/>
      <c r="L25" s="252" t="s">
        <v>304</v>
      </c>
    </row>
    <row r="26" spans="1:12" ht="16.05" customHeight="1">
      <c r="E26" s="276"/>
      <c r="F26" s="611"/>
      <c r="G26" s="673"/>
      <c r="H26" s="978"/>
      <c r="I26" s="941" t="s">
        <v>357</v>
      </c>
      <c r="J26" s="945"/>
      <c r="K26" s="956"/>
      <c r="L26" s="252"/>
    </row>
    <row r="27" spans="1:12" s="1" customFormat="1" ht="16.05" customHeight="1">
      <c r="E27" s="419"/>
      <c r="F27" s="611"/>
      <c r="G27" s="673"/>
      <c r="H27" s="979"/>
      <c r="I27" s="416" t="s">
        <v>1467</v>
      </c>
      <c r="J27" s="418"/>
      <c r="K27" s="417"/>
      <c r="L27" s="252"/>
    </row>
    <row r="28" spans="1:12" ht="16.05" customHeight="1">
      <c r="E28" s="276"/>
      <c r="F28" s="611"/>
      <c r="G28" s="673"/>
      <c r="H28" s="619" t="s">
        <v>51</v>
      </c>
      <c r="I28" s="941" t="s">
        <v>50</v>
      </c>
      <c r="J28" s="945"/>
      <c r="K28" s="956"/>
      <c r="L28" s="252" t="s">
        <v>304</v>
      </c>
    </row>
    <row r="29" spans="1:12" ht="16.05" customHeight="1">
      <c r="E29" s="276"/>
      <c r="F29" s="611"/>
      <c r="G29" s="673"/>
      <c r="H29" s="620"/>
      <c r="I29" s="941" t="s">
        <v>49</v>
      </c>
      <c r="J29" s="945"/>
      <c r="K29" s="956"/>
      <c r="L29" s="252"/>
    </row>
    <row r="30" spans="1:12" ht="16.05" customHeight="1">
      <c r="E30" s="276"/>
      <c r="F30" s="611"/>
      <c r="G30" s="673"/>
      <c r="H30" s="620"/>
      <c r="I30" s="941" t="s">
        <v>48</v>
      </c>
      <c r="J30" s="945"/>
      <c r="K30" s="956"/>
      <c r="L30" s="252"/>
    </row>
    <row r="31" spans="1:12" ht="16.05" customHeight="1">
      <c r="E31" s="276"/>
      <c r="F31" s="611"/>
      <c r="G31" s="674"/>
      <c r="H31" s="621"/>
      <c r="I31" s="941" t="s">
        <v>47</v>
      </c>
      <c r="J31" s="945"/>
      <c r="K31" s="956"/>
      <c r="L31" s="254"/>
    </row>
    <row r="32" spans="1:12" s="86" customFormat="1" ht="16.05" customHeight="1">
      <c r="A32" s="27" t="str">
        <f t="shared" ref="A32:A50" si="0">+B32&amp;C32&amp;D32</f>
        <v>1783301</v>
      </c>
      <c r="B32" s="28" t="s">
        <v>326</v>
      </c>
      <c r="C32" s="29">
        <v>33</v>
      </c>
      <c r="D32" s="28" t="s">
        <v>761</v>
      </c>
      <c r="E32" s="237">
        <v>11</v>
      </c>
      <c r="F32" s="611"/>
      <c r="G32" s="925" t="s">
        <v>46</v>
      </c>
      <c r="H32" s="926"/>
      <c r="I32" s="926"/>
      <c r="J32" s="926"/>
      <c r="K32" s="927"/>
      <c r="L32" s="268">
        <f>VLOOKUP($A32&amp;L$77,決統データ!$A$3:$DE$365,$E32+19,FALSE)</f>
        <v>4231001</v>
      </c>
    </row>
    <row r="33" spans="1:12" s="86" customFormat="1" ht="16.05" customHeight="1">
      <c r="A33" s="27" t="str">
        <f t="shared" si="0"/>
        <v>1783301</v>
      </c>
      <c r="B33" s="28" t="s">
        <v>326</v>
      </c>
      <c r="C33" s="29">
        <v>33</v>
      </c>
      <c r="D33" s="28" t="s">
        <v>761</v>
      </c>
      <c r="E33" s="237">
        <v>12</v>
      </c>
      <c r="F33" s="611"/>
      <c r="G33" s="925" t="s">
        <v>45</v>
      </c>
      <c r="H33" s="926"/>
      <c r="I33" s="926"/>
      <c r="J33" s="926"/>
      <c r="K33" s="927"/>
      <c r="L33" s="268">
        <f>VLOOKUP($A33&amp;L$77,決統データ!$A$3:$DE$365,$E33+19,FALSE)</f>
        <v>4090401</v>
      </c>
    </row>
    <row r="34" spans="1:12" ht="16.05" customHeight="1">
      <c r="A34" s="27" t="str">
        <f t="shared" si="0"/>
        <v>1783301</v>
      </c>
      <c r="B34" s="28" t="s">
        <v>326</v>
      </c>
      <c r="C34" s="29">
        <v>33</v>
      </c>
      <c r="D34" s="28" t="s">
        <v>761</v>
      </c>
      <c r="E34" s="38">
        <v>13</v>
      </c>
      <c r="F34" s="611"/>
      <c r="G34" s="659" t="s">
        <v>44</v>
      </c>
      <c r="H34" s="975" t="s">
        <v>43</v>
      </c>
      <c r="I34" s="975"/>
      <c r="J34" s="975"/>
      <c r="K34" s="975"/>
      <c r="L34" s="414">
        <f>VLOOKUP($A34&amp;L$77,決統データ!$A$3:$DE$365,$E34+19,FALSE)</f>
        <v>4180</v>
      </c>
    </row>
    <row r="35" spans="1:12" ht="16.05" customHeight="1">
      <c r="A35" s="27" t="str">
        <f t="shared" si="0"/>
        <v>1783301</v>
      </c>
      <c r="B35" s="28" t="s">
        <v>326</v>
      </c>
      <c r="C35" s="29">
        <v>33</v>
      </c>
      <c r="D35" s="28" t="s">
        <v>761</v>
      </c>
      <c r="E35" s="38">
        <v>14</v>
      </c>
      <c r="F35" s="611"/>
      <c r="G35" s="659"/>
      <c r="H35" s="975" t="s">
        <v>42</v>
      </c>
      <c r="I35" s="975"/>
      <c r="J35" s="975"/>
      <c r="K35" s="975"/>
      <c r="L35" s="414">
        <f>VLOOKUP($A35&amp;L$77,決統データ!$A$3:$DE$365,$E35+19,FALSE)</f>
        <v>0</v>
      </c>
    </row>
    <row r="36" spans="1:12" ht="16.05" customHeight="1">
      <c r="A36" s="27" t="str">
        <f t="shared" si="0"/>
        <v>1783301</v>
      </c>
      <c r="B36" s="28" t="s">
        <v>326</v>
      </c>
      <c r="C36" s="29">
        <v>33</v>
      </c>
      <c r="D36" s="28" t="s">
        <v>761</v>
      </c>
      <c r="E36" s="38">
        <v>15</v>
      </c>
      <c r="F36" s="611"/>
      <c r="G36" s="659"/>
      <c r="H36" s="975" t="s">
        <v>309</v>
      </c>
      <c r="I36" s="975"/>
      <c r="J36" s="975"/>
      <c r="K36" s="975"/>
      <c r="L36" s="414">
        <f>VLOOKUP($A36&amp;L$77,決統データ!$A$3:$DE$365,$E36+19,FALSE)</f>
        <v>0</v>
      </c>
    </row>
    <row r="37" spans="1:12" ht="16.05" customHeight="1">
      <c r="A37" s="27" t="str">
        <f t="shared" si="0"/>
        <v>1783301</v>
      </c>
      <c r="B37" s="28" t="s">
        <v>326</v>
      </c>
      <c r="C37" s="29">
        <v>33</v>
      </c>
      <c r="D37" s="28" t="s">
        <v>761</v>
      </c>
      <c r="E37" s="38">
        <v>16</v>
      </c>
      <c r="F37" s="611"/>
      <c r="G37" s="659"/>
      <c r="H37" s="975" t="s">
        <v>308</v>
      </c>
      <c r="I37" s="975"/>
      <c r="J37" s="975"/>
      <c r="K37" s="975"/>
      <c r="L37" s="414">
        <f>VLOOKUP($A37&amp;L$77,決統データ!$A$3:$DE$365,$E37+19,FALSE)</f>
        <v>0</v>
      </c>
    </row>
    <row r="38" spans="1:12" ht="16.05" customHeight="1">
      <c r="A38" s="27" t="str">
        <f t="shared" si="0"/>
        <v>1783301</v>
      </c>
      <c r="B38" s="28" t="s">
        <v>326</v>
      </c>
      <c r="C38" s="29">
        <v>33</v>
      </c>
      <c r="D38" s="28" t="s">
        <v>761</v>
      </c>
      <c r="E38" s="38">
        <v>17</v>
      </c>
      <c r="F38" s="611"/>
      <c r="G38" s="659"/>
      <c r="H38" s="975" t="s">
        <v>307</v>
      </c>
      <c r="I38" s="975"/>
      <c r="J38" s="975"/>
      <c r="K38" s="975"/>
      <c r="L38" s="414">
        <f>VLOOKUP($A38&amp;L$77,決統データ!$A$3:$DE$365,$E38+19,FALSE)</f>
        <v>0</v>
      </c>
    </row>
    <row r="39" spans="1:12" ht="16.05" customHeight="1">
      <c r="A39" s="27" t="str">
        <f t="shared" si="0"/>
        <v>1783301</v>
      </c>
      <c r="B39" s="28" t="s">
        <v>326</v>
      </c>
      <c r="C39" s="29">
        <v>33</v>
      </c>
      <c r="D39" s="28" t="s">
        <v>761</v>
      </c>
      <c r="E39" s="38">
        <v>18</v>
      </c>
      <c r="F39" s="611"/>
      <c r="G39" s="659"/>
      <c r="H39" s="975" t="s">
        <v>306</v>
      </c>
      <c r="I39" s="975"/>
      <c r="J39" s="975"/>
      <c r="K39" s="975"/>
      <c r="L39" s="414">
        <f>VLOOKUP($A39&amp;L$77,決統データ!$A$3:$DE$365,$E39+19,FALSE)</f>
        <v>0</v>
      </c>
    </row>
    <row r="40" spans="1:12" ht="16.05" customHeight="1">
      <c r="A40" s="27" t="str">
        <f t="shared" si="0"/>
        <v>1783301</v>
      </c>
      <c r="B40" s="28" t="s">
        <v>326</v>
      </c>
      <c r="C40" s="29">
        <v>33</v>
      </c>
      <c r="D40" s="28" t="s">
        <v>761</v>
      </c>
      <c r="E40" s="38">
        <v>19</v>
      </c>
      <c r="F40" s="611"/>
      <c r="G40" s="853" t="s">
        <v>37</v>
      </c>
      <c r="H40" s="940" t="s">
        <v>36</v>
      </c>
      <c r="I40" s="940"/>
      <c r="J40" s="940"/>
      <c r="K40" s="940"/>
      <c r="L40" s="414">
        <f>VLOOKUP($A40&amp;L$77,決統データ!$A$3:$DE$365,$E40+19,FALSE)</f>
        <v>1228</v>
      </c>
    </row>
    <row r="41" spans="1:12" ht="16.05" customHeight="1">
      <c r="A41" s="27" t="str">
        <f t="shared" si="0"/>
        <v>1783301</v>
      </c>
      <c r="B41" s="28" t="s">
        <v>326</v>
      </c>
      <c r="C41" s="29">
        <v>33</v>
      </c>
      <c r="D41" s="28" t="s">
        <v>761</v>
      </c>
      <c r="E41" s="38">
        <v>20</v>
      </c>
      <c r="F41" s="611"/>
      <c r="G41" s="853"/>
      <c r="H41" s="940" t="s">
        <v>35</v>
      </c>
      <c r="I41" s="940"/>
      <c r="J41" s="940"/>
      <c r="K41" s="940"/>
      <c r="L41" s="414">
        <f>VLOOKUP($A41&amp;L$77,決統データ!$A$3:$DE$365,$E41+19,FALSE)</f>
        <v>1397</v>
      </c>
    </row>
    <row r="42" spans="1:12" ht="16.05" customHeight="1">
      <c r="A42" s="27" t="str">
        <f t="shared" si="0"/>
        <v>1783301</v>
      </c>
      <c r="B42" s="28" t="s">
        <v>326</v>
      </c>
      <c r="C42" s="29">
        <v>33</v>
      </c>
      <c r="D42" s="28" t="s">
        <v>761</v>
      </c>
      <c r="E42" s="38">
        <v>21</v>
      </c>
      <c r="F42" s="611"/>
      <c r="G42" s="853"/>
      <c r="H42" s="940" t="s">
        <v>34</v>
      </c>
      <c r="I42" s="940"/>
      <c r="J42" s="940"/>
      <c r="K42" s="940"/>
      <c r="L42" s="414">
        <f>VLOOKUP($A42&amp;L$77,決統データ!$A$3:$DE$365,$E42+19,FALSE)</f>
        <v>0</v>
      </c>
    </row>
    <row r="43" spans="1:12" ht="16.05" customHeight="1">
      <c r="A43" s="27" t="str">
        <f t="shared" si="0"/>
        <v>1783301</v>
      </c>
      <c r="B43" s="28" t="s">
        <v>326</v>
      </c>
      <c r="C43" s="29">
        <v>33</v>
      </c>
      <c r="D43" s="28" t="s">
        <v>761</v>
      </c>
      <c r="E43" s="38">
        <v>22</v>
      </c>
      <c r="F43" s="611"/>
      <c r="G43" s="853"/>
      <c r="H43" s="940" t="s">
        <v>33</v>
      </c>
      <c r="I43" s="940"/>
      <c r="J43" s="940"/>
      <c r="K43" s="940"/>
      <c r="L43" s="414">
        <f>VLOOKUP($A43&amp;L$77,決統データ!$A$3:$DE$365,$E43+19,FALSE)</f>
        <v>0</v>
      </c>
    </row>
    <row r="44" spans="1:12" ht="16.05" customHeight="1">
      <c r="A44" s="27" t="str">
        <f t="shared" si="0"/>
        <v>1783301</v>
      </c>
      <c r="B44" s="28" t="s">
        <v>326</v>
      </c>
      <c r="C44" s="29">
        <v>33</v>
      </c>
      <c r="D44" s="28" t="s">
        <v>761</v>
      </c>
      <c r="E44" s="38">
        <v>23</v>
      </c>
      <c r="F44" s="611"/>
      <c r="G44" s="853"/>
      <c r="H44" s="940" t="s">
        <v>32</v>
      </c>
      <c r="I44" s="940"/>
      <c r="J44" s="940"/>
      <c r="K44" s="940"/>
      <c r="L44" s="414">
        <f>VLOOKUP($A44&amp;L$77,決統データ!$A$3:$DE$365,$E44+19,FALSE)</f>
        <v>0</v>
      </c>
    </row>
    <row r="45" spans="1:12" ht="16.05" customHeight="1">
      <c r="A45" s="27" t="str">
        <f t="shared" si="0"/>
        <v>1783301</v>
      </c>
      <c r="B45" s="28" t="s">
        <v>326</v>
      </c>
      <c r="C45" s="29">
        <v>33</v>
      </c>
      <c r="D45" s="28" t="s">
        <v>761</v>
      </c>
      <c r="E45" s="38">
        <v>24</v>
      </c>
      <c r="F45" s="611"/>
      <c r="G45" s="854"/>
      <c r="H45" s="940" t="s">
        <v>31</v>
      </c>
      <c r="I45" s="940"/>
      <c r="J45" s="940"/>
      <c r="K45" s="940"/>
      <c r="L45" s="414">
        <f>VLOOKUP($A45&amp;L$77,決統データ!$A$3:$DE$365,$E45+19,FALSE)</f>
        <v>0</v>
      </c>
    </row>
    <row r="46" spans="1:12" ht="16.05" customHeight="1">
      <c r="A46" s="27" t="str">
        <f t="shared" si="0"/>
        <v>1783301</v>
      </c>
      <c r="B46" s="28" t="s">
        <v>326</v>
      </c>
      <c r="C46" s="29">
        <v>33</v>
      </c>
      <c r="D46" s="28" t="s">
        <v>761</v>
      </c>
      <c r="E46" s="38">
        <v>25</v>
      </c>
      <c r="F46" s="711"/>
      <c r="G46" s="849" t="s">
        <v>305</v>
      </c>
      <c r="H46" s="956" t="s">
        <v>29</v>
      </c>
      <c r="I46" s="940"/>
      <c r="J46" s="940"/>
      <c r="K46" s="940"/>
      <c r="L46" s="414">
        <f>VLOOKUP($A46&amp;L$77,決統データ!$A$3:$DE$365,$E46+19,FALSE)</f>
        <v>0</v>
      </c>
    </row>
    <row r="47" spans="1:12" ht="16.05" customHeight="1">
      <c r="A47" s="27" t="str">
        <f t="shared" si="0"/>
        <v>1783301</v>
      </c>
      <c r="B47" s="28" t="s">
        <v>326</v>
      </c>
      <c r="C47" s="29">
        <v>33</v>
      </c>
      <c r="D47" s="28" t="s">
        <v>761</v>
      </c>
      <c r="E47" s="38">
        <v>26</v>
      </c>
      <c r="F47" s="711"/>
      <c r="G47" s="850"/>
      <c r="H47" s="956" t="s">
        <v>28</v>
      </c>
      <c r="I47" s="940"/>
      <c r="J47" s="940"/>
      <c r="K47" s="940"/>
      <c r="L47" s="414">
        <f>VLOOKUP($A47&amp;L$77,決統データ!$A$3:$DE$365,$E47+19,FALSE)</f>
        <v>0</v>
      </c>
    </row>
    <row r="48" spans="1:12" ht="16.05" customHeight="1">
      <c r="A48" s="27" t="str">
        <f t="shared" si="0"/>
        <v>1783301</v>
      </c>
      <c r="B48" s="28" t="s">
        <v>326</v>
      </c>
      <c r="C48" s="29">
        <v>33</v>
      </c>
      <c r="D48" s="28" t="s">
        <v>761</v>
      </c>
      <c r="E48" s="38">
        <v>32</v>
      </c>
      <c r="F48" s="611"/>
      <c r="G48" s="971" t="s">
        <v>222</v>
      </c>
      <c r="H48" s="974" t="s">
        <v>26</v>
      </c>
      <c r="I48" s="974"/>
      <c r="J48" s="72" t="s">
        <v>25</v>
      </c>
      <c r="K48" s="72"/>
      <c r="L48" s="268">
        <f>VLOOKUP($A48&amp;L$77,決統データ!$A$3:$DE$365,$E48+19,FALSE)</f>
        <v>0</v>
      </c>
    </row>
    <row r="49" spans="1:12" ht="16.05" customHeight="1">
      <c r="A49" s="27" t="str">
        <f t="shared" si="0"/>
        <v>1783301</v>
      </c>
      <c r="B49" s="28" t="s">
        <v>326</v>
      </c>
      <c r="C49" s="29">
        <v>33</v>
      </c>
      <c r="D49" s="28" t="s">
        <v>761</v>
      </c>
      <c r="E49" s="38">
        <v>33</v>
      </c>
      <c r="F49" s="611"/>
      <c r="G49" s="972"/>
      <c r="H49" s="974"/>
      <c r="I49" s="974"/>
      <c r="J49" s="941" t="s">
        <v>24</v>
      </c>
      <c r="K49" s="956"/>
      <c r="L49" s="268">
        <f>VLOOKUP($A49&amp;L$77,決統データ!$A$3:$DE$365,$E49+19,FALSE)</f>
        <v>0</v>
      </c>
    </row>
    <row r="50" spans="1:12" ht="16.05" customHeight="1">
      <c r="A50" s="27" t="str">
        <f t="shared" si="0"/>
        <v>1783301</v>
      </c>
      <c r="B50" s="28" t="s">
        <v>326</v>
      </c>
      <c r="C50" s="29">
        <v>33</v>
      </c>
      <c r="D50" s="28" t="s">
        <v>761</v>
      </c>
      <c r="E50" s="38">
        <v>34</v>
      </c>
      <c r="F50" s="611"/>
      <c r="G50" s="973"/>
      <c r="H50" s="940" t="s">
        <v>23</v>
      </c>
      <c r="I50" s="940"/>
      <c r="J50" s="940"/>
      <c r="K50" s="940"/>
      <c r="L50" s="268">
        <f>VLOOKUP($A50&amp;L$77,決統データ!$A$3:$DE$365,$E50+19,FALSE)</f>
        <v>0</v>
      </c>
    </row>
    <row r="51" spans="1:12" ht="16.05" customHeight="1">
      <c r="E51" s="276"/>
      <c r="F51" s="611"/>
      <c r="G51" s="693" t="s">
        <v>22</v>
      </c>
      <c r="H51" s="694"/>
      <c r="I51" s="940" t="s">
        <v>355</v>
      </c>
      <c r="J51" s="940"/>
      <c r="K51" s="940"/>
      <c r="L51" s="254" t="s">
        <v>792</v>
      </c>
    </row>
    <row r="52" spans="1:12" ht="16.05" customHeight="1">
      <c r="E52" s="276"/>
      <c r="F52" s="611"/>
      <c r="G52" s="695"/>
      <c r="H52" s="696"/>
      <c r="I52" s="940" t="s">
        <v>21</v>
      </c>
      <c r="J52" s="940"/>
      <c r="K52" s="940"/>
      <c r="L52" s="251"/>
    </row>
    <row r="53" spans="1:12" ht="16.05" customHeight="1">
      <c r="E53" s="276"/>
      <c r="F53" s="612"/>
      <c r="G53" s="697"/>
      <c r="H53" s="698"/>
      <c r="I53" s="940" t="s">
        <v>20</v>
      </c>
      <c r="J53" s="940"/>
      <c r="K53" s="940"/>
      <c r="L53" s="251"/>
    </row>
    <row r="54" spans="1:12" ht="16.05" customHeight="1">
      <c r="E54" s="276"/>
      <c r="F54" s="701" t="s">
        <v>221</v>
      </c>
      <c r="G54" s="905" t="s">
        <v>17</v>
      </c>
      <c r="H54" s="907"/>
      <c r="I54" s="940" t="s">
        <v>16</v>
      </c>
      <c r="J54" s="940"/>
      <c r="K54" s="940"/>
      <c r="L54" s="251"/>
    </row>
    <row r="55" spans="1:12" ht="16.05" customHeight="1">
      <c r="E55" s="276"/>
      <c r="F55" s="702"/>
      <c r="G55" s="913"/>
      <c r="H55" s="914"/>
      <c r="I55" s="940" t="s">
        <v>15</v>
      </c>
      <c r="J55" s="940"/>
      <c r="K55" s="940"/>
      <c r="L55" s="251"/>
    </row>
    <row r="56" spans="1:12" ht="16.05" customHeight="1">
      <c r="E56" s="276"/>
      <c r="F56" s="702"/>
      <c r="G56" s="908"/>
      <c r="H56" s="910"/>
      <c r="I56" s="940" t="s">
        <v>713</v>
      </c>
      <c r="J56" s="940"/>
      <c r="K56" s="940"/>
      <c r="L56" s="251"/>
    </row>
    <row r="57" spans="1:12" ht="16.05" customHeight="1">
      <c r="A57" s="27" t="str">
        <f t="shared" ref="A57:A73" si="1">+B57&amp;C57&amp;D57</f>
        <v>1783301</v>
      </c>
      <c r="B57" s="28" t="s">
        <v>326</v>
      </c>
      <c r="C57" s="29">
        <v>33</v>
      </c>
      <c r="D57" s="28" t="s">
        <v>761</v>
      </c>
      <c r="E57" s="38">
        <v>39</v>
      </c>
      <c r="F57" s="702"/>
      <c r="G57" s="476" t="s">
        <v>14</v>
      </c>
      <c r="H57" s="498"/>
      <c r="I57" s="498"/>
      <c r="J57" s="498"/>
      <c r="K57" s="490"/>
      <c r="L57" s="42">
        <f>VLOOKUP($A57&amp;L$77,決統データ!$A$3:$DE$365,$E57+19,FALSE)</f>
        <v>0</v>
      </c>
    </row>
    <row r="58" spans="1:12" ht="16.05" customHeight="1">
      <c r="A58" s="27" t="str">
        <f t="shared" si="1"/>
        <v>1783301</v>
      </c>
      <c r="B58" s="28" t="s">
        <v>326</v>
      </c>
      <c r="C58" s="29">
        <v>33</v>
      </c>
      <c r="D58" s="28" t="s">
        <v>761</v>
      </c>
      <c r="E58" s="38">
        <v>40</v>
      </c>
      <c r="F58" s="702"/>
      <c r="G58" s="608" t="s">
        <v>13</v>
      </c>
      <c r="H58" s="608"/>
      <c r="I58" s="940" t="s">
        <v>12</v>
      </c>
      <c r="J58" s="940"/>
      <c r="K58" s="940"/>
      <c r="L58" s="105">
        <f>VLOOKUP($A58&amp;L$77,決統データ!$A$3:$DE$365,$E58+19,FALSE)</f>
        <v>0</v>
      </c>
    </row>
    <row r="59" spans="1:12" ht="16.05" customHeight="1">
      <c r="A59" s="27" t="str">
        <f t="shared" si="1"/>
        <v>1783301</v>
      </c>
      <c r="B59" s="28" t="s">
        <v>326</v>
      </c>
      <c r="C59" s="29">
        <v>33</v>
      </c>
      <c r="D59" s="28" t="s">
        <v>761</v>
      </c>
      <c r="E59" s="38">
        <v>41</v>
      </c>
      <c r="F59" s="702"/>
      <c r="G59" s="608"/>
      <c r="H59" s="608"/>
      <c r="I59" s="940" t="s">
        <v>11</v>
      </c>
      <c r="J59" s="940"/>
      <c r="K59" s="940"/>
      <c r="L59" s="42">
        <f>VLOOKUP($A59&amp;L$77,決統データ!$A$3:$DE$365,$E59+19,FALSE)</f>
        <v>0</v>
      </c>
    </row>
    <row r="60" spans="1:12" ht="16.05" customHeight="1">
      <c r="A60" s="27" t="str">
        <f t="shared" si="1"/>
        <v>1783301</v>
      </c>
      <c r="B60" s="28" t="s">
        <v>326</v>
      </c>
      <c r="C60" s="29">
        <v>33</v>
      </c>
      <c r="D60" s="28" t="s">
        <v>761</v>
      </c>
      <c r="E60" s="38">
        <v>42</v>
      </c>
      <c r="F60" s="703"/>
      <c r="G60" s="940" t="s">
        <v>10</v>
      </c>
      <c r="H60" s="940"/>
      <c r="I60" s="940"/>
      <c r="J60" s="940"/>
      <c r="K60" s="940"/>
      <c r="L60" s="42">
        <f>VLOOKUP($A60&amp;L$77,決統データ!$A$3:$DE$365,$E60+19,FALSE)</f>
        <v>0</v>
      </c>
    </row>
    <row r="61" spans="1:12" s="271" customFormat="1" ht="16.05" customHeight="1">
      <c r="A61" s="27" t="str">
        <f t="shared" si="1"/>
        <v>1783301</v>
      </c>
      <c r="B61" s="28" t="s">
        <v>326</v>
      </c>
      <c r="C61" s="29">
        <v>33</v>
      </c>
      <c r="D61" s="28" t="s">
        <v>761</v>
      </c>
      <c r="E61" s="38">
        <v>43</v>
      </c>
      <c r="F61" s="610" t="s">
        <v>9</v>
      </c>
      <c r="G61" s="672" t="s">
        <v>8</v>
      </c>
      <c r="H61" s="931" t="s">
        <v>7</v>
      </c>
      <c r="I61" s="932"/>
      <c r="J61" s="932"/>
      <c r="K61" s="933"/>
      <c r="L61" s="411">
        <f>VLOOKUP($A61&amp;L$77,決統データ!$A$3:$DE$365,$E61+19,FALSE)</f>
        <v>4010328</v>
      </c>
    </row>
    <row r="62" spans="1:12" ht="16.05" customHeight="1">
      <c r="A62" s="27" t="str">
        <f t="shared" si="1"/>
        <v>1783301</v>
      </c>
      <c r="B62" s="28" t="s">
        <v>326</v>
      </c>
      <c r="C62" s="29">
        <v>33</v>
      </c>
      <c r="D62" s="28" t="s">
        <v>761</v>
      </c>
      <c r="E62" s="38">
        <v>44</v>
      </c>
      <c r="F62" s="611"/>
      <c r="G62" s="673"/>
      <c r="H62" s="467" t="s">
        <v>6</v>
      </c>
      <c r="I62" s="467"/>
      <c r="J62" s="75" t="s">
        <v>5</v>
      </c>
      <c r="K62" s="76"/>
      <c r="L62" s="105">
        <f>VLOOKUP($A62&amp;L$77,決統データ!$A$3:$DE$365,$E62+19,FALSE)/10</f>
        <v>20</v>
      </c>
    </row>
    <row r="63" spans="1:12" ht="16.05" customHeight="1">
      <c r="A63" s="27" t="str">
        <f t="shared" si="1"/>
        <v>1783301</v>
      </c>
      <c r="B63" s="28" t="s">
        <v>326</v>
      </c>
      <c r="C63" s="29">
        <v>33</v>
      </c>
      <c r="D63" s="28" t="s">
        <v>761</v>
      </c>
      <c r="E63" s="38">
        <v>45</v>
      </c>
      <c r="F63" s="611"/>
      <c r="G63" s="673"/>
      <c r="H63" s="467"/>
      <c r="I63" s="467"/>
      <c r="J63" s="941" t="s">
        <v>4</v>
      </c>
      <c r="K63" s="956"/>
      <c r="L63" s="42">
        <f>VLOOKUP($A63&amp;L$77,決統データ!$A$3:$DE$365,$E63+19,FALSE)</f>
        <v>0</v>
      </c>
    </row>
    <row r="64" spans="1:12" ht="16.05" customHeight="1">
      <c r="A64" s="27" t="str">
        <f t="shared" si="1"/>
        <v>1783301</v>
      </c>
      <c r="B64" s="28" t="s">
        <v>326</v>
      </c>
      <c r="C64" s="29">
        <v>33</v>
      </c>
      <c r="D64" s="28" t="s">
        <v>761</v>
      </c>
      <c r="E64" s="38">
        <v>46</v>
      </c>
      <c r="F64" s="611"/>
      <c r="G64" s="673"/>
      <c r="H64" s="940" t="s">
        <v>3</v>
      </c>
      <c r="I64" s="940"/>
      <c r="J64" s="940"/>
      <c r="K64" s="940"/>
      <c r="L64" s="42">
        <f>VLOOKUP($A64&amp;L$77,決統データ!$A$3:$DE$365,$E64+19,FALSE)</f>
        <v>0</v>
      </c>
    </row>
    <row r="65" spans="1:12" ht="16.05" customHeight="1">
      <c r="A65" s="27" t="str">
        <f t="shared" si="1"/>
        <v>1783301</v>
      </c>
      <c r="B65" s="28" t="s">
        <v>326</v>
      </c>
      <c r="C65" s="29">
        <v>33</v>
      </c>
      <c r="D65" s="28" t="s">
        <v>761</v>
      </c>
      <c r="E65" s="38">
        <v>47</v>
      </c>
      <c r="F65" s="611"/>
      <c r="G65" s="673"/>
      <c r="H65" s="940" t="s">
        <v>178</v>
      </c>
      <c r="I65" s="940"/>
      <c r="J65" s="940"/>
      <c r="K65" s="940"/>
      <c r="L65" s="42">
        <f>VLOOKUP($A65&amp;L$77,決統データ!$A$3:$DE$365,$E65+19,FALSE)</f>
        <v>0</v>
      </c>
    </row>
    <row r="66" spans="1:12" ht="16.05" customHeight="1">
      <c r="A66" s="27" t="str">
        <f t="shared" si="1"/>
        <v>1783301</v>
      </c>
      <c r="B66" s="28" t="s">
        <v>326</v>
      </c>
      <c r="C66" s="29">
        <v>33</v>
      </c>
      <c r="D66" s="28" t="s">
        <v>761</v>
      </c>
      <c r="E66" s="38">
        <v>48</v>
      </c>
      <c r="F66" s="611"/>
      <c r="G66" s="673"/>
      <c r="H66" s="941" t="s">
        <v>1</v>
      </c>
      <c r="I66" s="945"/>
      <c r="J66" s="945"/>
      <c r="K66" s="956"/>
      <c r="L66" s="42">
        <f>VLOOKUP($A66&amp;L$77,決統データ!$A$3:$DE$365,$E66+19,FALSE)</f>
        <v>1000000</v>
      </c>
    </row>
    <row r="67" spans="1:12" s="271" customFormat="1" ht="16.05" customHeight="1">
      <c r="A67" s="27" t="str">
        <f t="shared" si="1"/>
        <v>1783301</v>
      </c>
      <c r="B67" s="28" t="s">
        <v>326</v>
      </c>
      <c r="C67" s="29">
        <v>33</v>
      </c>
      <c r="D67" s="28" t="s">
        <v>761</v>
      </c>
      <c r="E67" s="38">
        <v>49</v>
      </c>
      <c r="F67" s="611"/>
      <c r="G67" s="673"/>
      <c r="H67" s="840" t="s">
        <v>0</v>
      </c>
      <c r="I67" s="841"/>
      <c r="J67" s="841"/>
      <c r="K67" s="842"/>
      <c r="L67" s="411">
        <f>VLOOKUP($A67&amp;L$77,決統データ!$A$3:$DE$365,$E67+19,FALSE)</f>
        <v>4171011</v>
      </c>
    </row>
    <row r="68" spans="1:12" ht="16.05" customHeight="1">
      <c r="A68" s="27" t="str">
        <f t="shared" si="1"/>
        <v>1783301</v>
      </c>
      <c r="B68" s="28" t="s">
        <v>326</v>
      </c>
      <c r="C68" s="29">
        <v>33</v>
      </c>
      <c r="D68" s="28" t="s">
        <v>761</v>
      </c>
      <c r="E68" s="38">
        <v>50</v>
      </c>
      <c r="F68" s="611"/>
      <c r="G68" s="674"/>
      <c r="H68" s="940" t="s">
        <v>1263</v>
      </c>
      <c r="I68" s="940"/>
      <c r="J68" s="940"/>
      <c r="K68" s="940"/>
      <c r="L68" s="42">
        <f>VLOOKUP($A68&amp;L$77,決統データ!$A$3:$DE$365,$E68+19,FALSE)</f>
        <v>0</v>
      </c>
    </row>
    <row r="69" spans="1:12" ht="16.05" customHeight="1">
      <c r="A69" s="27" t="str">
        <f t="shared" si="1"/>
        <v>1783301</v>
      </c>
      <c r="B69" s="28" t="s">
        <v>326</v>
      </c>
      <c r="C69" s="29">
        <v>33</v>
      </c>
      <c r="D69" s="28" t="s">
        <v>761</v>
      </c>
      <c r="E69" s="38">
        <v>51</v>
      </c>
      <c r="F69" s="611"/>
      <c r="G69" s="704" t="s">
        <v>1262</v>
      </c>
      <c r="H69" s="838"/>
      <c r="I69" s="705"/>
      <c r="J69" s="940" t="s">
        <v>1261</v>
      </c>
      <c r="K69" s="940"/>
      <c r="L69" s="42">
        <f>VLOOKUP($A69&amp;L$77,決統データ!$A$3:$DE$365,$E69+19,FALSE)</f>
        <v>0</v>
      </c>
    </row>
    <row r="70" spans="1:12" ht="16.05" customHeight="1">
      <c r="A70" s="27" t="str">
        <f t="shared" si="1"/>
        <v>1783301</v>
      </c>
      <c r="B70" s="28" t="s">
        <v>326</v>
      </c>
      <c r="C70" s="29">
        <v>33</v>
      </c>
      <c r="D70" s="28" t="s">
        <v>761</v>
      </c>
      <c r="E70" s="38">
        <v>52</v>
      </c>
      <c r="F70" s="611"/>
      <c r="G70" s="708"/>
      <c r="H70" s="839"/>
      <c r="I70" s="709"/>
      <c r="J70" s="940" t="s">
        <v>1260</v>
      </c>
      <c r="K70" s="940"/>
      <c r="L70" s="42">
        <f>VLOOKUP($A70&amp;L$77,決統データ!$A$3:$DE$365,$E70+19,FALSE)</f>
        <v>0</v>
      </c>
    </row>
    <row r="71" spans="1:12" ht="16.05" customHeight="1">
      <c r="A71" s="27" t="str">
        <f t="shared" si="1"/>
        <v>1783301</v>
      </c>
      <c r="B71" s="28" t="s">
        <v>326</v>
      </c>
      <c r="C71" s="29">
        <v>33</v>
      </c>
      <c r="D71" s="28" t="s">
        <v>761</v>
      </c>
      <c r="E71" s="38">
        <v>53</v>
      </c>
      <c r="F71" s="611"/>
      <c r="G71" s="941" t="s">
        <v>1259</v>
      </c>
      <c r="H71" s="945"/>
      <c r="I71" s="945"/>
      <c r="J71" s="945"/>
      <c r="K71" s="956"/>
      <c r="L71" s="42">
        <f>VLOOKUP($A71&amp;L$77,決統データ!$A$3:$DE$365,$E71+19,FALSE)</f>
        <v>0</v>
      </c>
    </row>
    <row r="72" spans="1:12" ht="16.05" customHeight="1">
      <c r="A72" s="27" t="str">
        <f t="shared" si="1"/>
        <v>1783301</v>
      </c>
      <c r="B72" s="28" t="s">
        <v>326</v>
      </c>
      <c r="C72" s="29">
        <v>33</v>
      </c>
      <c r="D72" s="28" t="s">
        <v>761</v>
      </c>
      <c r="E72" s="38">
        <v>54</v>
      </c>
      <c r="F72" s="612"/>
      <c r="G72" s="940" t="s">
        <v>1258</v>
      </c>
      <c r="H72" s="940"/>
      <c r="I72" s="940"/>
      <c r="J72" s="940"/>
      <c r="K72" s="940"/>
      <c r="L72" s="42">
        <f>VLOOKUP($A72&amp;L$77,決統データ!$A$3:$DE$365,$E72+19,FALSE)</f>
        <v>0</v>
      </c>
    </row>
    <row r="73" spans="1:12" ht="16.05" customHeight="1">
      <c r="A73" s="27" t="str">
        <f t="shared" si="1"/>
        <v>1783302</v>
      </c>
      <c r="B73" s="28" t="s">
        <v>326</v>
      </c>
      <c r="C73" s="29">
        <v>33</v>
      </c>
      <c r="D73" s="28" t="s">
        <v>767</v>
      </c>
      <c r="E73" s="38">
        <v>5</v>
      </c>
      <c r="F73" s="940" t="s">
        <v>1257</v>
      </c>
      <c r="G73" s="940"/>
      <c r="H73" s="940"/>
      <c r="I73" s="940"/>
      <c r="J73" s="940"/>
      <c r="K73" s="940"/>
      <c r="L73" s="42">
        <f>VLOOKUP($A73&amp;L$77,決統データ!$A$3:$DE$365,$E73+19,FALSE)</f>
        <v>0</v>
      </c>
    </row>
    <row r="74" spans="1:12">
      <c r="F74" s="9" t="s">
        <v>1256</v>
      </c>
    </row>
    <row r="75" spans="1:12" hidden="1">
      <c r="L75" s="9" t="s">
        <v>1487</v>
      </c>
    </row>
    <row r="76" spans="1:12" hidden="1"/>
    <row r="77" spans="1:12" hidden="1">
      <c r="L77" s="247" t="str">
        <f>+L78&amp;"000"</f>
        <v>264075000</v>
      </c>
    </row>
    <row r="78" spans="1:12" hidden="1">
      <c r="L78" s="247" t="s">
        <v>573</v>
      </c>
    </row>
    <row r="79" spans="1:12" hidden="1">
      <c r="L79" s="247" t="s">
        <v>574</v>
      </c>
    </row>
  </sheetData>
  <sheetProtection algorithmName="SHA-512" hashValue="+GRUITJshZrBa6PARB5nvCnVZfRqTO8v8+/x6mh1Ypw0gTjf7bvVPOwAmkHOVElp17l2iXTOVGrykModC0qcfg==" saltValue="oPQVOpyy0UDPPj0ao23CLA==" spinCount="100000" sheet="1" objects="1" scenarios="1"/>
  <customSheetViews>
    <customSheetView guid="{247A5D4D-80F1-4466-92F7-7A3BC78E450F}" showPageBreaks="1" fitToPage="1" printArea="1">
      <selection activeCell="H15" sqref="H15:K15"/>
      <pageMargins left="0.98425196850393704" right="0.78740157480314965" top="0.78740157480314965" bottom="0.78740157480314965" header="0.51181102362204722" footer="0.51181102362204722"/>
      <pageSetup paperSize="9" scale="66" orientation="portrait" blackAndWhite="1" horizontalDpi="300" verticalDpi="300"/>
      <headerFooter alignWithMargins="0"/>
    </customSheetView>
  </customSheetViews>
  <mergeCells count="91">
    <mergeCell ref="F2:K2"/>
    <mergeCell ref="F3:F53"/>
    <mergeCell ref="G3:G8"/>
    <mergeCell ref="H3:H7"/>
    <mergeCell ref="I3:K3"/>
    <mergeCell ref="I4:K4"/>
    <mergeCell ref="I5:K5"/>
    <mergeCell ref="I6:K6"/>
    <mergeCell ref="I7:K7"/>
    <mergeCell ref="H8:K8"/>
    <mergeCell ref="G9:G14"/>
    <mergeCell ref="H9:K9"/>
    <mergeCell ref="H10:K10"/>
    <mergeCell ref="H11:K11"/>
    <mergeCell ref="H12:K12"/>
    <mergeCell ref="H13:K13"/>
    <mergeCell ref="H19:K19"/>
    <mergeCell ref="H20:K20"/>
    <mergeCell ref="H21:K21"/>
    <mergeCell ref="G15:G18"/>
    <mergeCell ref="H15:K15"/>
    <mergeCell ref="H16:K16"/>
    <mergeCell ref="H17:K17"/>
    <mergeCell ref="H18:K18"/>
    <mergeCell ref="H14:K14"/>
    <mergeCell ref="G19:G21"/>
    <mergeCell ref="I24:K24"/>
    <mergeCell ref="I25:K25"/>
    <mergeCell ref="G33:K33"/>
    <mergeCell ref="G22:G31"/>
    <mergeCell ref="I22:K22"/>
    <mergeCell ref="I23:K23"/>
    <mergeCell ref="I26:K26"/>
    <mergeCell ref="H28:H31"/>
    <mergeCell ref="G32:K32"/>
    <mergeCell ref="I30:K30"/>
    <mergeCell ref="I31:K31"/>
    <mergeCell ref="I28:K28"/>
    <mergeCell ref="I29:K29"/>
    <mergeCell ref="H22:H27"/>
    <mergeCell ref="G40:G45"/>
    <mergeCell ref="H40:K40"/>
    <mergeCell ref="H41:K41"/>
    <mergeCell ref="H42:K42"/>
    <mergeCell ref="H43:K43"/>
    <mergeCell ref="H44:K44"/>
    <mergeCell ref="H45:K45"/>
    <mergeCell ref="G34:G39"/>
    <mergeCell ref="H34:K34"/>
    <mergeCell ref="H35:K35"/>
    <mergeCell ref="H36:K36"/>
    <mergeCell ref="H37:K37"/>
    <mergeCell ref="H38:K38"/>
    <mergeCell ref="H39:K39"/>
    <mergeCell ref="G46:G47"/>
    <mergeCell ref="H46:K46"/>
    <mergeCell ref="H47:K47"/>
    <mergeCell ref="G48:G50"/>
    <mergeCell ref="H48:I49"/>
    <mergeCell ref="J49:K49"/>
    <mergeCell ref="H50:K50"/>
    <mergeCell ref="F54:F60"/>
    <mergeCell ref="G54:H56"/>
    <mergeCell ref="I54:K54"/>
    <mergeCell ref="I55:K55"/>
    <mergeCell ref="I56:K56"/>
    <mergeCell ref="G57:K57"/>
    <mergeCell ref="G58:H59"/>
    <mergeCell ref="I58:K58"/>
    <mergeCell ref="I59:K59"/>
    <mergeCell ref="G51:H53"/>
    <mergeCell ref="I51:K51"/>
    <mergeCell ref="I52:K52"/>
    <mergeCell ref="I53:K53"/>
    <mergeCell ref="G60:K60"/>
    <mergeCell ref="F73:K73"/>
    <mergeCell ref="G71:K71"/>
    <mergeCell ref="G72:K72"/>
    <mergeCell ref="F61:F72"/>
    <mergeCell ref="G61:G68"/>
    <mergeCell ref="H61:K61"/>
    <mergeCell ref="H62:I63"/>
    <mergeCell ref="J63:K63"/>
    <mergeCell ref="H64:K64"/>
    <mergeCell ref="H65:K65"/>
    <mergeCell ref="H66:K66"/>
    <mergeCell ref="H67:K67"/>
    <mergeCell ref="H68:K68"/>
    <mergeCell ref="G69:I70"/>
    <mergeCell ref="J69:K69"/>
    <mergeCell ref="J70:K70"/>
  </mergeCells>
  <phoneticPr fontId="3"/>
  <pageMargins left="0.98425196850393704" right="0.78740157480314965" top="0.78740157480314965" bottom="0.78740157480314965" header="0.51181102362204722" footer="0.51181102362204722"/>
  <pageSetup paperSize="9" scale="65"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6575-5C8F-4FEE-99A9-6E62CFBD4FCE}">
  <sheetPr>
    <tabColor rgb="FFFFC000"/>
  </sheetPr>
  <dimension ref="A1:K149"/>
  <sheetViews>
    <sheetView view="pageBreakPreview" zoomScale="85" zoomScaleNormal="90" zoomScaleSheetLayoutView="85" workbookViewId="0">
      <pane ySplit="2" topLeftCell="A3" activePane="bottomLeft" state="frozen"/>
      <selection pane="bottomLeft" activeCell="A109" sqref="A109:XFD112"/>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4.19921875" style="1" customWidth="1"/>
    <col min="7" max="7" width="4.69921875" style="1" customWidth="1"/>
    <col min="8" max="8" width="5.69921875" style="1" customWidth="1"/>
    <col min="9" max="9" width="17.296875" style="1" customWidth="1"/>
    <col min="10" max="10" width="15" style="1" bestFit="1" customWidth="1"/>
    <col min="11" max="11" width="11" style="139" customWidth="1"/>
    <col min="12" max="16384" width="9" style="1"/>
  </cols>
  <sheetData>
    <row r="1" spans="1:11">
      <c r="F1" s="1" t="s">
        <v>103</v>
      </c>
      <c r="K1" s="148" t="s">
        <v>513</v>
      </c>
    </row>
    <row r="2" spans="1:11" ht="29.25" customHeight="1">
      <c r="A2" s="26"/>
      <c r="B2" s="67" t="s">
        <v>757</v>
      </c>
      <c r="C2" s="26" t="s">
        <v>758</v>
      </c>
      <c r="D2" s="26" t="s">
        <v>759</v>
      </c>
      <c r="E2" s="30" t="s">
        <v>760</v>
      </c>
      <c r="F2" s="598"/>
      <c r="G2" s="598"/>
      <c r="H2" s="598"/>
      <c r="I2" s="598"/>
      <c r="J2" s="598"/>
      <c r="K2" s="129" t="s">
        <v>270</v>
      </c>
    </row>
    <row r="3" spans="1:11" ht="15.75" customHeight="1">
      <c r="A3" s="27" t="str">
        <f>+B3&amp;C3&amp;D3</f>
        <v>1784001</v>
      </c>
      <c r="B3" s="28" t="s">
        <v>326</v>
      </c>
      <c r="C3" s="29">
        <v>40</v>
      </c>
      <c r="D3" s="28" t="s">
        <v>370</v>
      </c>
      <c r="E3" s="446">
        <v>1</v>
      </c>
      <c r="F3" s="604" t="s">
        <v>904</v>
      </c>
      <c r="G3" s="766" t="s">
        <v>102</v>
      </c>
      <c r="H3" s="768" t="s">
        <v>1376</v>
      </c>
      <c r="I3" s="769"/>
      <c r="J3" s="199" t="s">
        <v>583</v>
      </c>
      <c r="K3" s="42">
        <f>VLOOKUP($A3&amp;K$109,決統データ!$A$3:$DE$365,$E3+19,FALSE)</f>
        <v>0</v>
      </c>
    </row>
    <row r="4" spans="1:11" ht="15.75" customHeight="1">
      <c r="A4" s="27" t="str">
        <f t="shared" ref="A4:A67" si="0">+B4&amp;C4&amp;D4</f>
        <v>1784001</v>
      </c>
      <c r="B4" s="28" t="s">
        <v>326</v>
      </c>
      <c r="C4" s="29">
        <v>40</v>
      </c>
      <c r="D4" s="28" t="s">
        <v>370</v>
      </c>
      <c r="E4" s="446">
        <v>2</v>
      </c>
      <c r="F4" s="605"/>
      <c r="G4" s="767"/>
      <c r="H4" s="770"/>
      <c r="I4" s="771"/>
      <c r="J4" s="199" t="s">
        <v>795</v>
      </c>
      <c r="K4" s="42">
        <f>VLOOKUP($A4&amp;K$109,決統データ!$A$3:$DE$365,$E4+19,FALSE)</f>
        <v>0</v>
      </c>
    </row>
    <row r="5" spans="1:11" ht="15.75" customHeight="1">
      <c r="A5" s="27" t="str">
        <f t="shared" si="0"/>
        <v>1784001</v>
      </c>
      <c r="B5" s="28" t="s">
        <v>326</v>
      </c>
      <c r="C5" s="29">
        <v>40</v>
      </c>
      <c r="D5" s="28" t="s">
        <v>370</v>
      </c>
      <c r="E5" s="446">
        <v>3</v>
      </c>
      <c r="F5" s="605"/>
      <c r="G5" s="604" t="s">
        <v>907</v>
      </c>
      <c r="H5" s="744" t="s">
        <v>903</v>
      </c>
      <c r="I5" s="746"/>
      <c r="J5" s="199" t="s">
        <v>583</v>
      </c>
      <c r="K5" s="42">
        <f>VLOOKUP($A5&amp;K$109,決統データ!$A$3:$DE$365,$E5+19,FALSE)</f>
        <v>12</v>
      </c>
    </row>
    <row r="6" spans="1:11" ht="15.75" customHeight="1">
      <c r="A6" s="27" t="str">
        <f t="shared" si="0"/>
        <v>1784001</v>
      </c>
      <c r="B6" s="28" t="s">
        <v>326</v>
      </c>
      <c r="C6" s="29">
        <v>40</v>
      </c>
      <c r="D6" s="28" t="s">
        <v>370</v>
      </c>
      <c r="E6" s="446">
        <v>4</v>
      </c>
      <c r="F6" s="605"/>
      <c r="G6" s="605"/>
      <c r="H6" s="750"/>
      <c r="I6" s="752"/>
      <c r="J6" s="199" t="s">
        <v>795</v>
      </c>
      <c r="K6" s="42">
        <f>VLOOKUP($A6&amp;K$109,決統データ!$A$3:$DE$365,$E6+19,FALSE)</f>
        <v>2168</v>
      </c>
    </row>
    <row r="7" spans="1:11" ht="15.75" customHeight="1">
      <c r="A7" s="27" t="str">
        <f t="shared" si="0"/>
        <v>1784001</v>
      </c>
      <c r="B7" s="28" t="s">
        <v>326</v>
      </c>
      <c r="C7" s="29">
        <v>40</v>
      </c>
      <c r="D7" s="28" t="s">
        <v>370</v>
      </c>
      <c r="E7" s="446">
        <v>5</v>
      </c>
      <c r="F7" s="605"/>
      <c r="G7" s="605"/>
      <c r="H7" s="604" t="s">
        <v>626</v>
      </c>
      <c r="I7" s="577" t="s">
        <v>1247</v>
      </c>
      <c r="J7" s="199" t="s">
        <v>583</v>
      </c>
      <c r="K7" s="42">
        <f>VLOOKUP($A7&amp;K$109,決統データ!$A$3:$DE$365,$E7+19,FALSE)</f>
        <v>0</v>
      </c>
    </row>
    <row r="8" spans="1:11" ht="15.75" customHeight="1">
      <c r="A8" s="27" t="str">
        <f t="shared" si="0"/>
        <v>1784001</v>
      </c>
      <c r="B8" s="28" t="s">
        <v>326</v>
      </c>
      <c r="C8" s="29">
        <v>40</v>
      </c>
      <c r="D8" s="28" t="s">
        <v>370</v>
      </c>
      <c r="E8" s="446">
        <v>6</v>
      </c>
      <c r="F8" s="605"/>
      <c r="G8" s="605"/>
      <c r="H8" s="605"/>
      <c r="I8" s="579"/>
      <c r="J8" s="199" t="s">
        <v>795</v>
      </c>
      <c r="K8" s="42">
        <f>VLOOKUP($A8&amp;K$109,決統データ!$A$3:$DE$365,$E8+19,FALSE)</f>
        <v>0</v>
      </c>
    </row>
    <row r="9" spans="1:11" ht="15.75" customHeight="1">
      <c r="A9" s="27" t="str">
        <f t="shared" si="0"/>
        <v>1784001</v>
      </c>
      <c r="B9" s="28" t="s">
        <v>326</v>
      </c>
      <c r="C9" s="29">
        <v>40</v>
      </c>
      <c r="D9" s="28" t="s">
        <v>370</v>
      </c>
      <c r="E9" s="446">
        <v>7</v>
      </c>
      <c r="F9" s="605"/>
      <c r="G9" s="605"/>
      <c r="H9" s="605"/>
      <c r="I9" s="574" t="s">
        <v>1246</v>
      </c>
      <c r="J9" s="199" t="s">
        <v>583</v>
      </c>
      <c r="K9" s="42">
        <f>VLOOKUP($A9&amp;K$109,決統データ!$A$3:$DE$365,$E9+19,FALSE)</f>
        <v>0</v>
      </c>
    </row>
    <row r="10" spans="1:11" ht="15.75" customHeight="1">
      <c r="A10" s="27" t="str">
        <f t="shared" si="0"/>
        <v>1784001</v>
      </c>
      <c r="B10" s="28" t="s">
        <v>326</v>
      </c>
      <c r="C10" s="29">
        <v>40</v>
      </c>
      <c r="D10" s="28" t="s">
        <v>370</v>
      </c>
      <c r="E10" s="446">
        <v>8</v>
      </c>
      <c r="F10" s="605"/>
      <c r="G10" s="605"/>
      <c r="H10" s="605"/>
      <c r="I10" s="575"/>
      <c r="J10" s="199" t="s">
        <v>795</v>
      </c>
      <c r="K10" s="42">
        <f>VLOOKUP($A10&amp;K$109,決統データ!$A$3:$DE$365,$E10+19,FALSE)</f>
        <v>0</v>
      </c>
    </row>
    <row r="11" spans="1:11" ht="15.75" customHeight="1">
      <c r="A11" s="27" t="str">
        <f t="shared" si="0"/>
        <v>1784001</v>
      </c>
      <c r="B11" s="28" t="s">
        <v>326</v>
      </c>
      <c r="C11" s="29">
        <v>40</v>
      </c>
      <c r="D11" s="28" t="s">
        <v>370</v>
      </c>
      <c r="E11" s="446">
        <v>9</v>
      </c>
      <c r="F11" s="605"/>
      <c r="G11" s="605"/>
      <c r="H11" s="605"/>
      <c r="I11" s="577" t="s">
        <v>1245</v>
      </c>
      <c r="J11" s="199" t="s">
        <v>583</v>
      </c>
      <c r="K11" s="42">
        <f>VLOOKUP($A11&amp;K$109,決統データ!$A$3:$DE$365,$E11+19,FALSE)</f>
        <v>0</v>
      </c>
    </row>
    <row r="12" spans="1:11" ht="15.75" customHeight="1">
      <c r="A12" s="27" t="str">
        <f t="shared" si="0"/>
        <v>1784001</v>
      </c>
      <c r="B12" s="28" t="s">
        <v>326</v>
      </c>
      <c r="C12" s="29">
        <v>40</v>
      </c>
      <c r="D12" s="28" t="s">
        <v>370</v>
      </c>
      <c r="E12" s="446">
        <v>10</v>
      </c>
      <c r="F12" s="605"/>
      <c r="G12" s="605"/>
      <c r="H12" s="605"/>
      <c r="I12" s="579"/>
      <c r="J12" s="199" t="s">
        <v>795</v>
      </c>
      <c r="K12" s="42">
        <f>VLOOKUP($A12&amp;K$109,決統データ!$A$3:$DE$365,$E12+19,FALSE)</f>
        <v>0</v>
      </c>
    </row>
    <row r="13" spans="1:11" ht="15.75" customHeight="1">
      <c r="A13" s="27" t="str">
        <f t="shared" si="0"/>
        <v>1784001</v>
      </c>
      <c r="B13" s="28" t="s">
        <v>326</v>
      </c>
      <c r="C13" s="29">
        <v>40</v>
      </c>
      <c r="D13" s="28" t="s">
        <v>370</v>
      </c>
      <c r="E13" s="446">
        <v>11</v>
      </c>
      <c r="F13" s="605"/>
      <c r="G13" s="605"/>
      <c r="H13" s="605"/>
      <c r="I13" s="728" t="s">
        <v>101</v>
      </c>
      <c r="J13" s="199" t="s">
        <v>583</v>
      </c>
      <c r="K13" s="42">
        <f>VLOOKUP($A13&amp;K$109,決統データ!$A$3:$DE$365,$E13+19,FALSE)</f>
        <v>0</v>
      </c>
    </row>
    <row r="14" spans="1:11" ht="15.75" customHeight="1">
      <c r="A14" s="27" t="str">
        <f t="shared" si="0"/>
        <v>1784001</v>
      </c>
      <c r="B14" s="28" t="s">
        <v>326</v>
      </c>
      <c r="C14" s="29">
        <v>40</v>
      </c>
      <c r="D14" s="28" t="s">
        <v>370</v>
      </c>
      <c r="E14" s="446">
        <v>12</v>
      </c>
      <c r="F14" s="605"/>
      <c r="G14" s="605"/>
      <c r="H14" s="605"/>
      <c r="I14" s="729"/>
      <c r="J14" s="199" t="s">
        <v>795</v>
      </c>
      <c r="K14" s="42">
        <f>VLOOKUP($A14&amp;K$109,決統データ!$A$3:$DE$365,$E14+19,FALSE)</f>
        <v>0</v>
      </c>
    </row>
    <row r="15" spans="1:11" ht="15.75" customHeight="1">
      <c r="A15" s="27" t="str">
        <f t="shared" si="0"/>
        <v>1784001</v>
      </c>
      <c r="B15" s="28" t="s">
        <v>326</v>
      </c>
      <c r="C15" s="29">
        <v>40</v>
      </c>
      <c r="D15" s="28" t="s">
        <v>370</v>
      </c>
      <c r="E15" s="446">
        <v>13</v>
      </c>
      <c r="F15" s="605"/>
      <c r="G15" s="605"/>
      <c r="H15" s="605"/>
      <c r="I15" s="577" t="s">
        <v>1239</v>
      </c>
      <c r="J15" s="199" t="s">
        <v>583</v>
      </c>
      <c r="K15" s="42">
        <f>VLOOKUP($A15&amp;K$109,決統データ!$A$3:$DE$365,$E15+19,FALSE)</f>
        <v>0</v>
      </c>
    </row>
    <row r="16" spans="1:11" ht="15.75" customHeight="1">
      <c r="A16" s="27" t="str">
        <f t="shared" si="0"/>
        <v>1784001</v>
      </c>
      <c r="B16" s="28" t="s">
        <v>326</v>
      </c>
      <c r="C16" s="29">
        <v>40</v>
      </c>
      <c r="D16" s="28" t="s">
        <v>370</v>
      </c>
      <c r="E16" s="446">
        <v>14</v>
      </c>
      <c r="F16" s="605"/>
      <c r="G16" s="605"/>
      <c r="H16" s="605"/>
      <c r="I16" s="579"/>
      <c r="J16" s="199" t="s">
        <v>795</v>
      </c>
      <c r="K16" s="42">
        <f>VLOOKUP($A16&amp;K$109,決統データ!$A$3:$DE$365,$E16+19,FALSE)</f>
        <v>0</v>
      </c>
    </row>
    <row r="17" spans="1:11" ht="15.75" customHeight="1">
      <c r="A17" s="27" t="str">
        <f t="shared" si="0"/>
        <v>1784001</v>
      </c>
      <c r="B17" s="28" t="s">
        <v>326</v>
      </c>
      <c r="C17" s="29">
        <v>40</v>
      </c>
      <c r="D17" s="28" t="s">
        <v>370</v>
      </c>
      <c r="E17" s="446">
        <v>15</v>
      </c>
      <c r="F17" s="605"/>
      <c r="G17" s="605"/>
      <c r="H17" s="605"/>
      <c r="I17" s="577" t="s">
        <v>906</v>
      </c>
      <c r="J17" s="199" t="s">
        <v>583</v>
      </c>
      <c r="K17" s="42">
        <f>VLOOKUP($A17&amp;K$109,決統データ!$A$3:$DE$365,$E17+19,FALSE)</f>
        <v>0</v>
      </c>
    </row>
    <row r="18" spans="1:11" ht="15.75" customHeight="1">
      <c r="A18" s="27" t="str">
        <f t="shared" si="0"/>
        <v>1784001</v>
      </c>
      <c r="B18" s="28" t="s">
        <v>326</v>
      </c>
      <c r="C18" s="29">
        <v>40</v>
      </c>
      <c r="D18" s="28" t="s">
        <v>370</v>
      </c>
      <c r="E18" s="446">
        <v>16</v>
      </c>
      <c r="F18" s="605"/>
      <c r="G18" s="605"/>
      <c r="H18" s="605"/>
      <c r="I18" s="579"/>
      <c r="J18" s="199" t="s">
        <v>795</v>
      </c>
      <c r="K18" s="42">
        <f>VLOOKUP($A18&amp;K$109,決統データ!$A$3:$DE$365,$E18+19,FALSE)</f>
        <v>0</v>
      </c>
    </row>
    <row r="19" spans="1:11" ht="15.75" customHeight="1">
      <c r="A19" s="27" t="str">
        <f t="shared" si="0"/>
        <v>1784001</v>
      </c>
      <c r="B19" s="28" t="s">
        <v>326</v>
      </c>
      <c r="C19" s="29">
        <v>40</v>
      </c>
      <c r="D19" s="28" t="s">
        <v>370</v>
      </c>
      <c r="E19" s="446">
        <v>17</v>
      </c>
      <c r="F19" s="605"/>
      <c r="G19" s="605"/>
      <c r="H19" s="605"/>
      <c r="I19" s="577" t="s">
        <v>100</v>
      </c>
      <c r="J19" s="199" t="s">
        <v>583</v>
      </c>
      <c r="K19" s="42">
        <f>VLOOKUP($A19&amp;K$109,決統データ!$A$3:$DE$365,$E19+19,FALSE)</f>
        <v>0</v>
      </c>
    </row>
    <row r="20" spans="1:11" ht="15.75" customHeight="1">
      <c r="A20" s="27" t="str">
        <f t="shared" si="0"/>
        <v>1784001</v>
      </c>
      <c r="B20" s="28" t="s">
        <v>326</v>
      </c>
      <c r="C20" s="29">
        <v>40</v>
      </c>
      <c r="D20" s="28" t="s">
        <v>370</v>
      </c>
      <c r="E20" s="446">
        <v>18</v>
      </c>
      <c r="F20" s="605"/>
      <c r="G20" s="605"/>
      <c r="H20" s="605"/>
      <c r="I20" s="579"/>
      <c r="J20" s="199" t="s">
        <v>795</v>
      </c>
      <c r="K20" s="42">
        <f>VLOOKUP($A20&amp;K$109,決統データ!$A$3:$DE$365,$E20+19,FALSE)</f>
        <v>0</v>
      </c>
    </row>
    <row r="21" spans="1:11" ht="15.75" customHeight="1">
      <c r="A21" s="27" t="str">
        <f t="shared" si="0"/>
        <v>1784001</v>
      </c>
      <c r="B21" s="28" t="s">
        <v>326</v>
      </c>
      <c r="C21" s="29">
        <v>40</v>
      </c>
      <c r="D21" s="28" t="s">
        <v>370</v>
      </c>
      <c r="E21" s="446">
        <v>19</v>
      </c>
      <c r="F21" s="605"/>
      <c r="G21" s="605"/>
      <c r="H21" s="605"/>
      <c r="I21" s="574" t="s">
        <v>84</v>
      </c>
      <c r="J21" s="199" t="s">
        <v>583</v>
      </c>
      <c r="K21" s="42">
        <f>VLOOKUP($A21&amp;K$109,決統データ!$A$3:$DE$365,$E21+19,FALSE)</f>
        <v>0</v>
      </c>
    </row>
    <row r="22" spans="1:11" ht="15.75" customHeight="1">
      <c r="A22" s="27" t="str">
        <f t="shared" si="0"/>
        <v>1784001</v>
      </c>
      <c r="B22" s="28" t="s">
        <v>326</v>
      </c>
      <c r="C22" s="29">
        <v>40</v>
      </c>
      <c r="D22" s="28" t="s">
        <v>370</v>
      </c>
      <c r="E22" s="446">
        <v>20</v>
      </c>
      <c r="F22" s="605"/>
      <c r="G22" s="605"/>
      <c r="H22" s="605"/>
      <c r="I22" s="575"/>
      <c r="J22" s="199" t="s">
        <v>795</v>
      </c>
      <c r="K22" s="42">
        <f>VLOOKUP($A22&amp;K$109,決統データ!$A$3:$DE$365,$E22+19,FALSE)</f>
        <v>0</v>
      </c>
    </row>
    <row r="23" spans="1:11" ht="15.75" customHeight="1">
      <c r="A23" s="27" t="str">
        <f t="shared" si="0"/>
        <v>1784001</v>
      </c>
      <c r="B23" s="28" t="s">
        <v>326</v>
      </c>
      <c r="C23" s="29">
        <v>40</v>
      </c>
      <c r="D23" s="28" t="s">
        <v>370</v>
      </c>
      <c r="E23" s="446">
        <v>21</v>
      </c>
      <c r="F23" s="605"/>
      <c r="G23" s="605"/>
      <c r="H23" s="605"/>
      <c r="I23" s="593" t="s">
        <v>83</v>
      </c>
      <c r="J23" s="199" t="s">
        <v>583</v>
      </c>
      <c r="K23" s="42">
        <f>VLOOKUP($A23&amp;K$109,決統データ!$A$3:$DE$365,$E23+19,FALSE)</f>
        <v>0</v>
      </c>
    </row>
    <row r="24" spans="1:11" ht="15.75" customHeight="1">
      <c r="A24" s="27" t="str">
        <f t="shared" si="0"/>
        <v>1784001</v>
      </c>
      <c r="B24" s="28" t="s">
        <v>326</v>
      </c>
      <c r="C24" s="29">
        <v>40</v>
      </c>
      <c r="D24" s="28" t="s">
        <v>370</v>
      </c>
      <c r="E24" s="446">
        <v>22</v>
      </c>
      <c r="F24" s="605"/>
      <c r="G24" s="605"/>
      <c r="H24" s="605"/>
      <c r="I24" s="595"/>
      <c r="J24" s="199" t="s">
        <v>795</v>
      </c>
      <c r="K24" s="42">
        <f>VLOOKUP($A24&amp;K$109,決統データ!$A$3:$DE$365,$E24+19,FALSE)</f>
        <v>0</v>
      </c>
    </row>
    <row r="25" spans="1:11" ht="15.75" customHeight="1">
      <c r="A25" s="27" t="str">
        <f t="shared" si="0"/>
        <v>1784001</v>
      </c>
      <c r="B25" s="28" t="s">
        <v>326</v>
      </c>
      <c r="C25" s="29">
        <v>40</v>
      </c>
      <c r="D25" s="28" t="s">
        <v>370</v>
      </c>
      <c r="E25" s="446">
        <v>23</v>
      </c>
      <c r="F25" s="605"/>
      <c r="G25" s="605"/>
      <c r="H25" s="605"/>
      <c r="I25" s="593" t="s">
        <v>1235</v>
      </c>
      <c r="J25" s="199" t="s">
        <v>583</v>
      </c>
      <c r="K25" s="42">
        <f>VLOOKUP($A25&amp;K$109,決統データ!$A$3:$DE$365,$E25+19,FALSE)</f>
        <v>0</v>
      </c>
    </row>
    <row r="26" spans="1:11" ht="15.75" customHeight="1">
      <c r="A26" s="27" t="str">
        <f t="shared" si="0"/>
        <v>1784001</v>
      </c>
      <c r="B26" s="28" t="s">
        <v>326</v>
      </c>
      <c r="C26" s="29">
        <v>40</v>
      </c>
      <c r="D26" s="28" t="s">
        <v>370</v>
      </c>
      <c r="E26" s="446">
        <v>24</v>
      </c>
      <c r="F26" s="605"/>
      <c r="G26" s="605"/>
      <c r="H26" s="605"/>
      <c r="I26" s="595"/>
      <c r="J26" s="199" t="s">
        <v>795</v>
      </c>
      <c r="K26" s="42">
        <f>VLOOKUP($A26&amp;K$109,決統データ!$A$3:$DE$365,$E26+19,FALSE)</f>
        <v>0</v>
      </c>
    </row>
    <row r="27" spans="1:11" ht="15.75" customHeight="1">
      <c r="A27" s="27" t="str">
        <f t="shared" si="0"/>
        <v>1784001</v>
      </c>
      <c r="B27" s="28" t="s">
        <v>326</v>
      </c>
      <c r="C27" s="29">
        <v>40</v>
      </c>
      <c r="D27" s="28" t="s">
        <v>370</v>
      </c>
      <c r="E27" s="446">
        <v>25</v>
      </c>
      <c r="F27" s="605"/>
      <c r="G27" s="605"/>
      <c r="H27" s="605"/>
      <c r="I27" s="574" t="s">
        <v>80</v>
      </c>
      <c r="J27" s="199" t="s">
        <v>583</v>
      </c>
      <c r="K27" s="42">
        <f>VLOOKUP($A27&amp;K$109,決統データ!$A$3:$DE$365,$E27+19,FALSE)</f>
        <v>0</v>
      </c>
    </row>
    <row r="28" spans="1:11" ht="15.75" customHeight="1">
      <c r="A28" s="27" t="str">
        <f t="shared" si="0"/>
        <v>1784001</v>
      </c>
      <c r="B28" s="28" t="s">
        <v>326</v>
      </c>
      <c r="C28" s="29">
        <v>40</v>
      </c>
      <c r="D28" s="28" t="s">
        <v>370</v>
      </c>
      <c r="E28" s="446">
        <v>26</v>
      </c>
      <c r="F28" s="605"/>
      <c r="G28" s="605"/>
      <c r="H28" s="605"/>
      <c r="I28" s="575"/>
      <c r="J28" s="199" t="s">
        <v>795</v>
      </c>
      <c r="K28" s="42">
        <f>VLOOKUP($A28&amp;K$109,決統データ!$A$3:$DE$365,$E28+19,FALSE)</f>
        <v>0</v>
      </c>
    </row>
    <row r="29" spans="1:11" ht="15.75" customHeight="1">
      <c r="A29" s="27" t="str">
        <f t="shared" si="0"/>
        <v>1784001</v>
      </c>
      <c r="B29" s="28" t="s">
        <v>326</v>
      </c>
      <c r="C29" s="29">
        <v>40</v>
      </c>
      <c r="D29" s="28" t="s">
        <v>370</v>
      </c>
      <c r="E29" s="446">
        <v>27</v>
      </c>
      <c r="F29" s="605"/>
      <c r="G29" s="605"/>
      <c r="H29" s="605"/>
      <c r="I29" s="577" t="s">
        <v>713</v>
      </c>
      <c r="J29" s="199" t="s">
        <v>583</v>
      </c>
      <c r="K29" s="42">
        <f>VLOOKUP($A29&amp;K$109,決統データ!$A$3:$DE$365,$E29+19,FALSE)</f>
        <v>12</v>
      </c>
    </row>
    <row r="30" spans="1:11" ht="15.75" customHeight="1">
      <c r="A30" s="27" t="str">
        <f t="shared" si="0"/>
        <v>1784001</v>
      </c>
      <c r="B30" s="28" t="s">
        <v>326</v>
      </c>
      <c r="C30" s="29">
        <v>40</v>
      </c>
      <c r="D30" s="28" t="s">
        <v>370</v>
      </c>
      <c r="E30" s="446">
        <v>28</v>
      </c>
      <c r="F30" s="753"/>
      <c r="G30" s="753"/>
      <c r="H30" s="753"/>
      <c r="I30" s="579"/>
      <c r="J30" s="199" t="s">
        <v>795</v>
      </c>
      <c r="K30" s="42">
        <f>VLOOKUP($A30&amp;K$109,決統データ!$A$3:$DE$365,$E30+19,FALSE)</f>
        <v>2168</v>
      </c>
    </row>
    <row r="31" spans="1:11" ht="15.75" customHeight="1">
      <c r="A31" s="27" t="str">
        <f t="shared" si="0"/>
        <v>1784001</v>
      </c>
      <c r="B31" s="28" t="s">
        <v>326</v>
      </c>
      <c r="C31" s="29">
        <v>40</v>
      </c>
      <c r="D31" s="28" t="s">
        <v>370</v>
      </c>
      <c r="E31" s="446">
        <v>31</v>
      </c>
      <c r="F31" s="604" t="s">
        <v>902</v>
      </c>
      <c r="G31" s="683" t="s">
        <v>901</v>
      </c>
      <c r="H31" s="596"/>
      <c r="I31" s="596"/>
      <c r="J31" s="199" t="s">
        <v>583</v>
      </c>
      <c r="K31" s="42">
        <f>VLOOKUP($A31&amp;K$109,決統データ!$A$3:$DE$365,$E31+19,FALSE)</f>
        <v>0</v>
      </c>
    </row>
    <row r="32" spans="1:11" ht="15.75" customHeight="1">
      <c r="A32" s="27" t="str">
        <f t="shared" si="0"/>
        <v>1784001</v>
      </c>
      <c r="B32" s="28" t="s">
        <v>326</v>
      </c>
      <c r="C32" s="29">
        <v>40</v>
      </c>
      <c r="D32" s="28" t="s">
        <v>370</v>
      </c>
      <c r="E32" s="446">
        <v>32</v>
      </c>
      <c r="F32" s="605"/>
      <c r="G32" s="683"/>
      <c r="H32" s="596"/>
      <c r="I32" s="596"/>
      <c r="J32" s="199" t="s">
        <v>795</v>
      </c>
      <c r="K32" s="42">
        <f>VLOOKUP($A32&amp;K$109,決統データ!$A$3:$DE$365,$E32+19,FALSE)</f>
        <v>0</v>
      </c>
    </row>
    <row r="33" spans="1:11" ht="15.75" customHeight="1">
      <c r="A33" s="27" t="str">
        <f t="shared" si="0"/>
        <v>1784001</v>
      </c>
      <c r="B33" s="28" t="s">
        <v>326</v>
      </c>
      <c r="C33" s="29">
        <v>40</v>
      </c>
      <c r="D33" s="28" t="s">
        <v>370</v>
      </c>
      <c r="E33" s="446">
        <v>33</v>
      </c>
      <c r="F33" s="605"/>
      <c r="G33" s="200"/>
      <c r="H33" s="720" t="s">
        <v>1377</v>
      </c>
      <c r="I33" s="664"/>
      <c r="J33" s="199" t="s">
        <v>583</v>
      </c>
      <c r="K33" s="42">
        <f>VLOOKUP($A33&amp;K$109,決統データ!$A$3:$DE$365,$E33+19,FALSE)</f>
        <v>0</v>
      </c>
    </row>
    <row r="34" spans="1:11" ht="15.75" customHeight="1">
      <c r="A34" s="27" t="str">
        <f t="shared" si="0"/>
        <v>1784001</v>
      </c>
      <c r="B34" s="28" t="s">
        <v>326</v>
      </c>
      <c r="C34" s="29">
        <v>40</v>
      </c>
      <c r="D34" s="28" t="s">
        <v>370</v>
      </c>
      <c r="E34" s="446">
        <v>34</v>
      </c>
      <c r="F34" s="605"/>
      <c r="G34" s="201"/>
      <c r="H34" s="720"/>
      <c r="I34" s="664"/>
      <c r="J34" s="199" t="s">
        <v>795</v>
      </c>
      <c r="K34" s="42">
        <f>VLOOKUP($A34&amp;K$109,決統データ!$A$3:$DE$365,$E34+19,FALSE)</f>
        <v>0</v>
      </c>
    </row>
    <row r="35" spans="1:11" ht="15.75" customHeight="1">
      <c r="A35" s="27" t="str">
        <f t="shared" si="0"/>
        <v>1784001</v>
      </c>
      <c r="B35" s="28" t="s">
        <v>326</v>
      </c>
      <c r="C35" s="29">
        <v>40</v>
      </c>
      <c r="D35" s="28" t="s">
        <v>370</v>
      </c>
      <c r="E35" s="446">
        <v>35</v>
      </c>
      <c r="F35" s="605"/>
      <c r="G35" s="200"/>
      <c r="H35" s="754" t="s">
        <v>360</v>
      </c>
      <c r="I35" s="722"/>
      <c r="J35" s="199" t="s">
        <v>583</v>
      </c>
      <c r="K35" s="42">
        <f>VLOOKUP($A35&amp;K$109,決統データ!$A$3:$DE$365,$E35+19,FALSE)</f>
        <v>0</v>
      </c>
    </row>
    <row r="36" spans="1:11" ht="15.75" customHeight="1">
      <c r="A36" s="27" t="str">
        <f t="shared" si="0"/>
        <v>1784001</v>
      </c>
      <c r="B36" s="28" t="s">
        <v>326</v>
      </c>
      <c r="C36" s="29">
        <v>40</v>
      </c>
      <c r="D36" s="28" t="s">
        <v>370</v>
      </c>
      <c r="E36" s="446">
        <v>36</v>
      </c>
      <c r="F36" s="605"/>
      <c r="G36" s="201"/>
      <c r="H36" s="755"/>
      <c r="I36" s="724"/>
      <c r="J36" s="199" t="s">
        <v>795</v>
      </c>
      <c r="K36" s="42">
        <f>VLOOKUP($A36&amp;K$109,決統データ!$A$3:$DE$365,$E36+19,FALSE)</f>
        <v>0</v>
      </c>
    </row>
    <row r="37" spans="1:11" ht="15.75" customHeight="1">
      <c r="A37" s="27" t="str">
        <f t="shared" si="0"/>
        <v>1784001</v>
      </c>
      <c r="B37" s="28" t="s">
        <v>326</v>
      </c>
      <c r="C37" s="29">
        <v>40</v>
      </c>
      <c r="D37" s="28" t="s">
        <v>370</v>
      </c>
      <c r="E37" s="446">
        <v>37</v>
      </c>
      <c r="F37" s="605"/>
      <c r="G37" s="200"/>
      <c r="H37" s="683" t="s">
        <v>906</v>
      </c>
      <c r="I37" s="596"/>
      <c r="J37" s="199" t="s">
        <v>583</v>
      </c>
      <c r="K37" s="42">
        <f>VLOOKUP($A37&amp;K$109,決統データ!$A$3:$DE$365,$E37+19,FALSE)</f>
        <v>0</v>
      </c>
    </row>
    <row r="38" spans="1:11" ht="15.75" customHeight="1">
      <c r="A38" s="27" t="str">
        <f t="shared" si="0"/>
        <v>1784001</v>
      </c>
      <c r="B38" s="28" t="s">
        <v>326</v>
      </c>
      <c r="C38" s="29">
        <v>40</v>
      </c>
      <c r="D38" s="28" t="s">
        <v>370</v>
      </c>
      <c r="E38" s="446">
        <v>38</v>
      </c>
      <c r="F38" s="605"/>
      <c r="G38" s="201"/>
      <c r="H38" s="683"/>
      <c r="I38" s="596"/>
      <c r="J38" s="199" t="s">
        <v>795</v>
      </c>
      <c r="K38" s="42">
        <f>VLOOKUP($A38&amp;K$109,決統データ!$A$3:$DE$365,$E38+19,FALSE)</f>
        <v>0</v>
      </c>
    </row>
    <row r="39" spans="1:11" ht="15.75" customHeight="1">
      <c r="A39" s="27" t="str">
        <f t="shared" si="0"/>
        <v>1784001</v>
      </c>
      <c r="B39" s="28" t="s">
        <v>326</v>
      </c>
      <c r="C39" s="29">
        <v>40</v>
      </c>
      <c r="D39" s="28" t="s">
        <v>370</v>
      </c>
      <c r="E39" s="446">
        <v>39</v>
      </c>
      <c r="F39" s="605"/>
      <c r="G39" s="200"/>
      <c r="H39" s="720" t="s">
        <v>86</v>
      </c>
      <c r="I39" s="664"/>
      <c r="J39" s="199" t="s">
        <v>583</v>
      </c>
      <c r="K39" s="42">
        <f>VLOOKUP($A39&amp;K$109,決統データ!$A$3:$DE$365,$E39+19,FALSE)</f>
        <v>0</v>
      </c>
    </row>
    <row r="40" spans="1:11" ht="15.75" customHeight="1">
      <c r="A40" s="27" t="str">
        <f t="shared" si="0"/>
        <v>1784001</v>
      </c>
      <c r="B40" s="28" t="s">
        <v>326</v>
      </c>
      <c r="C40" s="29">
        <v>40</v>
      </c>
      <c r="D40" s="28" t="s">
        <v>370</v>
      </c>
      <c r="E40" s="446">
        <v>40</v>
      </c>
      <c r="F40" s="605"/>
      <c r="G40" s="201"/>
      <c r="H40" s="720"/>
      <c r="I40" s="664"/>
      <c r="J40" s="199" t="s">
        <v>795</v>
      </c>
      <c r="K40" s="42">
        <f>VLOOKUP($A40&amp;K$109,決統データ!$A$3:$DE$365,$E40+19,FALSE)</f>
        <v>0</v>
      </c>
    </row>
    <row r="41" spans="1:11" ht="15.75" customHeight="1">
      <c r="A41" s="27" t="str">
        <f t="shared" si="0"/>
        <v>1784001</v>
      </c>
      <c r="B41" s="28" t="s">
        <v>326</v>
      </c>
      <c r="C41" s="29">
        <v>40</v>
      </c>
      <c r="D41" s="28" t="s">
        <v>370</v>
      </c>
      <c r="E41" s="446">
        <v>41</v>
      </c>
      <c r="F41" s="753"/>
      <c r="G41" s="448"/>
      <c r="H41" s="683" t="s">
        <v>713</v>
      </c>
      <c r="I41" s="596"/>
      <c r="J41" s="199" t="s">
        <v>795</v>
      </c>
      <c r="K41" s="42">
        <f>VLOOKUP($A41&amp;K$109,決統データ!$A$3:$DE$365,$E41+19,FALSE)</f>
        <v>0</v>
      </c>
    </row>
    <row r="42" spans="1:11" ht="15.75" customHeight="1">
      <c r="A42" s="27" t="str">
        <f t="shared" si="0"/>
        <v>1784001</v>
      </c>
      <c r="B42" s="28" t="s">
        <v>326</v>
      </c>
      <c r="C42" s="29">
        <v>40</v>
      </c>
      <c r="D42" s="28" t="s">
        <v>370</v>
      </c>
      <c r="E42" s="446">
        <v>42</v>
      </c>
      <c r="F42" s="596" t="s">
        <v>99</v>
      </c>
      <c r="G42" s="596"/>
      <c r="H42" s="596"/>
      <c r="I42" s="596"/>
      <c r="J42" s="199" t="s">
        <v>583</v>
      </c>
      <c r="K42" s="42">
        <f>VLOOKUP($A42&amp;K$109,決統データ!$A$3:$DE$365,$E42+19,FALSE)</f>
        <v>12</v>
      </c>
    </row>
    <row r="43" spans="1:11" ht="15.75" customHeight="1">
      <c r="A43" s="27" t="str">
        <f t="shared" si="0"/>
        <v>1784001</v>
      </c>
      <c r="B43" s="28" t="s">
        <v>326</v>
      </c>
      <c r="C43" s="29">
        <v>40</v>
      </c>
      <c r="D43" s="28" t="s">
        <v>370</v>
      </c>
      <c r="E43" s="446">
        <v>43</v>
      </c>
      <c r="F43" s="596"/>
      <c r="G43" s="596"/>
      <c r="H43" s="596"/>
      <c r="I43" s="596"/>
      <c r="J43" s="199" t="s">
        <v>795</v>
      </c>
      <c r="K43" s="42">
        <f>VLOOKUP($A43&amp;K$109,決統データ!$A$3:$DE$365,$E43+19,FALSE)</f>
        <v>2168</v>
      </c>
    </row>
    <row r="44" spans="1:11" ht="15.75" customHeight="1">
      <c r="A44" s="27" t="str">
        <f t="shared" si="0"/>
        <v>1784001</v>
      </c>
      <c r="B44" s="28" t="s">
        <v>326</v>
      </c>
      <c r="C44" s="29">
        <v>40</v>
      </c>
      <c r="D44" s="28" t="s">
        <v>370</v>
      </c>
      <c r="E44" s="446">
        <v>44</v>
      </c>
      <c r="F44" s="760" t="s">
        <v>905</v>
      </c>
      <c r="G44" s="761"/>
      <c r="H44" s="721" t="s">
        <v>904</v>
      </c>
      <c r="I44" s="722"/>
      <c r="J44" s="203" t="s">
        <v>98</v>
      </c>
      <c r="K44" s="42">
        <f>VLOOKUP($A44&amp;K$109,決統データ!$A$3:$DE$365,$E44+19,FALSE)</f>
        <v>0</v>
      </c>
    </row>
    <row r="45" spans="1:11" ht="15.75" customHeight="1">
      <c r="A45" s="27" t="str">
        <f t="shared" si="0"/>
        <v>1784001</v>
      </c>
      <c r="B45" s="28" t="s">
        <v>326</v>
      </c>
      <c r="C45" s="29">
        <v>40</v>
      </c>
      <c r="D45" s="28" t="s">
        <v>370</v>
      </c>
      <c r="E45" s="446">
        <v>45</v>
      </c>
      <c r="F45" s="762"/>
      <c r="G45" s="763"/>
      <c r="H45" s="723"/>
      <c r="I45" s="724"/>
      <c r="J45" s="204" t="s">
        <v>903</v>
      </c>
      <c r="K45" s="42">
        <f>VLOOKUP($A45&amp;K$109,決統データ!$A$3:$DE$365,$E45+19,FALSE)</f>
        <v>2156</v>
      </c>
    </row>
    <row r="46" spans="1:11" ht="15.75" customHeight="1">
      <c r="A46" s="27" t="str">
        <f t="shared" si="0"/>
        <v>1784001</v>
      </c>
      <c r="B46" s="28" t="s">
        <v>326</v>
      </c>
      <c r="C46" s="29">
        <v>40</v>
      </c>
      <c r="D46" s="28" t="s">
        <v>370</v>
      </c>
      <c r="E46" s="446">
        <v>46</v>
      </c>
      <c r="F46" s="762"/>
      <c r="G46" s="763"/>
      <c r="H46" s="756" t="s">
        <v>902</v>
      </c>
      <c r="I46" s="757"/>
      <c r="J46" s="424"/>
      <c r="K46" s="425"/>
    </row>
    <row r="47" spans="1:11" ht="15.75" customHeight="1">
      <c r="A47" s="27" t="str">
        <f t="shared" si="0"/>
        <v>1784001</v>
      </c>
      <c r="B47" s="28" t="s">
        <v>326</v>
      </c>
      <c r="C47" s="29">
        <v>40</v>
      </c>
      <c r="D47" s="28" t="s">
        <v>370</v>
      </c>
      <c r="E47" s="446">
        <v>47</v>
      </c>
      <c r="F47" s="762"/>
      <c r="G47" s="763"/>
      <c r="H47" s="758"/>
      <c r="I47" s="759"/>
      <c r="J47" s="199" t="s">
        <v>901</v>
      </c>
      <c r="K47" s="42">
        <f>VLOOKUP($A47&amp;K$109,決統データ!$A$3:$DE$365,$E47+19,FALSE)</f>
        <v>0</v>
      </c>
    </row>
    <row r="48" spans="1:11" ht="15.75" customHeight="1">
      <c r="A48" s="27" t="str">
        <f t="shared" si="0"/>
        <v>1784001</v>
      </c>
      <c r="B48" s="28" t="s">
        <v>326</v>
      </c>
      <c r="C48" s="29">
        <v>40</v>
      </c>
      <c r="D48" s="28" t="s">
        <v>370</v>
      </c>
      <c r="E48" s="446">
        <v>48</v>
      </c>
      <c r="F48" s="764"/>
      <c r="G48" s="765"/>
      <c r="H48" s="443" t="s">
        <v>97</v>
      </c>
      <c r="I48" s="447"/>
      <c r="J48" s="205"/>
      <c r="K48" s="42">
        <f>VLOOKUP($A48&amp;K$109,決統データ!$A$3:$DE$365,$E48+19,FALSE)</f>
        <v>2156</v>
      </c>
    </row>
    <row r="49" spans="1:11" ht="15.75" customHeight="1">
      <c r="A49" s="27" t="str">
        <f t="shared" si="0"/>
        <v>1784001</v>
      </c>
      <c r="B49" s="28" t="s">
        <v>326</v>
      </c>
      <c r="C49" s="29">
        <v>40</v>
      </c>
      <c r="D49" s="28" t="s">
        <v>370</v>
      </c>
      <c r="E49" s="446">
        <v>49</v>
      </c>
      <c r="F49" s="597" t="s">
        <v>96</v>
      </c>
      <c r="G49" s="597"/>
      <c r="H49" s="597"/>
      <c r="I49" s="447" t="s">
        <v>900</v>
      </c>
      <c r="J49" s="205"/>
      <c r="K49" s="42">
        <f>VLOOKUP($A49&amp;K$109,決統データ!$A$3:$DE$365,$E49+19,FALSE)</f>
        <v>0</v>
      </c>
    </row>
    <row r="50" spans="1:11" ht="15.75" customHeight="1">
      <c r="A50" s="27" t="str">
        <f t="shared" si="0"/>
        <v>1784001</v>
      </c>
      <c r="B50" s="28" t="s">
        <v>326</v>
      </c>
      <c r="C50" s="29">
        <v>40</v>
      </c>
      <c r="D50" s="28" t="s">
        <v>370</v>
      </c>
      <c r="E50" s="446">
        <v>50</v>
      </c>
      <c r="F50" s="597"/>
      <c r="G50" s="597"/>
      <c r="H50" s="597"/>
      <c r="I50" s="447" t="s">
        <v>95</v>
      </c>
      <c r="J50" s="205"/>
      <c r="K50" s="42">
        <f>VLOOKUP($A50&amp;K$109,決統データ!$A$3:$DE$365,$E50+19,FALSE)</f>
        <v>0</v>
      </c>
    </row>
    <row r="51" spans="1:11" ht="15.75" customHeight="1">
      <c r="A51" s="27" t="str">
        <f t="shared" si="0"/>
        <v>1784001</v>
      </c>
      <c r="B51" s="28" t="s">
        <v>326</v>
      </c>
      <c r="C51" s="29">
        <v>40</v>
      </c>
      <c r="D51" s="28" t="s">
        <v>370</v>
      </c>
      <c r="E51" s="446">
        <v>51</v>
      </c>
      <c r="F51" s="597" t="s">
        <v>94</v>
      </c>
      <c r="G51" s="597"/>
      <c r="H51" s="597"/>
      <c r="I51" s="447" t="s">
        <v>900</v>
      </c>
      <c r="J51" s="205"/>
      <c r="K51" s="42">
        <f>VLOOKUP($A51&amp;K$109,決統データ!$A$3:$DE$365,$E51+19,FALSE)</f>
        <v>0</v>
      </c>
    </row>
    <row r="52" spans="1:11" ht="15.75" customHeight="1">
      <c r="A52" s="27" t="str">
        <f t="shared" si="0"/>
        <v>1784001</v>
      </c>
      <c r="B52" s="28" t="s">
        <v>326</v>
      </c>
      <c r="C52" s="29">
        <v>40</v>
      </c>
      <c r="D52" s="28" t="s">
        <v>370</v>
      </c>
      <c r="E52" s="446">
        <v>52</v>
      </c>
      <c r="F52" s="597"/>
      <c r="G52" s="597"/>
      <c r="H52" s="597"/>
      <c r="I52" s="447" t="s">
        <v>93</v>
      </c>
      <c r="J52" s="205"/>
      <c r="K52" s="42">
        <f>VLOOKUP($A52&amp;K$109,決統データ!$A$3:$DE$365,$E52+19,FALSE)</f>
        <v>0</v>
      </c>
    </row>
    <row r="53" spans="1:11" ht="15.75" customHeight="1">
      <c r="A53" s="27" t="str">
        <f t="shared" si="0"/>
        <v>1784001</v>
      </c>
      <c r="B53" s="28" t="s">
        <v>326</v>
      </c>
      <c r="C53" s="29">
        <v>40</v>
      </c>
      <c r="D53" s="28" t="s">
        <v>370</v>
      </c>
      <c r="E53" s="446">
        <v>53</v>
      </c>
      <c r="F53" s="443" t="s">
        <v>92</v>
      </c>
      <c r="G53" s="443"/>
      <c r="H53" s="443"/>
      <c r="I53" s="447"/>
      <c r="J53" s="205"/>
      <c r="K53" s="42">
        <f>VLOOKUP($A53&amp;K$109,決統データ!$A$3:$DE$365,$E53+19,FALSE)</f>
        <v>2156</v>
      </c>
    </row>
    <row r="54" spans="1:11" ht="15.75" customHeight="1">
      <c r="A54" s="27" t="str">
        <f t="shared" si="0"/>
        <v>1784001</v>
      </c>
      <c r="B54" s="28" t="s">
        <v>326</v>
      </c>
      <c r="C54" s="29">
        <v>40</v>
      </c>
      <c r="D54" s="28" t="s">
        <v>370</v>
      </c>
      <c r="E54" s="446">
        <v>54</v>
      </c>
      <c r="F54" s="744" t="s">
        <v>91</v>
      </c>
      <c r="G54" s="745"/>
      <c r="H54" s="746"/>
      <c r="I54" s="577" t="s">
        <v>89</v>
      </c>
      <c r="J54" s="199" t="s">
        <v>583</v>
      </c>
      <c r="K54" s="42">
        <f>VLOOKUP($A54&amp;K$109,決統データ!$A$3:$DE$365,$E54+19,FALSE)</f>
        <v>0</v>
      </c>
    </row>
    <row r="55" spans="1:11" ht="15.75" customHeight="1">
      <c r="A55" s="27" t="str">
        <f t="shared" si="0"/>
        <v>1784001</v>
      </c>
      <c r="B55" s="28" t="s">
        <v>326</v>
      </c>
      <c r="C55" s="29">
        <v>40</v>
      </c>
      <c r="D55" s="28" t="s">
        <v>370</v>
      </c>
      <c r="E55" s="446">
        <v>55</v>
      </c>
      <c r="F55" s="747"/>
      <c r="G55" s="748"/>
      <c r="H55" s="749"/>
      <c r="I55" s="579"/>
      <c r="J55" s="199" t="s">
        <v>795</v>
      </c>
      <c r="K55" s="42">
        <f>VLOOKUP($A55&amp;K$109,決統データ!$A$3:$DE$365,$E55+19,FALSE)</f>
        <v>0</v>
      </c>
    </row>
    <row r="56" spans="1:11" ht="15.75" customHeight="1">
      <c r="A56" s="27" t="str">
        <f t="shared" si="0"/>
        <v>1784001</v>
      </c>
      <c r="B56" s="28" t="s">
        <v>326</v>
      </c>
      <c r="C56" s="29">
        <v>40</v>
      </c>
      <c r="D56" s="28" t="s">
        <v>370</v>
      </c>
      <c r="E56" s="446">
        <v>56</v>
      </c>
      <c r="F56" s="747"/>
      <c r="G56" s="748"/>
      <c r="H56" s="749"/>
      <c r="I56" s="577" t="s">
        <v>88</v>
      </c>
      <c r="J56" s="199" t="s">
        <v>583</v>
      </c>
      <c r="K56" s="42">
        <f>VLOOKUP($A56&amp;K$109,決統データ!$A$3:$DE$365,$E56+19,FALSE)</f>
        <v>0</v>
      </c>
    </row>
    <row r="57" spans="1:11" ht="15.75" customHeight="1">
      <c r="A57" s="27" t="str">
        <f t="shared" si="0"/>
        <v>1784001</v>
      </c>
      <c r="B57" s="28" t="s">
        <v>326</v>
      </c>
      <c r="C57" s="29">
        <v>40</v>
      </c>
      <c r="D57" s="28" t="s">
        <v>370</v>
      </c>
      <c r="E57" s="446">
        <v>57</v>
      </c>
      <c r="F57" s="750"/>
      <c r="G57" s="751"/>
      <c r="H57" s="752"/>
      <c r="I57" s="579"/>
      <c r="J57" s="199" t="s">
        <v>795</v>
      </c>
      <c r="K57" s="42">
        <f>VLOOKUP($A57&amp;K$109,決統データ!$A$3:$DE$365,$E57+19,FALSE)</f>
        <v>0</v>
      </c>
    </row>
    <row r="58" spans="1:11" ht="15.75" customHeight="1">
      <c r="A58" s="27" t="str">
        <f t="shared" si="0"/>
        <v>1784001</v>
      </c>
      <c r="B58" s="28" t="s">
        <v>326</v>
      </c>
      <c r="C58" s="29">
        <v>40</v>
      </c>
      <c r="D58" s="28" t="s">
        <v>370</v>
      </c>
      <c r="E58" s="446">
        <v>58</v>
      </c>
      <c r="F58" s="664" t="s">
        <v>90</v>
      </c>
      <c r="G58" s="664"/>
      <c r="H58" s="664"/>
      <c r="I58" s="596" t="s">
        <v>89</v>
      </c>
      <c r="J58" s="199" t="s">
        <v>583</v>
      </c>
      <c r="K58" s="42">
        <f>VLOOKUP($A58&amp;K$109,決統データ!$A$3:$DE$365,$E58+19,FALSE)</f>
        <v>0</v>
      </c>
    </row>
    <row r="59" spans="1:11" ht="15.75" customHeight="1">
      <c r="A59" s="27" t="str">
        <f t="shared" si="0"/>
        <v>1784001</v>
      </c>
      <c r="B59" s="28" t="s">
        <v>326</v>
      </c>
      <c r="C59" s="29">
        <v>40</v>
      </c>
      <c r="D59" s="28" t="s">
        <v>370</v>
      </c>
      <c r="E59" s="446">
        <v>59</v>
      </c>
      <c r="F59" s="664"/>
      <c r="G59" s="664"/>
      <c r="H59" s="664"/>
      <c r="I59" s="596"/>
      <c r="J59" s="199" t="s">
        <v>795</v>
      </c>
      <c r="K59" s="42">
        <f>VLOOKUP($A59&amp;K$109,決統データ!$A$3:$DE$365,$E59+19,FALSE)</f>
        <v>0</v>
      </c>
    </row>
    <row r="60" spans="1:11" ht="15.75" customHeight="1">
      <c r="A60" s="27" t="str">
        <f t="shared" si="0"/>
        <v>1784001</v>
      </c>
      <c r="B60" s="28" t="s">
        <v>326</v>
      </c>
      <c r="C60" s="29">
        <v>40</v>
      </c>
      <c r="D60" s="28" t="s">
        <v>370</v>
      </c>
      <c r="E60" s="446">
        <v>60</v>
      </c>
      <c r="F60" s="664"/>
      <c r="G60" s="664"/>
      <c r="H60" s="664"/>
      <c r="I60" s="596" t="s">
        <v>88</v>
      </c>
      <c r="J60" s="199" t="s">
        <v>583</v>
      </c>
      <c r="K60" s="42">
        <f>VLOOKUP($A60&amp;K$109,決統データ!$A$3:$DE$365,$E60+19,FALSE)</f>
        <v>0</v>
      </c>
    </row>
    <row r="61" spans="1:11" ht="15.75" customHeight="1">
      <c r="A61" s="27" t="str">
        <f t="shared" si="0"/>
        <v>1784001</v>
      </c>
      <c r="B61" s="28" t="s">
        <v>326</v>
      </c>
      <c r="C61" s="29">
        <v>40</v>
      </c>
      <c r="D61" s="28" t="s">
        <v>370</v>
      </c>
      <c r="E61" s="446">
        <v>61</v>
      </c>
      <c r="F61" s="664"/>
      <c r="G61" s="664"/>
      <c r="H61" s="664"/>
      <c r="I61" s="596"/>
      <c r="J61" s="199" t="s">
        <v>795</v>
      </c>
      <c r="K61" s="42">
        <f>VLOOKUP($A61&amp;K$109,決統データ!$A$3:$DE$365,$E61+19,FALSE)</f>
        <v>0</v>
      </c>
    </row>
    <row r="62" spans="1:11" ht="15.75" customHeight="1">
      <c r="A62" s="27" t="str">
        <f t="shared" si="0"/>
        <v>1784001</v>
      </c>
      <c r="B62" s="28" t="s">
        <v>326</v>
      </c>
      <c r="C62" s="29">
        <v>40</v>
      </c>
      <c r="D62" s="28" t="s">
        <v>370</v>
      </c>
      <c r="E62" s="446">
        <v>62</v>
      </c>
      <c r="F62" s="681" t="s">
        <v>87</v>
      </c>
      <c r="G62" s="682"/>
      <c r="H62" s="682"/>
      <c r="I62" s="682"/>
      <c r="J62" s="683"/>
      <c r="K62" s="42">
        <f>VLOOKUP($A62&amp;K$109,決統データ!$A$3:$DE$365,$E62+19,FALSE)</f>
        <v>0</v>
      </c>
    </row>
    <row r="63" spans="1:11" ht="15.75" customHeight="1">
      <c r="A63" s="27" t="str">
        <f t="shared" si="0"/>
        <v>1784001</v>
      </c>
      <c r="B63" s="28" t="s">
        <v>326</v>
      </c>
      <c r="C63" s="29">
        <v>40</v>
      </c>
      <c r="D63" s="28" t="s">
        <v>370</v>
      </c>
      <c r="E63" s="446">
        <v>63</v>
      </c>
      <c r="F63" s="449" t="s">
        <v>1480</v>
      </c>
      <c r="G63" s="200"/>
      <c r="H63" s="200"/>
      <c r="I63" s="200"/>
      <c r="J63" s="450"/>
      <c r="K63" s="42">
        <f>VLOOKUP($A63&amp;K$109,決統データ!$A$3:$DE$365,$E63+19,FALSE)</f>
        <v>0</v>
      </c>
    </row>
    <row r="64" spans="1:11" ht="15.75" customHeight="1">
      <c r="A64" s="27" t="str">
        <f t="shared" si="0"/>
        <v>1784002</v>
      </c>
      <c r="B64" s="28" t="s">
        <v>326</v>
      </c>
      <c r="C64" s="29">
        <v>40</v>
      </c>
      <c r="D64" s="28" t="s">
        <v>141</v>
      </c>
      <c r="E64" s="446">
        <v>1</v>
      </c>
      <c r="F64" s="737" t="s">
        <v>364</v>
      </c>
      <c r="G64" s="738"/>
      <c r="H64" s="665" t="s">
        <v>361</v>
      </c>
      <c r="I64" s="667"/>
      <c r="J64" s="206" t="s">
        <v>583</v>
      </c>
      <c r="K64" s="42">
        <f>VLOOKUP($A64&amp;K$109,決統データ!$A$3:$DE$365,$E64+19,FALSE)</f>
        <v>0</v>
      </c>
    </row>
    <row r="65" spans="1:11" ht="15.75" customHeight="1">
      <c r="A65" s="27" t="str">
        <f t="shared" si="0"/>
        <v>1784002</v>
      </c>
      <c r="B65" s="28" t="s">
        <v>326</v>
      </c>
      <c r="C65" s="29">
        <v>40</v>
      </c>
      <c r="D65" s="28" t="s">
        <v>141</v>
      </c>
      <c r="E65" s="446">
        <v>2</v>
      </c>
      <c r="F65" s="739"/>
      <c r="G65" s="740"/>
      <c r="H65" s="668"/>
      <c r="I65" s="670"/>
      <c r="J65" s="199" t="s">
        <v>795</v>
      </c>
      <c r="K65" s="42">
        <f>VLOOKUP($A65&amp;K$109,決統データ!$A$3:$DE$365,$E65+19,FALSE)</f>
        <v>0</v>
      </c>
    </row>
    <row r="66" spans="1:11" ht="15.75" customHeight="1">
      <c r="A66" s="27" t="str">
        <f t="shared" si="0"/>
        <v>1784002</v>
      </c>
      <c r="B66" s="28" t="s">
        <v>326</v>
      </c>
      <c r="C66" s="29">
        <v>40</v>
      </c>
      <c r="D66" s="28" t="s">
        <v>141</v>
      </c>
      <c r="E66" s="446">
        <v>3</v>
      </c>
      <c r="F66" s="739"/>
      <c r="G66" s="740"/>
      <c r="H66" s="726" t="s">
        <v>362</v>
      </c>
      <c r="I66" s="727"/>
      <c r="J66" s="199" t="s">
        <v>583</v>
      </c>
      <c r="K66" s="42">
        <f>VLOOKUP($A66&amp;K$109,決統データ!$A$3:$DE$365,$E66+19,FALSE)</f>
        <v>0</v>
      </c>
    </row>
    <row r="67" spans="1:11" ht="15.75" customHeight="1">
      <c r="A67" s="27" t="str">
        <f t="shared" si="0"/>
        <v>1784002</v>
      </c>
      <c r="B67" s="28" t="s">
        <v>326</v>
      </c>
      <c r="C67" s="29">
        <v>40</v>
      </c>
      <c r="D67" s="28" t="s">
        <v>141</v>
      </c>
      <c r="E67" s="446">
        <v>4</v>
      </c>
      <c r="F67" s="739"/>
      <c r="G67" s="740"/>
      <c r="H67" s="668"/>
      <c r="I67" s="670"/>
      <c r="J67" s="199" t="s">
        <v>795</v>
      </c>
      <c r="K67" s="42">
        <f>VLOOKUP($A67&amp;K$109,決統データ!$A$3:$DE$365,$E67+19,FALSE)</f>
        <v>0</v>
      </c>
    </row>
    <row r="68" spans="1:11" ht="15.75" customHeight="1">
      <c r="A68" s="27" t="str">
        <f t="shared" ref="A68:A101" si="1">+B68&amp;C68&amp;D68</f>
        <v>1784002</v>
      </c>
      <c r="B68" s="28" t="s">
        <v>326</v>
      </c>
      <c r="C68" s="29">
        <v>40</v>
      </c>
      <c r="D68" s="28" t="s">
        <v>141</v>
      </c>
      <c r="E68" s="446">
        <v>5</v>
      </c>
      <c r="F68" s="739"/>
      <c r="G68" s="740"/>
      <c r="H68" s="743" t="s">
        <v>363</v>
      </c>
      <c r="I68" s="736"/>
      <c r="J68" s="199" t="s">
        <v>583</v>
      </c>
      <c r="K68" s="42">
        <f>VLOOKUP($A68&amp;K$109,決統データ!$A$3:$DE$365,$E68+19,FALSE)</f>
        <v>0</v>
      </c>
    </row>
    <row r="69" spans="1:11" ht="15.75" customHeight="1">
      <c r="A69" s="27" t="str">
        <f t="shared" si="1"/>
        <v>1784002</v>
      </c>
      <c r="B69" s="28" t="s">
        <v>326</v>
      </c>
      <c r="C69" s="29">
        <v>40</v>
      </c>
      <c r="D69" s="28" t="s">
        <v>141</v>
      </c>
      <c r="E69" s="446">
        <v>6</v>
      </c>
      <c r="F69" s="739"/>
      <c r="G69" s="740"/>
      <c r="H69" s="743"/>
      <c r="I69" s="736"/>
      <c r="J69" s="199" t="s">
        <v>795</v>
      </c>
      <c r="K69" s="42">
        <f>VLOOKUP($A69&amp;K$109,決統データ!$A$3:$DE$365,$E69+19,FALSE)</f>
        <v>0</v>
      </c>
    </row>
    <row r="70" spans="1:11" ht="15.75" customHeight="1">
      <c r="A70" s="27" t="str">
        <f t="shared" si="1"/>
        <v>1784002</v>
      </c>
      <c r="B70" s="28" t="s">
        <v>326</v>
      </c>
      <c r="C70" s="29">
        <v>40</v>
      </c>
      <c r="D70" s="28" t="s">
        <v>141</v>
      </c>
      <c r="E70" s="446">
        <v>7</v>
      </c>
      <c r="F70" s="739"/>
      <c r="G70" s="740"/>
      <c r="H70" s="720" t="s">
        <v>85</v>
      </c>
      <c r="I70" s="664"/>
      <c r="J70" s="199" t="s">
        <v>583</v>
      </c>
      <c r="K70" s="42">
        <f>VLOOKUP($A70&amp;K$109,決統データ!$A$3:$DE$365,$E70+19,FALSE)</f>
        <v>0</v>
      </c>
    </row>
    <row r="71" spans="1:11" ht="15.75" customHeight="1">
      <c r="A71" s="27" t="str">
        <f t="shared" si="1"/>
        <v>1784002</v>
      </c>
      <c r="B71" s="28" t="s">
        <v>326</v>
      </c>
      <c r="C71" s="29">
        <v>40</v>
      </c>
      <c r="D71" s="28" t="s">
        <v>141</v>
      </c>
      <c r="E71" s="446">
        <v>8</v>
      </c>
      <c r="F71" s="739"/>
      <c r="G71" s="740"/>
      <c r="H71" s="720"/>
      <c r="I71" s="664"/>
      <c r="J71" s="199" t="s">
        <v>795</v>
      </c>
      <c r="K71" s="42">
        <f>VLOOKUP($A71&amp;K$109,決統データ!$A$3:$DE$365,$E71+19,FALSE)</f>
        <v>0</v>
      </c>
    </row>
    <row r="72" spans="1:11" ht="15.75" customHeight="1">
      <c r="A72" s="27" t="str">
        <f t="shared" si="1"/>
        <v>1784002</v>
      </c>
      <c r="B72" s="28" t="s">
        <v>326</v>
      </c>
      <c r="C72" s="29">
        <v>40</v>
      </c>
      <c r="D72" s="28" t="s">
        <v>141</v>
      </c>
      <c r="E72" s="446">
        <v>9</v>
      </c>
      <c r="F72" s="739"/>
      <c r="G72" s="740"/>
      <c r="H72" s="720" t="s">
        <v>84</v>
      </c>
      <c r="I72" s="664"/>
      <c r="J72" s="199" t="s">
        <v>583</v>
      </c>
      <c r="K72" s="42">
        <f>VLOOKUP($A72&amp;K$109,決統データ!$A$3:$DE$365,$E72+19,FALSE)</f>
        <v>0</v>
      </c>
    </row>
    <row r="73" spans="1:11" ht="15.75" customHeight="1">
      <c r="A73" s="27" t="str">
        <f t="shared" si="1"/>
        <v>1784002</v>
      </c>
      <c r="B73" s="28" t="s">
        <v>326</v>
      </c>
      <c r="C73" s="29">
        <v>40</v>
      </c>
      <c r="D73" s="28" t="s">
        <v>141</v>
      </c>
      <c r="E73" s="446">
        <v>10</v>
      </c>
      <c r="F73" s="739"/>
      <c r="G73" s="740"/>
      <c r="H73" s="720"/>
      <c r="I73" s="664"/>
      <c r="J73" s="199" t="s">
        <v>795</v>
      </c>
      <c r="K73" s="42">
        <f>VLOOKUP($A73&amp;K$109,決統データ!$A$3:$DE$365,$E73+19,FALSE)</f>
        <v>0</v>
      </c>
    </row>
    <row r="74" spans="1:11" ht="15.75" customHeight="1">
      <c r="A74" s="27" t="str">
        <f t="shared" si="1"/>
        <v>1784002</v>
      </c>
      <c r="B74" s="28" t="s">
        <v>326</v>
      </c>
      <c r="C74" s="29">
        <v>40</v>
      </c>
      <c r="D74" s="28" t="s">
        <v>141</v>
      </c>
      <c r="E74" s="446">
        <v>11</v>
      </c>
      <c r="F74" s="739"/>
      <c r="G74" s="740"/>
      <c r="H74" s="716" t="s">
        <v>83</v>
      </c>
      <c r="I74" s="608"/>
      <c r="J74" s="199" t="s">
        <v>583</v>
      </c>
      <c r="K74" s="42">
        <f>VLOOKUP($A74&amp;K$109,決統データ!$A$3:$DE$365,$E74+19,FALSE)</f>
        <v>0</v>
      </c>
    </row>
    <row r="75" spans="1:11" ht="15.75" customHeight="1">
      <c r="A75" s="27" t="str">
        <f t="shared" si="1"/>
        <v>1784002</v>
      </c>
      <c r="B75" s="28" t="s">
        <v>326</v>
      </c>
      <c r="C75" s="29">
        <v>40</v>
      </c>
      <c r="D75" s="28" t="s">
        <v>141</v>
      </c>
      <c r="E75" s="446">
        <v>12</v>
      </c>
      <c r="F75" s="739"/>
      <c r="G75" s="740"/>
      <c r="H75" s="716"/>
      <c r="I75" s="608"/>
      <c r="J75" s="199" t="s">
        <v>795</v>
      </c>
      <c r="K75" s="42">
        <f>VLOOKUP($A75&amp;K$109,決統データ!$A$3:$DE$365,$E75+19,FALSE)</f>
        <v>0</v>
      </c>
    </row>
    <row r="76" spans="1:11" ht="15.75" customHeight="1">
      <c r="A76" s="27" t="str">
        <f>+B76&amp;C76&amp;D76</f>
        <v>1784002</v>
      </c>
      <c r="B76" s="28" t="s">
        <v>326</v>
      </c>
      <c r="C76" s="29">
        <v>40</v>
      </c>
      <c r="D76" s="28" t="s">
        <v>141</v>
      </c>
      <c r="E76" s="446">
        <v>13</v>
      </c>
      <c r="F76" s="739"/>
      <c r="G76" s="740"/>
      <c r="H76" s="720" t="s">
        <v>1273</v>
      </c>
      <c r="I76" s="664"/>
      <c r="J76" s="199" t="s">
        <v>583</v>
      </c>
      <c r="K76" s="42">
        <f>VLOOKUP($A76&amp;K$109,決統データ!$A$3:$DE$365,$E76+19,FALSE)</f>
        <v>0</v>
      </c>
    </row>
    <row r="77" spans="1:11" ht="15.75" customHeight="1">
      <c r="A77" s="27" t="str">
        <f>+B77&amp;C77&amp;D77</f>
        <v>1784002</v>
      </c>
      <c r="B77" s="28" t="s">
        <v>326</v>
      </c>
      <c r="C77" s="29">
        <v>40</v>
      </c>
      <c r="D77" s="28" t="s">
        <v>141</v>
      </c>
      <c r="E77" s="446">
        <v>14</v>
      </c>
      <c r="F77" s="739"/>
      <c r="G77" s="740"/>
      <c r="H77" s="720"/>
      <c r="I77" s="664"/>
      <c r="J77" s="199" t="s">
        <v>795</v>
      </c>
      <c r="K77" s="42">
        <f>VLOOKUP($A77&amp;K$109,決統データ!$A$3:$DE$365,$E77+19,FALSE)</f>
        <v>0</v>
      </c>
    </row>
    <row r="78" spans="1:11" ht="15.75" customHeight="1">
      <c r="A78" s="27" t="str">
        <f t="shared" si="1"/>
        <v>1784002</v>
      </c>
      <c r="B78" s="28" t="s">
        <v>326</v>
      </c>
      <c r="C78" s="29">
        <v>40</v>
      </c>
      <c r="D78" s="28" t="s">
        <v>141</v>
      </c>
      <c r="E78" s="446">
        <v>15</v>
      </c>
      <c r="F78" s="739"/>
      <c r="G78" s="740"/>
      <c r="H78" s="720" t="s">
        <v>82</v>
      </c>
      <c r="I78" s="664"/>
      <c r="J78" s="199" t="s">
        <v>583</v>
      </c>
      <c r="K78" s="42">
        <f>VLOOKUP($A78&amp;K$109,決統データ!$A$3:$DE$365,$E78+19,FALSE)</f>
        <v>0</v>
      </c>
    </row>
    <row r="79" spans="1:11" ht="15.75" customHeight="1">
      <c r="A79" s="27" t="str">
        <f t="shared" si="1"/>
        <v>1784002</v>
      </c>
      <c r="B79" s="28" t="s">
        <v>326</v>
      </c>
      <c r="C79" s="29">
        <v>40</v>
      </c>
      <c r="D79" s="28" t="s">
        <v>141</v>
      </c>
      <c r="E79" s="446">
        <v>16</v>
      </c>
      <c r="F79" s="739"/>
      <c r="G79" s="740"/>
      <c r="H79" s="720"/>
      <c r="I79" s="664"/>
      <c r="J79" s="199" t="s">
        <v>795</v>
      </c>
      <c r="K79" s="42">
        <f>VLOOKUP($A79&amp;K$109,決統データ!$A$3:$DE$365,$E79+19,FALSE)</f>
        <v>0</v>
      </c>
    </row>
    <row r="80" spans="1:11" ht="15.75" customHeight="1">
      <c r="A80" s="27" t="str">
        <f t="shared" si="1"/>
        <v>1784002</v>
      </c>
      <c r="B80" s="28" t="s">
        <v>326</v>
      </c>
      <c r="C80" s="29">
        <v>40</v>
      </c>
      <c r="D80" s="28" t="s">
        <v>141</v>
      </c>
      <c r="E80" s="446">
        <v>17</v>
      </c>
      <c r="F80" s="739"/>
      <c r="G80" s="740"/>
      <c r="H80" s="725" t="s">
        <v>81</v>
      </c>
      <c r="I80" s="591"/>
      <c r="J80" s="199" t="s">
        <v>583</v>
      </c>
      <c r="K80" s="42">
        <f>VLOOKUP($A80&amp;K$109,決統データ!$A$3:$DE$365,$E80+19,FALSE)</f>
        <v>0</v>
      </c>
    </row>
    <row r="81" spans="1:11" ht="15.75" customHeight="1">
      <c r="A81" s="27" t="str">
        <f t="shared" si="1"/>
        <v>1784002</v>
      </c>
      <c r="B81" s="28" t="s">
        <v>326</v>
      </c>
      <c r="C81" s="29">
        <v>40</v>
      </c>
      <c r="D81" s="28" t="s">
        <v>141</v>
      </c>
      <c r="E81" s="446">
        <v>18</v>
      </c>
      <c r="F81" s="739"/>
      <c r="G81" s="740"/>
      <c r="H81" s="725"/>
      <c r="I81" s="591"/>
      <c r="J81" s="199" t="s">
        <v>795</v>
      </c>
      <c r="K81" s="42">
        <f>VLOOKUP($A81&amp;K$109,決統データ!$A$3:$DE$365,$E81+19,FALSE)</f>
        <v>0</v>
      </c>
    </row>
    <row r="82" spans="1:11" ht="15.75" customHeight="1">
      <c r="A82" s="27" t="str">
        <f t="shared" si="1"/>
        <v>1784002</v>
      </c>
      <c r="B82" s="28" t="s">
        <v>326</v>
      </c>
      <c r="C82" s="29">
        <v>40</v>
      </c>
      <c r="D82" s="28" t="s">
        <v>550</v>
      </c>
      <c r="E82" s="446">
        <v>19</v>
      </c>
      <c r="F82" s="739"/>
      <c r="G82" s="740"/>
      <c r="H82" s="721" t="s">
        <v>366</v>
      </c>
      <c r="I82" s="722"/>
      <c r="J82" s="199" t="s">
        <v>583</v>
      </c>
      <c r="K82" s="42">
        <f>VLOOKUP($A82&amp;K$109,決統データ!$A$3:$DE$365,$E82+19,FALSE)</f>
        <v>0</v>
      </c>
    </row>
    <row r="83" spans="1:11" ht="15.75" customHeight="1">
      <c r="A83" s="27" t="str">
        <f t="shared" si="1"/>
        <v>1784002</v>
      </c>
      <c r="B83" s="28" t="s">
        <v>326</v>
      </c>
      <c r="C83" s="29">
        <v>40</v>
      </c>
      <c r="D83" s="28" t="s">
        <v>550</v>
      </c>
      <c r="E83" s="446">
        <v>20</v>
      </c>
      <c r="F83" s="739"/>
      <c r="G83" s="740"/>
      <c r="H83" s="723"/>
      <c r="I83" s="724"/>
      <c r="J83" s="199" t="s">
        <v>795</v>
      </c>
      <c r="K83" s="42">
        <f>VLOOKUP($A83&amp;K$109,決統データ!$A$3:$DE$365,$E83+19,FALSE)</f>
        <v>0</v>
      </c>
    </row>
    <row r="84" spans="1:11" ht="15.75" customHeight="1">
      <c r="A84" s="27" t="str">
        <f t="shared" si="1"/>
        <v>1784002</v>
      </c>
      <c r="B84" s="28" t="s">
        <v>326</v>
      </c>
      <c r="C84" s="29">
        <v>40</v>
      </c>
      <c r="D84" s="28" t="s">
        <v>550</v>
      </c>
      <c r="E84" s="446">
        <v>21</v>
      </c>
      <c r="F84" s="739"/>
      <c r="G84" s="740"/>
      <c r="H84" s="721" t="s">
        <v>1494</v>
      </c>
      <c r="I84" s="722"/>
      <c r="J84" s="199" t="s">
        <v>583</v>
      </c>
      <c r="K84" s="42">
        <f>VLOOKUP($A84&amp;K$109,決統データ!$A$3:$DE$365,$E84+19,FALSE)</f>
        <v>0</v>
      </c>
    </row>
    <row r="85" spans="1:11" ht="15.75" customHeight="1">
      <c r="A85" s="27" t="str">
        <f t="shared" si="1"/>
        <v>1784002</v>
      </c>
      <c r="B85" s="28" t="s">
        <v>326</v>
      </c>
      <c r="C85" s="29">
        <v>40</v>
      </c>
      <c r="D85" s="28" t="s">
        <v>550</v>
      </c>
      <c r="E85" s="446">
        <v>22</v>
      </c>
      <c r="F85" s="739"/>
      <c r="G85" s="740"/>
      <c r="H85" s="723"/>
      <c r="I85" s="724"/>
      <c r="J85" s="199" t="s">
        <v>795</v>
      </c>
      <c r="K85" s="42">
        <f>VLOOKUP($A85&amp;K$109,決統データ!$A$3:$DE$365,$E85+19,FALSE)</f>
        <v>0</v>
      </c>
    </row>
    <row r="86" spans="1:11" ht="15.75" customHeight="1">
      <c r="A86" s="27" t="str">
        <f t="shared" si="1"/>
        <v>1784002</v>
      </c>
      <c r="B86" s="28" t="s">
        <v>326</v>
      </c>
      <c r="C86" s="29">
        <v>40</v>
      </c>
      <c r="D86" s="28" t="s">
        <v>550</v>
      </c>
      <c r="E86" s="446">
        <v>23</v>
      </c>
      <c r="F86" s="739"/>
      <c r="G86" s="740"/>
      <c r="H86" s="721" t="s">
        <v>1495</v>
      </c>
      <c r="I86" s="722"/>
      <c r="J86" s="199" t="s">
        <v>583</v>
      </c>
      <c r="K86" s="42">
        <f>VLOOKUP($A86&amp;K$109,決統データ!$A$3:$DE$365,$E86+19,FALSE)</f>
        <v>0</v>
      </c>
    </row>
    <row r="87" spans="1:11" ht="15.75" customHeight="1">
      <c r="A87" s="27" t="str">
        <f t="shared" si="1"/>
        <v>1784002</v>
      </c>
      <c r="B87" s="28" t="s">
        <v>326</v>
      </c>
      <c r="C87" s="29">
        <v>40</v>
      </c>
      <c r="D87" s="28" t="s">
        <v>550</v>
      </c>
      <c r="E87" s="446">
        <v>24</v>
      </c>
      <c r="F87" s="739"/>
      <c r="G87" s="740"/>
      <c r="H87" s="723"/>
      <c r="I87" s="724"/>
      <c r="J87" s="199" t="s">
        <v>795</v>
      </c>
      <c r="K87" s="42">
        <f>VLOOKUP($A87&amp;K$109,決統データ!$A$3:$DE$365,$E87+19,FALSE)</f>
        <v>0</v>
      </c>
    </row>
    <row r="88" spans="1:11" ht="15.75" customHeight="1">
      <c r="A88" s="27" t="str">
        <f t="shared" si="1"/>
        <v>1784002</v>
      </c>
      <c r="B88" s="28" t="s">
        <v>326</v>
      </c>
      <c r="C88" s="29">
        <v>40</v>
      </c>
      <c r="D88" s="28" t="s">
        <v>550</v>
      </c>
      <c r="E88" s="446">
        <v>25</v>
      </c>
      <c r="F88" s="739"/>
      <c r="G88" s="740"/>
      <c r="H88" s="720" t="s">
        <v>80</v>
      </c>
      <c r="I88" s="664"/>
      <c r="J88" s="199" t="s">
        <v>583</v>
      </c>
      <c r="K88" s="42">
        <f>VLOOKUP($A88&amp;K$109,決統データ!$A$3:$DE$365,$E88+19,FALSE)</f>
        <v>0</v>
      </c>
    </row>
    <row r="89" spans="1:11" ht="15.75" customHeight="1">
      <c r="A89" s="27" t="str">
        <f t="shared" si="1"/>
        <v>1784002</v>
      </c>
      <c r="B89" s="28" t="s">
        <v>326</v>
      </c>
      <c r="C89" s="29">
        <v>40</v>
      </c>
      <c r="D89" s="28" t="s">
        <v>550</v>
      </c>
      <c r="E89" s="446">
        <v>26</v>
      </c>
      <c r="F89" s="741"/>
      <c r="G89" s="742"/>
      <c r="H89" s="720"/>
      <c r="I89" s="664"/>
      <c r="J89" s="199" t="s">
        <v>795</v>
      </c>
      <c r="K89" s="42">
        <f>VLOOKUP($A89&amp;K$109,決統データ!$A$3:$DE$365,$E89+19,FALSE)</f>
        <v>0</v>
      </c>
    </row>
    <row r="90" spans="1:11" ht="15.75" customHeight="1">
      <c r="A90" s="27" t="str">
        <f t="shared" si="1"/>
        <v>1784002</v>
      </c>
      <c r="B90" s="28" t="s">
        <v>326</v>
      </c>
      <c r="C90" s="29">
        <v>40</v>
      </c>
      <c r="D90" s="28" t="s">
        <v>550</v>
      </c>
      <c r="E90" s="446">
        <v>27</v>
      </c>
      <c r="F90" s="730" t="s">
        <v>365</v>
      </c>
      <c r="G90" s="731"/>
      <c r="H90" s="736" t="s">
        <v>362</v>
      </c>
      <c r="I90" s="736"/>
      <c r="J90" s="199" t="s">
        <v>583</v>
      </c>
      <c r="K90" s="42">
        <f>VLOOKUP($A90&amp;K$109,決統データ!$A$3:$DE$365,$E90+19,FALSE)</f>
        <v>0</v>
      </c>
    </row>
    <row r="91" spans="1:11" ht="15.75" customHeight="1">
      <c r="A91" s="27" t="str">
        <f t="shared" si="1"/>
        <v>1784002</v>
      </c>
      <c r="B91" s="28" t="s">
        <v>326</v>
      </c>
      <c r="C91" s="29">
        <v>40</v>
      </c>
      <c r="D91" s="28" t="s">
        <v>550</v>
      </c>
      <c r="E91" s="446">
        <v>28</v>
      </c>
      <c r="F91" s="732"/>
      <c r="G91" s="733"/>
      <c r="H91" s="736"/>
      <c r="I91" s="736"/>
      <c r="J91" s="199" t="s">
        <v>795</v>
      </c>
      <c r="K91" s="42">
        <f>VLOOKUP($A91&amp;K$109,決統データ!$A$3:$DE$365,$E91+19,FALSE)</f>
        <v>0</v>
      </c>
    </row>
    <row r="92" spans="1:11" ht="15.75" customHeight="1">
      <c r="A92" s="27" t="str">
        <f t="shared" si="1"/>
        <v>1784002</v>
      </c>
      <c r="B92" s="28" t="s">
        <v>326</v>
      </c>
      <c r="C92" s="29">
        <v>40</v>
      </c>
      <c r="D92" s="28" t="s">
        <v>550</v>
      </c>
      <c r="E92" s="446">
        <v>29</v>
      </c>
      <c r="F92" s="732"/>
      <c r="G92" s="733"/>
      <c r="H92" s="664" t="s">
        <v>363</v>
      </c>
      <c r="I92" s="664"/>
      <c r="J92" s="199" t="s">
        <v>583</v>
      </c>
      <c r="K92" s="42">
        <f>VLOOKUP($A92&amp;K$109,決統データ!$A$3:$DE$365,$E92+19,FALSE)</f>
        <v>0</v>
      </c>
    </row>
    <row r="93" spans="1:11" ht="15.75" customHeight="1">
      <c r="A93" s="27" t="str">
        <f t="shared" si="1"/>
        <v>1784002</v>
      </c>
      <c r="B93" s="28" t="s">
        <v>326</v>
      </c>
      <c r="C93" s="29">
        <v>40</v>
      </c>
      <c r="D93" s="28" t="s">
        <v>550</v>
      </c>
      <c r="E93" s="446">
        <v>30</v>
      </c>
      <c r="F93" s="732"/>
      <c r="G93" s="733"/>
      <c r="H93" s="664"/>
      <c r="I93" s="664"/>
      <c r="J93" s="199" t="s">
        <v>795</v>
      </c>
      <c r="K93" s="42">
        <f>VLOOKUP($A93&amp;K$109,決統データ!$A$3:$DE$365,$E93+19,FALSE)</f>
        <v>0</v>
      </c>
    </row>
    <row r="94" spans="1:11" ht="15.75" customHeight="1">
      <c r="A94" s="27" t="str">
        <f t="shared" si="1"/>
        <v>1784002</v>
      </c>
      <c r="B94" s="28" t="s">
        <v>326</v>
      </c>
      <c r="C94" s="29">
        <v>40</v>
      </c>
      <c r="D94" s="28" t="s">
        <v>550</v>
      </c>
      <c r="E94" s="446">
        <v>31</v>
      </c>
      <c r="F94" s="732"/>
      <c r="G94" s="733"/>
      <c r="H94" s="664" t="s">
        <v>366</v>
      </c>
      <c r="I94" s="664"/>
      <c r="J94" s="199" t="s">
        <v>583</v>
      </c>
      <c r="K94" s="42">
        <f>VLOOKUP($A94&amp;K$109,決統データ!$A$3:$DE$365,$E94+19,FALSE)</f>
        <v>0</v>
      </c>
    </row>
    <row r="95" spans="1:11" ht="15.75" customHeight="1">
      <c r="A95" s="27" t="str">
        <f t="shared" si="1"/>
        <v>1784002</v>
      </c>
      <c r="B95" s="28" t="s">
        <v>326</v>
      </c>
      <c r="C95" s="29">
        <v>40</v>
      </c>
      <c r="D95" s="28" t="s">
        <v>550</v>
      </c>
      <c r="E95" s="446">
        <v>32</v>
      </c>
      <c r="F95" s="732"/>
      <c r="G95" s="733"/>
      <c r="H95" s="664"/>
      <c r="I95" s="664"/>
      <c r="J95" s="199" t="s">
        <v>795</v>
      </c>
      <c r="K95" s="42">
        <f>VLOOKUP($A95&amp;K$109,決統データ!$A$3:$DE$365,$E95+19,FALSE)</f>
        <v>0</v>
      </c>
    </row>
    <row r="96" spans="1:11" ht="15.75" customHeight="1">
      <c r="A96" s="27" t="str">
        <f t="shared" si="1"/>
        <v>1784002</v>
      </c>
      <c r="B96" s="28" t="s">
        <v>326</v>
      </c>
      <c r="C96" s="29">
        <v>40</v>
      </c>
      <c r="D96" s="28" t="s">
        <v>550</v>
      </c>
      <c r="E96" s="446">
        <v>33</v>
      </c>
      <c r="F96" s="732"/>
      <c r="G96" s="733"/>
      <c r="H96" s="721" t="s">
        <v>1494</v>
      </c>
      <c r="I96" s="722"/>
      <c r="J96" s="199" t="s">
        <v>583</v>
      </c>
      <c r="K96" s="42">
        <f>VLOOKUP($A96&amp;K$109,決統データ!$A$3:$DE$365,$E96+19,FALSE)</f>
        <v>0</v>
      </c>
    </row>
    <row r="97" spans="1:11" ht="15.75" customHeight="1">
      <c r="A97" s="27" t="str">
        <f t="shared" si="1"/>
        <v>1784002</v>
      </c>
      <c r="B97" s="28" t="s">
        <v>326</v>
      </c>
      <c r="C97" s="29">
        <v>40</v>
      </c>
      <c r="D97" s="28" t="s">
        <v>550</v>
      </c>
      <c r="E97" s="446">
        <v>34</v>
      </c>
      <c r="F97" s="732"/>
      <c r="G97" s="733"/>
      <c r="H97" s="723"/>
      <c r="I97" s="724"/>
      <c r="J97" s="199" t="s">
        <v>795</v>
      </c>
      <c r="K97" s="42">
        <f>VLOOKUP($A97&amp;K$109,決統データ!$A$3:$DE$365,$E97+19,FALSE)</f>
        <v>0</v>
      </c>
    </row>
    <row r="98" spans="1:11" ht="15.75" customHeight="1">
      <c r="A98" s="27" t="str">
        <f t="shared" si="1"/>
        <v>1784002</v>
      </c>
      <c r="B98" s="28" t="s">
        <v>326</v>
      </c>
      <c r="C98" s="29">
        <v>40</v>
      </c>
      <c r="D98" s="28" t="s">
        <v>550</v>
      </c>
      <c r="E98" s="446">
        <v>35</v>
      </c>
      <c r="F98" s="732"/>
      <c r="G98" s="733"/>
      <c r="H98" s="721" t="s">
        <v>1495</v>
      </c>
      <c r="I98" s="722"/>
      <c r="J98" s="199" t="s">
        <v>583</v>
      </c>
      <c r="K98" s="42">
        <f>VLOOKUP($A98&amp;K$109,決統データ!$A$3:$DE$365,$E98+19,FALSE)</f>
        <v>0</v>
      </c>
    </row>
    <row r="99" spans="1:11" ht="15.75" customHeight="1">
      <c r="A99" s="27" t="str">
        <f t="shared" si="1"/>
        <v>1784002</v>
      </c>
      <c r="B99" s="28" t="s">
        <v>326</v>
      </c>
      <c r="C99" s="29">
        <v>40</v>
      </c>
      <c r="D99" s="28" t="s">
        <v>550</v>
      </c>
      <c r="E99" s="446">
        <v>36</v>
      </c>
      <c r="F99" s="732"/>
      <c r="G99" s="733"/>
      <c r="H99" s="723"/>
      <c r="I99" s="724"/>
      <c r="J99" s="199" t="s">
        <v>795</v>
      </c>
      <c r="K99" s="42">
        <f>VLOOKUP($A99&amp;K$109,決統データ!$A$3:$DE$365,$E99+19,FALSE)</f>
        <v>0</v>
      </c>
    </row>
    <row r="100" spans="1:11" ht="15.75" customHeight="1">
      <c r="A100" s="27" t="str">
        <f t="shared" si="1"/>
        <v>1784002</v>
      </c>
      <c r="B100" s="28" t="s">
        <v>326</v>
      </c>
      <c r="C100" s="29">
        <v>40</v>
      </c>
      <c r="D100" s="28" t="s">
        <v>550</v>
      </c>
      <c r="E100" s="446">
        <v>37</v>
      </c>
      <c r="F100" s="732"/>
      <c r="G100" s="733"/>
      <c r="H100" s="608" t="s">
        <v>1273</v>
      </c>
      <c r="I100" s="608"/>
      <c r="J100" s="199" t="s">
        <v>583</v>
      </c>
      <c r="K100" s="42">
        <f>VLOOKUP($A100&amp;K$109,決統データ!$A$3:$DE$365,$E100+19,FALSE)</f>
        <v>12</v>
      </c>
    </row>
    <row r="101" spans="1:11" ht="15.75" customHeight="1">
      <c r="A101" s="27" t="str">
        <f t="shared" si="1"/>
        <v>1784002</v>
      </c>
      <c r="B101" s="28" t="s">
        <v>326</v>
      </c>
      <c r="C101" s="29">
        <v>40</v>
      </c>
      <c r="D101" s="28" t="s">
        <v>550</v>
      </c>
      <c r="E101" s="446">
        <v>38</v>
      </c>
      <c r="F101" s="732"/>
      <c r="G101" s="733"/>
      <c r="H101" s="608"/>
      <c r="I101" s="608"/>
      <c r="J101" s="199" t="s">
        <v>795</v>
      </c>
      <c r="K101" s="42">
        <f>VLOOKUP($A101&amp;K$109,決統データ!$A$3:$DE$365,$E101+19,FALSE)</f>
        <v>12</v>
      </c>
    </row>
    <row r="102" spans="1:11" ht="15.75" customHeight="1">
      <c r="A102" s="27" t="str">
        <f>+B102&amp;C102&amp;D102</f>
        <v>1784002</v>
      </c>
      <c r="B102" s="28" t="s">
        <v>326</v>
      </c>
      <c r="C102" s="29">
        <v>40</v>
      </c>
      <c r="D102" s="28" t="s">
        <v>550</v>
      </c>
      <c r="E102" s="446">
        <v>39</v>
      </c>
      <c r="F102" s="732"/>
      <c r="G102" s="733"/>
      <c r="H102" s="664" t="s">
        <v>361</v>
      </c>
      <c r="I102" s="664"/>
      <c r="J102" s="199" t="s">
        <v>583</v>
      </c>
      <c r="K102" s="42">
        <f>VLOOKUP($A102&amp;K$109,決統データ!$A$3:$DE$365,$E102+19,FALSE)</f>
        <v>0</v>
      </c>
    </row>
    <row r="103" spans="1:11" ht="15.75" customHeight="1">
      <c r="A103" s="27" t="str">
        <f>+B103&amp;C103&amp;D103</f>
        <v>1784002</v>
      </c>
      <c r="B103" s="28" t="s">
        <v>326</v>
      </c>
      <c r="C103" s="29">
        <v>40</v>
      </c>
      <c r="D103" s="28" t="s">
        <v>550</v>
      </c>
      <c r="E103" s="446">
        <v>40</v>
      </c>
      <c r="F103" s="732"/>
      <c r="G103" s="733"/>
      <c r="H103" s="664"/>
      <c r="I103" s="664"/>
      <c r="J103" s="199" t="s">
        <v>795</v>
      </c>
      <c r="K103" s="42">
        <f>VLOOKUP($A103&amp;K$109,決統データ!$A$3:$DE$365,$E103+19,FALSE)</f>
        <v>0</v>
      </c>
    </row>
    <row r="104" spans="1:11" ht="15.75" customHeight="1">
      <c r="A104" s="27" t="str">
        <f>+B104&amp;C104&amp;D104</f>
        <v>1784002</v>
      </c>
      <c r="B104" s="28" t="s">
        <v>326</v>
      </c>
      <c r="C104" s="29">
        <v>40</v>
      </c>
      <c r="D104" s="28" t="s">
        <v>550</v>
      </c>
      <c r="E104" s="446">
        <v>41</v>
      </c>
      <c r="F104" s="732"/>
      <c r="G104" s="733"/>
      <c r="H104" s="664" t="s">
        <v>713</v>
      </c>
      <c r="I104" s="664"/>
      <c r="J104" s="199" t="s">
        <v>583</v>
      </c>
      <c r="K104" s="42">
        <f>VLOOKUP($A104&amp;K$109,決統データ!$A$3:$DE$365,$E104+19,FALSE)</f>
        <v>0</v>
      </c>
    </row>
    <row r="105" spans="1:11" ht="15.75" customHeight="1">
      <c r="A105" s="27" t="str">
        <f>+B105&amp;C105&amp;D105</f>
        <v>1784002</v>
      </c>
      <c r="B105" s="28" t="s">
        <v>326</v>
      </c>
      <c r="C105" s="29">
        <v>40</v>
      </c>
      <c r="D105" s="28" t="s">
        <v>550</v>
      </c>
      <c r="E105" s="446">
        <v>42</v>
      </c>
      <c r="F105" s="734"/>
      <c r="G105" s="735"/>
      <c r="H105" s="664"/>
      <c r="I105" s="664"/>
      <c r="J105" s="199" t="s">
        <v>795</v>
      </c>
      <c r="K105" s="42">
        <f>VLOOKUP($A105&amp;K$109,決統データ!$A$3:$DE$365,$E105+19,FALSE)</f>
        <v>2156</v>
      </c>
    </row>
    <row r="106" spans="1:11">
      <c r="F106" s="150"/>
    </row>
    <row r="107" spans="1:11">
      <c r="F107" s="150"/>
    </row>
    <row r="108" spans="1:11">
      <c r="F108" s="150"/>
    </row>
    <row r="109" spans="1:11" hidden="1">
      <c r="F109" s="150"/>
      <c r="K109" s="12" t="str">
        <f>+K110&amp;"000"</f>
        <v>264075000</v>
      </c>
    </row>
    <row r="110" spans="1:11" hidden="1">
      <c r="F110" s="150"/>
      <c r="K110" s="266" t="s">
        <v>573</v>
      </c>
    </row>
    <row r="111" spans="1:11" hidden="1">
      <c r="F111" s="150"/>
      <c r="K111" s="266" t="s">
        <v>574</v>
      </c>
    </row>
    <row r="112" spans="1:11" hidden="1">
      <c r="F112" s="150"/>
      <c r="K112" s="216" t="s">
        <v>546</v>
      </c>
    </row>
    <row r="138" spans="6:10" s="1" customFormat="1">
      <c r="F138" s="139"/>
      <c r="G138" s="139"/>
      <c r="H138" s="139"/>
      <c r="I138" s="139"/>
      <c r="J138" s="139"/>
    </row>
    <row r="139" spans="6:10" s="1" customFormat="1">
      <c r="F139" s="139"/>
      <c r="G139" s="139"/>
      <c r="H139" s="139"/>
      <c r="I139" s="139"/>
      <c r="J139" s="139"/>
    </row>
    <row r="140" spans="6:10" s="1" customFormat="1">
      <c r="F140" s="139"/>
      <c r="G140" s="139"/>
      <c r="H140" s="139"/>
      <c r="I140" s="139"/>
      <c r="J140" s="139"/>
    </row>
    <row r="141" spans="6:10" s="1" customFormat="1">
      <c r="F141" s="139"/>
      <c r="G141" s="139"/>
      <c r="H141" s="139"/>
      <c r="I141" s="139"/>
      <c r="J141" s="139"/>
    </row>
    <row r="142" spans="6:10" s="1" customFormat="1">
      <c r="F142" s="139"/>
      <c r="G142" s="139"/>
      <c r="H142" s="139"/>
      <c r="I142" s="139"/>
      <c r="J142" s="139"/>
    </row>
    <row r="143" spans="6:10" s="1" customFormat="1">
      <c r="F143" s="139"/>
      <c r="G143" s="139"/>
      <c r="H143" s="139"/>
      <c r="I143" s="139"/>
      <c r="J143" s="139"/>
    </row>
    <row r="144" spans="6:10" s="1" customFormat="1">
      <c r="F144" s="139"/>
      <c r="G144" s="139"/>
      <c r="H144" s="139"/>
      <c r="I144" s="139"/>
      <c r="J144" s="139"/>
    </row>
    <row r="145" spans="6:10" s="1" customFormat="1">
      <c r="F145" s="139"/>
      <c r="G145" s="139"/>
      <c r="H145" s="139"/>
      <c r="I145" s="139"/>
      <c r="J145" s="139"/>
    </row>
    <row r="146" spans="6:10" s="1" customFormat="1">
      <c r="F146" s="139"/>
      <c r="G146" s="139"/>
      <c r="H146" s="139"/>
      <c r="I146" s="139"/>
      <c r="J146" s="139"/>
    </row>
    <row r="147" spans="6:10" s="1" customFormat="1">
      <c r="F147" s="139"/>
      <c r="G147" s="139"/>
      <c r="H147" s="139"/>
      <c r="I147" s="139"/>
      <c r="J147" s="139"/>
    </row>
    <row r="148" spans="6:10" s="1" customFormat="1">
      <c r="F148" s="139"/>
      <c r="G148" s="139"/>
      <c r="H148" s="139"/>
      <c r="I148" s="139"/>
      <c r="J148" s="139"/>
    </row>
    <row r="149" spans="6:10" s="1" customFormat="1">
      <c r="F149" s="139"/>
      <c r="G149" s="139"/>
      <c r="H149" s="139"/>
      <c r="I149" s="139"/>
      <c r="J149" s="139"/>
    </row>
  </sheetData>
  <sheetProtection algorithmName="SHA-512" hashValue="9dDvcWkA3vFxGa/+3Qu8uuBoI4FQvZwpFheJ5sGqZeqrkoEsNXHVe/nBpfAuHWECdTzqVE1msJaIQG/iXEc5Xg==" saltValue="AME9elHQPOlEZbr/OO+V1w==" spinCount="100000" sheet="1" objects="1" scenarios="1"/>
  <mergeCells count="62">
    <mergeCell ref="F90:G105"/>
    <mergeCell ref="H90:I91"/>
    <mergeCell ref="H92:I93"/>
    <mergeCell ref="H94:I95"/>
    <mergeCell ref="H96:I97"/>
    <mergeCell ref="H98:I99"/>
    <mergeCell ref="H100:I101"/>
    <mergeCell ref="H102:I103"/>
    <mergeCell ref="H104:I105"/>
    <mergeCell ref="F62:J62"/>
    <mergeCell ref="F64:G89"/>
    <mergeCell ref="H64:I65"/>
    <mergeCell ref="H66:I67"/>
    <mergeCell ref="H68:I69"/>
    <mergeCell ref="H70:I71"/>
    <mergeCell ref="H72:I73"/>
    <mergeCell ref="H74:I75"/>
    <mergeCell ref="H76:I77"/>
    <mergeCell ref="H78:I79"/>
    <mergeCell ref="H80:I81"/>
    <mergeCell ref="H82:I83"/>
    <mergeCell ref="H84:I85"/>
    <mergeCell ref="H86:I87"/>
    <mergeCell ref="H88:I89"/>
    <mergeCell ref="F54:H57"/>
    <mergeCell ref="I54:I55"/>
    <mergeCell ref="I56:I57"/>
    <mergeCell ref="F58:H61"/>
    <mergeCell ref="I58:I59"/>
    <mergeCell ref="I60:I61"/>
    <mergeCell ref="F51:H52"/>
    <mergeCell ref="I25:I26"/>
    <mergeCell ref="I27:I28"/>
    <mergeCell ref="I29:I30"/>
    <mergeCell ref="F31:F41"/>
    <mergeCell ref="G31:I32"/>
    <mergeCell ref="H33:I34"/>
    <mergeCell ref="H35:I36"/>
    <mergeCell ref="H37:I38"/>
    <mergeCell ref="H39:I40"/>
    <mergeCell ref="H41:I41"/>
    <mergeCell ref="F42:I43"/>
    <mergeCell ref="F44:G48"/>
    <mergeCell ref="H44:I45"/>
    <mergeCell ref="H46:I47"/>
    <mergeCell ref="F49:H50"/>
    <mergeCell ref="I23:I24"/>
    <mergeCell ref="F2:J2"/>
    <mergeCell ref="F3:F30"/>
    <mergeCell ref="G3:G4"/>
    <mergeCell ref="H3:I4"/>
    <mergeCell ref="G5:G30"/>
    <mergeCell ref="H5:I6"/>
    <mergeCell ref="H7:H30"/>
    <mergeCell ref="I7:I8"/>
    <mergeCell ref="I9:I10"/>
    <mergeCell ref="I11:I12"/>
    <mergeCell ref="I13:I14"/>
    <mergeCell ref="I15:I16"/>
    <mergeCell ref="I17:I18"/>
    <mergeCell ref="I19:I20"/>
    <mergeCell ref="I21:I22"/>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7F36-6BC0-46FD-845A-53C8A40D1957}">
  <sheetPr>
    <tabColor rgb="FFFF0000"/>
  </sheetPr>
  <dimension ref="A1:J51"/>
  <sheetViews>
    <sheetView view="pageBreakPreview" zoomScale="85" zoomScaleNormal="80" zoomScaleSheetLayoutView="85" workbookViewId="0">
      <pane ySplit="2" topLeftCell="A3" activePane="bottomLeft" state="frozen"/>
      <selection pane="bottomLeft" activeCell="A48" sqref="A48:XFD51"/>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5.19921875" style="1" customWidth="1"/>
    <col min="7" max="7" width="6" style="1" customWidth="1"/>
    <col min="8" max="8" width="4.796875" style="1" customWidth="1"/>
    <col min="9" max="9" width="28.19921875" style="1" customWidth="1"/>
    <col min="10" max="10" width="13.19921875" style="1" customWidth="1"/>
    <col min="11" max="16384" width="9" style="1"/>
  </cols>
  <sheetData>
    <row r="1" spans="1:10" ht="20.25" customHeight="1">
      <c r="F1" s="1" t="s">
        <v>130</v>
      </c>
      <c r="J1" s="148" t="s">
        <v>513</v>
      </c>
    </row>
    <row r="2" spans="1:10" ht="30" customHeight="1">
      <c r="A2" s="26"/>
      <c r="B2" s="67" t="s">
        <v>757</v>
      </c>
      <c r="C2" s="26" t="s">
        <v>758</v>
      </c>
      <c r="D2" s="26" t="s">
        <v>759</v>
      </c>
      <c r="E2" s="30" t="s">
        <v>760</v>
      </c>
      <c r="F2" s="598" t="s">
        <v>1457</v>
      </c>
      <c r="G2" s="599"/>
      <c r="H2" s="599"/>
      <c r="I2" s="599"/>
      <c r="J2" s="185" t="s">
        <v>191</v>
      </c>
    </row>
    <row r="3" spans="1:10" ht="20.100000000000001" customHeight="1">
      <c r="A3" s="27" t="str">
        <f>+B3&amp;C3&amp;D3</f>
        <v>1785201</v>
      </c>
      <c r="B3" s="28" t="s">
        <v>326</v>
      </c>
      <c r="C3" s="29">
        <v>52</v>
      </c>
      <c r="D3" s="28" t="s">
        <v>370</v>
      </c>
      <c r="E3" s="446">
        <v>1</v>
      </c>
      <c r="F3" s="779" t="s">
        <v>127</v>
      </c>
      <c r="G3" s="780"/>
      <c r="H3" s="780"/>
      <c r="I3" s="781"/>
      <c r="J3" s="42">
        <f>VLOOKUP($A3&amp;J$48,決統データ!$A$3:$DE$365,$E3+19,FALSE)</f>
        <v>0</v>
      </c>
    </row>
    <row r="4" spans="1:10" ht="20.100000000000001" customHeight="1">
      <c r="A4" s="27" t="str">
        <f t="shared" ref="A4:A43" si="0">+B4&amp;C4&amp;D4</f>
        <v>1785201</v>
      </c>
      <c r="B4" s="28" t="s">
        <v>326</v>
      </c>
      <c r="C4" s="29">
        <v>52</v>
      </c>
      <c r="D4" s="28" t="s">
        <v>370</v>
      </c>
      <c r="E4" s="186">
        <v>2</v>
      </c>
      <c r="F4" s="188"/>
      <c r="G4" s="776" t="s">
        <v>107</v>
      </c>
      <c r="H4" s="189" t="s">
        <v>123</v>
      </c>
      <c r="I4" s="190"/>
      <c r="J4" s="42">
        <f>VLOOKUP($A4&amp;J$48,決統データ!$A$3:$DE$365,$E4+19,FALSE)</f>
        <v>0</v>
      </c>
    </row>
    <row r="5" spans="1:10" ht="20.100000000000001" customHeight="1">
      <c r="A5" s="27" t="str">
        <f t="shared" si="0"/>
        <v>1785201</v>
      </c>
      <c r="B5" s="28" t="s">
        <v>326</v>
      </c>
      <c r="C5" s="29">
        <v>52</v>
      </c>
      <c r="D5" s="28" t="s">
        <v>370</v>
      </c>
      <c r="E5" s="186">
        <v>3</v>
      </c>
      <c r="F5" s="188"/>
      <c r="G5" s="777"/>
      <c r="H5" s="191" t="s">
        <v>122</v>
      </c>
      <c r="I5" s="191"/>
      <c r="J5" s="42">
        <f>VLOOKUP($A5&amp;J$48,決統データ!$A$3:$DE$365,$E5+19,FALSE)</f>
        <v>0</v>
      </c>
    </row>
    <row r="6" spans="1:10" ht="20.100000000000001" customHeight="1">
      <c r="A6" s="27" t="str">
        <f t="shared" si="0"/>
        <v>1785201</v>
      </c>
      <c r="B6" s="28" t="s">
        <v>326</v>
      </c>
      <c r="C6" s="29">
        <v>52</v>
      </c>
      <c r="D6" s="28" t="s">
        <v>370</v>
      </c>
      <c r="E6" s="186">
        <v>4</v>
      </c>
      <c r="F6" s="188"/>
      <c r="G6" s="777"/>
      <c r="H6" s="189" t="s">
        <v>121</v>
      </c>
      <c r="I6" s="190"/>
      <c r="J6" s="42">
        <f>VLOOKUP($A6&amp;J$48,決統データ!$A$3:$DE$365,$E6+19,FALSE)</f>
        <v>0</v>
      </c>
    </row>
    <row r="7" spans="1:10" ht="20.100000000000001" customHeight="1">
      <c r="A7" s="27" t="str">
        <f t="shared" si="0"/>
        <v>1785201</v>
      </c>
      <c r="B7" s="28" t="s">
        <v>326</v>
      </c>
      <c r="C7" s="29">
        <v>52</v>
      </c>
      <c r="D7" s="28" t="s">
        <v>370</v>
      </c>
      <c r="E7" s="186">
        <v>5</v>
      </c>
      <c r="F7" s="192"/>
      <c r="G7" s="777"/>
      <c r="H7" s="189" t="s">
        <v>120</v>
      </c>
      <c r="I7" s="190"/>
      <c r="J7" s="42">
        <f>VLOOKUP($A7&amp;J$48,決統データ!$A$3:$DE$365,$E7+19,FALSE)</f>
        <v>0</v>
      </c>
    </row>
    <row r="8" spans="1:10" ht="20.100000000000001" customHeight="1">
      <c r="A8" s="27" t="str">
        <f t="shared" si="0"/>
        <v>1785201</v>
      </c>
      <c r="B8" s="28" t="s">
        <v>326</v>
      </c>
      <c r="C8" s="29">
        <v>52</v>
      </c>
      <c r="D8" s="28" t="s">
        <v>370</v>
      </c>
      <c r="E8" s="186">
        <v>6</v>
      </c>
      <c r="F8" s="193"/>
      <c r="G8" s="777"/>
      <c r="H8" s="189" t="s">
        <v>119</v>
      </c>
      <c r="I8" s="190"/>
      <c r="J8" s="42">
        <f>VLOOKUP($A8&amp;J$48,決統データ!$A$3:$DE$365,$E8+19,FALSE)</f>
        <v>0</v>
      </c>
    </row>
    <row r="9" spans="1:10" ht="20.100000000000001" customHeight="1">
      <c r="A9" s="27" t="str">
        <f t="shared" si="0"/>
        <v>1785201</v>
      </c>
      <c r="B9" s="28" t="s">
        <v>326</v>
      </c>
      <c r="C9" s="29">
        <v>52</v>
      </c>
      <c r="D9" s="28" t="s">
        <v>370</v>
      </c>
      <c r="E9" s="186">
        <v>7</v>
      </c>
      <c r="F9" s="193"/>
      <c r="G9" s="777"/>
      <c r="H9" s="191" t="s">
        <v>1427</v>
      </c>
      <c r="I9" s="191"/>
      <c r="J9" s="42">
        <f>VLOOKUP($A9&amp;J$48,決統データ!$A$3:$DE$365,$E9+19,FALSE)</f>
        <v>0</v>
      </c>
    </row>
    <row r="10" spans="1:10" ht="20.100000000000001" customHeight="1">
      <c r="A10" s="27" t="str">
        <f t="shared" si="0"/>
        <v>1785201</v>
      </c>
      <c r="B10" s="28" t="s">
        <v>326</v>
      </c>
      <c r="C10" s="29">
        <v>52</v>
      </c>
      <c r="D10" s="28" t="s">
        <v>370</v>
      </c>
      <c r="E10" s="186">
        <v>8</v>
      </c>
      <c r="F10" s="193"/>
      <c r="G10" s="777"/>
      <c r="H10" s="189" t="s">
        <v>118</v>
      </c>
      <c r="I10" s="190"/>
      <c r="J10" s="42">
        <f>VLOOKUP($A10&amp;J$48,決統データ!$A$3:$DE$365,$E10+19,FALSE)</f>
        <v>0</v>
      </c>
    </row>
    <row r="11" spans="1:10" ht="20.100000000000001" customHeight="1">
      <c r="A11" s="27" t="str">
        <f t="shared" si="0"/>
        <v>1785201</v>
      </c>
      <c r="B11" s="28" t="s">
        <v>326</v>
      </c>
      <c r="C11" s="29">
        <v>52</v>
      </c>
      <c r="D11" s="28" t="s">
        <v>370</v>
      </c>
      <c r="E11" s="186">
        <v>9</v>
      </c>
      <c r="F11" s="193"/>
      <c r="G11" s="777"/>
      <c r="H11" s="189" t="s">
        <v>117</v>
      </c>
      <c r="I11" s="190"/>
      <c r="J11" s="42">
        <f>VLOOKUP($A11&amp;J$48,決統データ!$A$3:$DE$365,$E11+19,FALSE)</f>
        <v>0</v>
      </c>
    </row>
    <row r="12" spans="1:10" ht="20.100000000000001" customHeight="1">
      <c r="A12" s="27" t="str">
        <f t="shared" si="0"/>
        <v>1785201</v>
      </c>
      <c r="B12" s="28" t="s">
        <v>326</v>
      </c>
      <c r="C12" s="29">
        <v>52</v>
      </c>
      <c r="D12" s="28" t="s">
        <v>370</v>
      </c>
      <c r="E12" s="186">
        <v>10</v>
      </c>
      <c r="F12" s="192"/>
      <c r="G12" s="777"/>
      <c r="H12" s="189" t="s">
        <v>116</v>
      </c>
      <c r="I12" s="190"/>
      <c r="J12" s="42">
        <f>VLOOKUP($A12&amp;J$48,決統データ!$A$3:$DE$365,$E12+19,FALSE)</f>
        <v>0</v>
      </c>
    </row>
    <row r="13" spans="1:10" ht="20.100000000000001" customHeight="1">
      <c r="A13" s="27" t="str">
        <f t="shared" si="0"/>
        <v>1785201</v>
      </c>
      <c r="B13" s="28" t="s">
        <v>326</v>
      </c>
      <c r="C13" s="29">
        <v>52</v>
      </c>
      <c r="D13" s="28" t="s">
        <v>370</v>
      </c>
      <c r="E13" s="186">
        <v>11</v>
      </c>
      <c r="F13" s="194"/>
      <c r="G13" s="777"/>
      <c r="H13" s="191" t="s">
        <v>1496</v>
      </c>
      <c r="I13" s="191"/>
      <c r="J13" s="42">
        <f>VLOOKUP($A13&amp;J$48,決統データ!$A$3:$DE$365,$E13+19,FALSE)</f>
        <v>0</v>
      </c>
    </row>
    <row r="14" spans="1:10" ht="20.100000000000001" customHeight="1">
      <c r="A14" s="27" t="str">
        <f t="shared" si="0"/>
        <v>1785201</v>
      </c>
      <c r="B14" s="28" t="s">
        <v>326</v>
      </c>
      <c r="C14" s="29">
        <v>52</v>
      </c>
      <c r="D14" s="28" t="s">
        <v>370</v>
      </c>
      <c r="E14" s="186">
        <v>12</v>
      </c>
      <c r="F14" s="194"/>
      <c r="G14" s="777"/>
      <c r="H14" s="195" t="s">
        <v>1497</v>
      </c>
      <c r="I14" s="195"/>
      <c r="J14" s="42">
        <f>VLOOKUP($A14&amp;J$48,決統データ!$A$3:$DE$365,$E14+19,FALSE)</f>
        <v>0</v>
      </c>
    </row>
    <row r="15" spans="1:10" ht="20.100000000000001" customHeight="1">
      <c r="A15" s="27" t="str">
        <f t="shared" si="0"/>
        <v>1785201</v>
      </c>
      <c r="B15" s="28" t="s">
        <v>326</v>
      </c>
      <c r="C15" s="29">
        <v>52</v>
      </c>
      <c r="D15" s="28" t="s">
        <v>370</v>
      </c>
      <c r="E15" s="186">
        <v>13</v>
      </c>
      <c r="F15" s="194"/>
      <c r="G15" s="777"/>
      <c r="H15" s="195" t="s">
        <v>80</v>
      </c>
      <c r="I15" s="195"/>
      <c r="J15" s="42">
        <f>VLOOKUP($A15&amp;J$48,決統データ!$A$3:$DE$365,$E15+19,FALSE)</f>
        <v>0</v>
      </c>
    </row>
    <row r="16" spans="1:10" ht="20.100000000000001" customHeight="1">
      <c r="A16" s="27" t="str">
        <f t="shared" si="0"/>
        <v>1785201</v>
      </c>
      <c r="B16" s="28" t="s">
        <v>326</v>
      </c>
      <c r="C16" s="29">
        <v>52</v>
      </c>
      <c r="D16" s="28" t="s">
        <v>370</v>
      </c>
      <c r="E16" s="186">
        <v>14</v>
      </c>
      <c r="F16" s="194"/>
      <c r="G16" s="451"/>
      <c r="H16" s="195" t="s">
        <v>1498</v>
      </c>
      <c r="I16" s="195"/>
      <c r="J16" s="42">
        <f>VLOOKUP($A16&amp;J$48,決統データ!$A$3:$DE$365,$E16+19,FALSE)</f>
        <v>0</v>
      </c>
    </row>
    <row r="17" spans="1:10" ht="20.100000000000001" customHeight="1">
      <c r="A17" s="27" t="str">
        <f t="shared" si="0"/>
        <v>1785201</v>
      </c>
      <c r="B17" s="28" t="s">
        <v>326</v>
      </c>
      <c r="C17" s="29">
        <v>52</v>
      </c>
      <c r="D17" s="28" t="s">
        <v>370</v>
      </c>
      <c r="E17" s="186">
        <v>15</v>
      </c>
      <c r="F17" s="196"/>
      <c r="G17" s="197"/>
      <c r="H17" s="191" t="s">
        <v>1354</v>
      </c>
      <c r="I17" s="189"/>
      <c r="J17" s="42">
        <f>VLOOKUP($A17&amp;J$48,決統データ!$A$3:$DE$365,$E17+19,FALSE)</f>
        <v>0</v>
      </c>
    </row>
    <row r="18" spans="1:10" ht="20.100000000000001" customHeight="1">
      <c r="A18" s="27" t="str">
        <f t="shared" si="0"/>
        <v>1785201</v>
      </c>
      <c r="B18" s="28" t="s">
        <v>326</v>
      </c>
      <c r="C18" s="29">
        <v>52</v>
      </c>
      <c r="D18" s="28" t="s">
        <v>370</v>
      </c>
      <c r="E18" s="186">
        <v>16</v>
      </c>
      <c r="F18" s="779" t="s">
        <v>125</v>
      </c>
      <c r="G18" s="780"/>
      <c r="H18" s="780"/>
      <c r="I18" s="781"/>
      <c r="J18" s="42">
        <f>VLOOKUP($A18&amp;J$48,決統データ!$A$3:$DE$365,$E18+19,FALSE)</f>
        <v>0</v>
      </c>
    </row>
    <row r="19" spans="1:10" ht="20.100000000000001" customHeight="1">
      <c r="A19" s="27" t="str">
        <f t="shared" si="0"/>
        <v>1785201</v>
      </c>
      <c r="B19" s="28" t="s">
        <v>326</v>
      </c>
      <c r="C19" s="29">
        <v>52</v>
      </c>
      <c r="D19" s="28" t="s">
        <v>370</v>
      </c>
      <c r="E19" s="186">
        <v>17</v>
      </c>
      <c r="F19" s="188"/>
      <c r="G19" s="776" t="s">
        <v>107</v>
      </c>
      <c r="H19" s="198" t="s">
        <v>123</v>
      </c>
      <c r="I19" s="190"/>
      <c r="J19" s="42">
        <f>VLOOKUP($A19&amp;J$48,決統データ!$A$3:$DE$365,$E19+19,FALSE)</f>
        <v>0</v>
      </c>
    </row>
    <row r="20" spans="1:10" ht="20.100000000000001" customHeight="1">
      <c r="A20" s="27" t="str">
        <f t="shared" si="0"/>
        <v>1785201</v>
      </c>
      <c r="B20" s="28" t="s">
        <v>326</v>
      </c>
      <c r="C20" s="29">
        <v>52</v>
      </c>
      <c r="D20" s="28" t="s">
        <v>370</v>
      </c>
      <c r="E20" s="186">
        <v>18</v>
      </c>
      <c r="F20" s="188"/>
      <c r="G20" s="777"/>
      <c r="H20" s="190" t="s">
        <v>122</v>
      </c>
      <c r="I20" s="191"/>
      <c r="J20" s="42">
        <f>VLOOKUP($A20&amp;J$48,決統データ!$A$3:$DE$365,$E20+19,FALSE)</f>
        <v>0</v>
      </c>
    </row>
    <row r="21" spans="1:10" ht="20.100000000000001" customHeight="1">
      <c r="A21" s="27" t="str">
        <f t="shared" si="0"/>
        <v>1785201</v>
      </c>
      <c r="B21" s="28" t="s">
        <v>326</v>
      </c>
      <c r="C21" s="29">
        <v>52</v>
      </c>
      <c r="D21" s="28" t="s">
        <v>370</v>
      </c>
      <c r="E21" s="186">
        <v>19</v>
      </c>
      <c r="F21" s="188"/>
      <c r="G21" s="777"/>
      <c r="H21" s="198" t="s">
        <v>121</v>
      </c>
      <c r="I21" s="190"/>
      <c r="J21" s="42">
        <f>VLOOKUP($A21&amp;J$48,決統データ!$A$3:$DE$365,$E21+19,FALSE)</f>
        <v>0</v>
      </c>
    </row>
    <row r="22" spans="1:10" ht="20.100000000000001" customHeight="1">
      <c r="A22" s="27" t="str">
        <f t="shared" si="0"/>
        <v>1785201</v>
      </c>
      <c r="B22" s="28" t="s">
        <v>326</v>
      </c>
      <c r="C22" s="29">
        <v>52</v>
      </c>
      <c r="D22" s="28" t="s">
        <v>370</v>
      </c>
      <c r="E22" s="186">
        <v>20</v>
      </c>
      <c r="F22" s="192"/>
      <c r="G22" s="777"/>
      <c r="H22" s="198" t="s">
        <v>120</v>
      </c>
      <c r="I22" s="190"/>
      <c r="J22" s="42">
        <f>VLOOKUP($A22&amp;J$48,決統データ!$A$3:$DE$365,$E22+19,FALSE)</f>
        <v>0</v>
      </c>
    </row>
    <row r="23" spans="1:10" ht="20.100000000000001" customHeight="1">
      <c r="A23" s="27" t="str">
        <f t="shared" si="0"/>
        <v>1785201</v>
      </c>
      <c r="B23" s="28" t="s">
        <v>326</v>
      </c>
      <c r="C23" s="29">
        <v>52</v>
      </c>
      <c r="D23" s="28" t="s">
        <v>370</v>
      </c>
      <c r="E23" s="186">
        <v>21</v>
      </c>
      <c r="F23" s="193"/>
      <c r="G23" s="777"/>
      <c r="H23" s="198" t="s">
        <v>119</v>
      </c>
      <c r="I23" s="190"/>
      <c r="J23" s="42">
        <f>VLOOKUP($A23&amp;J$48,決統データ!$A$3:$DE$365,$E23+19,FALSE)</f>
        <v>0</v>
      </c>
    </row>
    <row r="24" spans="1:10" ht="20.100000000000001" customHeight="1">
      <c r="A24" s="27" t="str">
        <f t="shared" si="0"/>
        <v>1785201</v>
      </c>
      <c r="B24" s="28" t="s">
        <v>326</v>
      </c>
      <c r="C24" s="29">
        <v>52</v>
      </c>
      <c r="D24" s="28" t="s">
        <v>370</v>
      </c>
      <c r="E24" s="186">
        <v>22</v>
      </c>
      <c r="F24" s="193"/>
      <c r="G24" s="777"/>
      <c r="H24" s="198" t="s">
        <v>118</v>
      </c>
      <c r="I24" s="190"/>
      <c r="J24" s="42">
        <f>VLOOKUP($A24&amp;J$48,決統データ!$A$3:$DE$365,$E24+19,FALSE)</f>
        <v>0</v>
      </c>
    </row>
    <row r="25" spans="1:10" ht="20.100000000000001" customHeight="1">
      <c r="A25" s="27" t="str">
        <f t="shared" si="0"/>
        <v>1785201</v>
      </c>
      <c r="B25" s="28" t="s">
        <v>326</v>
      </c>
      <c r="C25" s="29">
        <v>52</v>
      </c>
      <c r="D25" s="28" t="s">
        <v>370</v>
      </c>
      <c r="E25" s="186">
        <v>23</v>
      </c>
      <c r="F25" s="193"/>
      <c r="G25" s="777"/>
      <c r="H25" s="198" t="s">
        <v>117</v>
      </c>
      <c r="I25" s="190"/>
      <c r="J25" s="42">
        <f>VLOOKUP($A25&amp;J$48,決統データ!$A$3:$DE$365,$E25+19,FALSE)</f>
        <v>0</v>
      </c>
    </row>
    <row r="26" spans="1:10" ht="20.100000000000001" customHeight="1">
      <c r="A26" s="27" t="str">
        <f t="shared" si="0"/>
        <v>1785201</v>
      </c>
      <c r="B26" s="28" t="s">
        <v>326</v>
      </c>
      <c r="C26" s="29">
        <v>52</v>
      </c>
      <c r="D26" s="28" t="s">
        <v>370</v>
      </c>
      <c r="E26" s="186">
        <v>24</v>
      </c>
      <c r="F26" s="192"/>
      <c r="G26" s="777"/>
      <c r="H26" s="198" t="s">
        <v>116</v>
      </c>
      <c r="I26" s="190"/>
      <c r="J26" s="42">
        <f>VLOOKUP($A26&amp;J$48,決統データ!$A$3:$DE$365,$E26+19,FALSE)</f>
        <v>0</v>
      </c>
    </row>
    <row r="27" spans="1:10" ht="20.100000000000001" customHeight="1">
      <c r="A27" s="27" t="str">
        <f t="shared" si="0"/>
        <v>1785201</v>
      </c>
      <c r="B27" s="28" t="s">
        <v>326</v>
      </c>
      <c r="C27" s="29">
        <v>52</v>
      </c>
      <c r="D27" s="28" t="s">
        <v>370</v>
      </c>
      <c r="E27" s="186">
        <v>25</v>
      </c>
      <c r="F27" s="193"/>
      <c r="G27" s="777"/>
      <c r="H27" s="190" t="s">
        <v>1496</v>
      </c>
      <c r="I27" s="191"/>
      <c r="J27" s="42">
        <f>VLOOKUP($A27&amp;J$48,決統データ!$A$3:$DE$365,$E27+19,FALSE)</f>
        <v>0</v>
      </c>
    </row>
    <row r="28" spans="1:10" ht="20.100000000000001" customHeight="1">
      <c r="A28" s="27" t="str">
        <f t="shared" si="0"/>
        <v>1785201</v>
      </c>
      <c r="B28" s="28" t="s">
        <v>326</v>
      </c>
      <c r="C28" s="29">
        <v>52</v>
      </c>
      <c r="D28" s="28" t="s">
        <v>370</v>
      </c>
      <c r="E28" s="186">
        <v>26</v>
      </c>
      <c r="F28" s="194"/>
      <c r="G28" s="777"/>
      <c r="H28" s="195" t="s">
        <v>1497</v>
      </c>
      <c r="I28" s="195"/>
      <c r="J28" s="42">
        <f>VLOOKUP($A28&amp;J$48,決統データ!$A$3:$DE$365,$E28+19,FALSE)</f>
        <v>0</v>
      </c>
    </row>
    <row r="29" spans="1:10" ht="20.100000000000001" customHeight="1">
      <c r="A29" s="27" t="str">
        <f t="shared" si="0"/>
        <v>1785201</v>
      </c>
      <c r="B29" s="28" t="s">
        <v>326</v>
      </c>
      <c r="C29" s="29">
        <v>52</v>
      </c>
      <c r="D29" s="28" t="s">
        <v>370</v>
      </c>
      <c r="E29" s="186">
        <v>27</v>
      </c>
      <c r="F29" s="194"/>
      <c r="G29" s="778"/>
      <c r="H29" s="195" t="s">
        <v>80</v>
      </c>
      <c r="I29" s="195"/>
      <c r="J29" s="42">
        <f>VLOOKUP($A29&amp;J$48,決統データ!$A$3:$DE$365,$E29+19,FALSE)</f>
        <v>0</v>
      </c>
    </row>
    <row r="30" spans="1:10" ht="20.100000000000001" customHeight="1">
      <c r="A30" s="27" t="str">
        <f t="shared" si="0"/>
        <v>1785201</v>
      </c>
      <c r="B30" s="28" t="s">
        <v>326</v>
      </c>
      <c r="C30" s="29">
        <v>52</v>
      </c>
      <c r="D30" s="28" t="s">
        <v>370</v>
      </c>
      <c r="E30" s="186">
        <v>35</v>
      </c>
      <c r="F30" s="772" t="s">
        <v>115</v>
      </c>
      <c r="G30" s="772" t="s">
        <v>114</v>
      </c>
      <c r="H30" s="773" t="s">
        <v>113</v>
      </c>
      <c r="I30" s="774"/>
      <c r="J30" s="42">
        <f>VLOOKUP($A30&amp;J$48,決統データ!$A$3:$DE$365,$E30+19,FALSE)</f>
        <v>0</v>
      </c>
    </row>
    <row r="31" spans="1:10" ht="20.100000000000001" customHeight="1">
      <c r="A31" s="27" t="str">
        <f t="shared" si="0"/>
        <v>1785201</v>
      </c>
      <c r="B31" s="28" t="s">
        <v>326</v>
      </c>
      <c r="C31" s="29">
        <v>52</v>
      </c>
      <c r="D31" s="28" t="s">
        <v>370</v>
      </c>
      <c r="E31" s="186">
        <v>36</v>
      </c>
      <c r="F31" s="772"/>
      <c r="G31" s="772"/>
      <c r="H31" s="772" t="s">
        <v>107</v>
      </c>
      <c r="I31" s="190" t="s">
        <v>112</v>
      </c>
      <c r="J31" s="42">
        <f>VLOOKUP($A31&amp;J$48,決統データ!$A$3:$DE$365,$E31+19,FALSE)</f>
        <v>0</v>
      </c>
    </row>
    <row r="32" spans="1:10" ht="20.100000000000001" customHeight="1">
      <c r="A32" s="27" t="str">
        <f t="shared" si="0"/>
        <v>1785201</v>
      </c>
      <c r="B32" s="28" t="s">
        <v>326</v>
      </c>
      <c r="C32" s="29">
        <v>52</v>
      </c>
      <c r="D32" s="28" t="s">
        <v>370</v>
      </c>
      <c r="E32" s="186">
        <v>37</v>
      </c>
      <c r="F32" s="772"/>
      <c r="G32" s="772"/>
      <c r="H32" s="772"/>
      <c r="I32" s="190" t="s">
        <v>105</v>
      </c>
      <c r="J32" s="42">
        <f>VLOOKUP($A32&amp;J$48,決統データ!$A$3:$DE$365,$E32+19,FALSE)</f>
        <v>0</v>
      </c>
    </row>
    <row r="33" spans="1:10" ht="20.100000000000001" customHeight="1">
      <c r="A33" s="27" t="str">
        <f t="shared" si="0"/>
        <v>1785201</v>
      </c>
      <c r="B33" s="28" t="s">
        <v>326</v>
      </c>
      <c r="C33" s="29">
        <v>52</v>
      </c>
      <c r="D33" s="28" t="s">
        <v>370</v>
      </c>
      <c r="E33" s="186">
        <v>38</v>
      </c>
      <c r="F33" s="772"/>
      <c r="G33" s="772"/>
      <c r="H33" s="772"/>
      <c r="I33" s="190" t="s">
        <v>1499</v>
      </c>
      <c r="J33" s="42">
        <f>VLOOKUP($A33&amp;J$48,決統データ!$A$3:$DE$365,$E33+19,FALSE)</f>
        <v>0</v>
      </c>
    </row>
    <row r="34" spans="1:10" ht="20.100000000000001" customHeight="1">
      <c r="A34" s="27" t="str">
        <f t="shared" si="0"/>
        <v>1785201</v>
      </c>
      <c r="B34" s="28" t="s">
        <v>326</v>
      </c>
      <c r="C34" s="29">
        <v>52</v>
      </c>
      <c r="D34" s="28" t="s">
        <v>370</v>
      </c>
      <c r="E34" s="186">
        <v>39</v>
      </c>
      <c r="F34" s="772"/>
      <c r="G34" s="772"/>
      <c r="H34" s="772"/>
      <c r="I34" s="190" t="s">
        <v>111</v>
      </c>
      <c r="J34" s="42">
        <f>VLOOKUP($A34&amp;J$48,決統データ!$A$3:$DE$365,$E34+19,FALSE)</f>
        <v>0</v>
      </c>
    </row>
    <row r="35" spans="1:10" ht="20.100000000000001" customHeight="1">
      <c r="A35" s="27" t="str">
        <f t="shared" si="0"/>
        <v>1785201</v>
      </c>
      <c r="B35" s="28" t="s">
        <v>326</v>
      </c>
      <c r="C35" s="29">
        <v>52</v>
      </c>
      <c r="D35" s="28" t="s">
        <v>370</v>
      </c>
      <c r="E35" s="186">
        <v>40</v>
      </c>
      <c r="F35" s="772"/>
      <c r="G35" s="772"/>
      <c r="H35" s="772"/>
      <c r="I35" s="190" t="s">
        <v>110</v>
      </c>
      <c r="J35" s="42">
        <f>VLOOKUP($A35&amp;J$48,決統データ!$A$3:$DE$365,$E35+19,FALSE)</f>
        <v>0</v>
      </c>
    </row>
    <row r="36" spans="1:10" ht="20.100000000000001" customHeight="1">
      <c r="A36" s="27" t="str">
        <f t="shared" si="0"/>
        <v>1785201</v>
      </c>
      <c r="B36" s="28" t="s">
        <v>326</v>
      </c>
      <c r="C36" s="29">
        <v>52</v>
      </c>
      <c r="D36" s="28" t="s">
        <v>370</v>
      </c>
      <c r="E36" s="186">
        <v>41</v>
      </c>
      <c r="F36" s="772"/>
      <c r="G36" s="772"/>
      <c r="H36" s="772"/>
      <c r="I36" s="440" t="s">
        <v>109</v>
      </c>
      <c r="J36" s="42">
        <f>VLOOKUP($A36&amp;J$48,決統データ!$A$3:$DE$365,$E36+19,FALSE)</f>
        <v>0</v>
      </c>
    </row>
    <row r="37" spans="1:10" ht="20.100000000000001" customHeight="1">
      <c r="A37" s="27" t="str">
        <f t="shared" si="0"/>
        <v>1785201</v>
      </c>
      <c r="B37" s="28" t="s">
        <v>326</v>
      </c>
      <c r="C37" s="29">
        <v>52</v>
      </c>
      <c r="D37" s="28" t="s">
        <v>370</v>
      </c>
      <c r="E37" s="186">
        <v>42</v>
      </c>
      <c r="F37" s="772"/>
      <c r="G37" s="772"/>
      <c r="H37" s="772"/>
      <c r="I37" s="440" t="s">
        <v>1500</v>
      </c>
      <c r="J37" s="42">
        <f>VLOOKUP($A37&amp;J$48,決統データ!$A$3:$DE$365,$E37+19,FALSE)</f>
        <v>0</v>
      </c>
    </row>
    <row r="38" spans="1:10" ht="20.100000000000001" customHeight="1">
      <c r="A38" s="27" t="str">
        <f t="shared" si="0"/>
        <v>1785201</v>
      </c>
      <c r="B38" s="28" t="s">
        <v>326</v>
      </c>
      <c r="C38" s="29">
        <v>52</v>
      </c>
      <c r="D38" s="28" t="s">
        <v>370</v>
      </c>
      <c r="E38" s="186">
        <v>43</v>
      </c>
      <c r="F38" s="772"/>
      <c r="G38" s="772"/>
      <c r="H38" s="645" t="s">
        <v>108</v>
      </c>
      <c r="I38" s="775"/>
      <c r="J38" s="42">
        <f>VLOOKUP($A38&amp;J$48,決統データ!$A$3:$DE$365,$E38+19,FALSE)</f>
        <v>0</v>
      </c>
    </row>
    <row r="39" spans="1:10" ht="20.100000000000001" customHeight="1">
      <c r="A39" s="27" t="str">
        <f t="shared" si="0"/>
        <v>1785201</v>
      </c>
      <c r="B39" s="28" t="s">
        <v>326</v>
      </c>
      <c r="C39" s="29">
        <v>52</v>
      </c>
      <c r="D39" s="28" t="s">
        <v>370</v>
      </c>
      <c r="E39" s="186">
        <v>44</v>
      </c>
      <c r="F39" s="772"/>
      <c r="G39" s="772"/>
      <c r="H39" s="584" t="s">
        <v>107</v>
      </c>
      <c r="I39" s="440" t="s">
        <v>106</v>
      </c>
      <c r="J39" s="42">
        <f>VLOOKUP($A39&amp;J$48,決統データ!$A$3:$DE$365,$E39+19,FALSE)</f>
        <v>0</v>
      </c>
    </row>
    <row r="40" spans="1:10" ht="20.100000000000001" customHeight="1">
      <c r="A40" s="27" t="str">
        <f t="shared" si="0"/>
        <v>1785201</v>
      </c>
      <c r="B40" s="28" t="s">
        <v>326</v>
      </c>
      <c r="C40" s="29">
        <v>52</v>
      </c>
      <c r="D40" s="28" t="s">
        <v>370</v>
      </c>
      <c r="E40" s="186">
        <v>45</v>
      </c>
      <c r="F40" s="772"/>
      <c r="G40" s="772"/>
      <c r="H40" s="585"/>
      <c r="I40" s="440" t="s">
        <v>105</v>
      </c>
      <c r="J40" s="42">
        <f>VLOOKUP($A40&amp;J$48,決統データ!$A$3:$DE$365,$E40+19,FALSE)</f>
        <v>0</v>
      </c>
    </row>
    <row r="41" spans="1:10" ht="20.100000000000001" customHeight="1">
      <c r="A41" s="27" t="str">
        <f t="shared" si="0"/>
        <v>1785201</v>
      </c>
      <c r="B41" s="28" t="s">
        <v>326</v>
      </c>
      <c r="C41" s="29">
        <v>52</v>
      </c>
      <c r="D41" s="28" t="s">
        <v>370</v>
      </c>
      <c r="E41" s="186">
        <v>46</v>
      </c>
      <c r="F41" s="772"/>
      <c r="G41" s="772"/>
      <c r="H41" s="585"/>
      <c r="I41" s="440" t="s">
        <v>1499</v>
      </c>
      <c r="J41" s="42">
        <f>VLOOKUP($A41&amp;J$48,決統データ!$A$3:$DE$365,$E41+19,FALSE)</f>
        <v>0</v>
      </c>
    </row>
    <row r="42" spans="1:10" ht="20.100000000000001" customHeight="1">
      <c r="A42" s="27" t="str">
        <f t="shared" si="0"/>
        <v>1785201</v>
      </c>
      <c r="B42" s="28" t="s">
        <v>326</v>
      </c>
      <c r="C42" s="29">
        <v>52</v>
      </c>
      <c r="D42" s="28" t="s">
        <v>370</v>
      </c>
      <c r="E42" s="186">
        <v>47</v>
      </c>
      <c r="F42" s="772"/>
      <c r="G42" s="772"/>
      <c r="H42" s="585"/>
      <c r="I42" s="440" t="s">
        <v>104</v>
      </c>
      <c r="J42" s="42">
        <f>VLOOKUP($A42&amp;J$48,決統データ!$A$3:$DE$365,$E42+19,FALSE)</f>
        <v>0</v>
      </c>
    </row>
    <row r="43" spans="1:10" ht="20.100000000000001" customHeight="1">
      <c r="A43" s="27" t="str">
        <f t="shared" si="0"/>
        <v>1785201</v>
      </c>
      <c r="B43" s="28" t="s">
        <v>326</v>
      </c>
      <c r="C43" s="29">
        <v>52</v>
      </c>
      <c r="D43" s="28" t="s">
        <v>370</v>
      </c>
      <c r="E43" s="186">
        <v>48</v>
      </c>
      <c r="F43" s="772"/>
      <c r="G43" s="772"/>
      <c r="H43" s="586"/>
      <c r="I43" s="440" t="s">
        <v>1500</v>
      </c>
      <c r="J43" s="42">
        <f>VLOOKUP($A43&amp;J$48,決統データ!$A$3:$DE$365,$E43+19,FALSE)</f>
        <v>0</v>
      </c>
    </row>
    <row r="48" spans="1:10" hidden="1">
      <c r="J48" s="12" t="str">
        <f>+J49&amp;"000"</f>
        <v>264075000</v>
      </c>
    </row>
    <row r="49" spans="10:10" hidden="1">
      <c r="J49" s="266" t="s">
        <v>573</v>
      </c>
    </row>
    <row r="50" spans="10:10" hidden="1">
      <c r="J50" s="266" t="s">
        <v>574</v>
      </c>
    </row>
    <row r="51" spans="10:10" hidden="1">
      <c r="J51" s="216" t="s">
        <v>546</v>
      </c>
    </row>
  </sheetData>
  <sheetProtection algorithmName="SHA-512" hashValue="KxGmNQyQZWYODSq0A2IB8I4rUSTc+hJH0tVjEwNjCAkGv4v1VNf8Ve1RtF6v1GmgrMsQmOTpaXznXO8Aa2O3hQ==" saltValue="Z9o70BNsNROzk/S8RdruBA==" spinCount="100000" sheet="1" objects="1" scenarios="1"/>
  <mergeCells count="11">
    <mergeCell ref="H39:H43"/>
    <mergeCell ref="F2:I2"/>
    <mergeCell ref="F3:I3"/>
    <mergeCell ref="G4:G15"/>
    <mergeCell ref="F18:I18"/>
    <mergeCell ref="G19:G29"/>
    <mergeCell ref="F30:F43"/>
    <mergeCell ref="G30:G43"/>
    <mergeCell ref="H30:I30"/>
    <mergeCell ref="H31:H37"/>
    <mergeCell ref="H38:I38"/>
  </mergeCells>
  <phoneticPr fontId="3"/>
  <pageMargins left="0.98425196850393704" right="0.78740157480314965" top="0.78740157480314965" bottom="0.78740157480314965" header="0.51181102362204722" footer="0.51181102362204722"/>
  <pageSetup paperSize="9" scale="60" orientation="landscape"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pageSetUpPr fitToPage="1"/>
  </sheetPr>
  <dimension ref="A1:I68"/>
  <sheetViews>
    <sheetView view="pageBreakPreview" zoomScaleNormal="100" zoomScaleSheetLayoutView="100" workbookViewId="0">
      <pane ySplit="3" topLeftCell="A4" activePane="bottomLeft" state="frozen"/>
      <selection pane="bottomLeft" activeCell="A66" sqref="A66:XFD68"/>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4.09765625" style="1" customWidth="1"/>
    <col min="7" max="7" width="9.19921875" style="1" customWidth="1"/>
    <col min="8" max="8" width="26.796875" style="1" customWidth="1"/>
    <col min="9" max="9" width="14" style="1" customWidth="1"/>
    <col min="10" max="16384" width="9" style="1"/>
  </cols>
  <sheetData>
    <row r="1" spans="1:9" ht="24" customHeight="1">
      <c r="F1" s="8" t="s">
        <v>1470</v>
      </c>
      <c r="G1" s="8"/>
    </row>
    <row r="2" spans="1:9" ht="20.25" customHeight="1">
      <c r="F2" s="1" t="s">
        <v>1214</v>
      </c>
    </row>
    <row r="3" spans="1:9" ht="28.2" customHeight="1">
      <c r="A3" s="26"/>
      <c r="B3" s="67" t="s">
        <v>757</v>
      </c>
      <c r="C3" s="26" t="s">
        <v>758</v>
      </c>
      <c r="D3" s="26" t="s">
        <v>759</v>
      </c>
      <c r="E3" s="30" t="s">
        <v>760</v>
      </c>
      <c r="F3" s="598"/>
      <c r="G3" s="599"/>
      <c r="H3" s="600"/>
      <c r="I3" s="11" t="s">
        <v>270</v>
      </c>
    </row>
    <row r="4" spans="1:9" s="3" customFormat="1" ht="15" customHeight="1">
      <c r="A4" s="27" t="str">
        <f>+B4&amp;C4&amp;D4</f>
        <v>1801001</v>
      </c>
      <c r="B4" s="28" t="s">
        <v>329</v>
      </c>
      <c r="C4" s="29">
        <v>10</v>
      </c>
      <c r="D4" s="28" t="s">
        <v>761</v>
      </c>
      <c r="E4" s="24">
        <v>1</v>
      </c>
      <c r="F4" s="223" t="s">
        <v>1209</v>
      </c>
      <c r="G4" s="223"/>
      <c r="H4" s="224"/>
      <c r="I4" s="35">
        <f>VLOOKUP($A4&amp;I$66,決統データ!$A$3:$DE$365,$E4+19,FALSE)</f>
        <v>4150715</v>
      </c>
    </row>
    <row r="5" spans="1:9" s="3" customFormat="1" ht="15" customHeight="1">
      <c r="A5" s="27" t="str">
        <f t="shared" ref="A5:A18" si="0">+B5&amp;C5&amp;D5</f>
        <v>1801001</v>
      </c>
      <c r="B5" s="28" t="s">
        <v>329</v>
      </c>
      <c r="C5" s="29">
        <v>10</v>
      </c>
      <c r="D5" s="28" t="s">
        <v>761</v>
      </c>
      <c r="E5" s="180" t="s">
        <v>327</v>
      </c>
      <c r="F5" s="223" t="s">
        <v>1208</v>
      </c>
      <c r="G5" s="223"/>
      <c r="H5" s="224"/>
      <c r="I5" s="35">
        <f>VLOOKUP($A5&amp;I$66,決統データ!$A$3:$DE$365,$E5+19,FALSE)</f>
        <v>4150910</v>
      </c>
    </row>
    <row r="6" spans="1:9" s="3" customFormat="1" ht="15" customHeight="1">
      <c r="A6" s="27" t="str">
        <f t="shared" si="0"/>
        <v>1801001</v>
      </c>
      <c r="B6" s="28" t="s">
        <v>329</v>
      </c>
      <c r="C6" s="29">
        <v>10</v>
      </c>
      <c r="D6" s="28" t="s">
        <v>761</v>
      </c>
      <c r="E6" s="180" t="s">
        <v>328</v>
      </c>
      <c r="F6" s="223" t="s">
        <v>1207</v>
      </c>
      <c r="G6" s="160"/>
      <c r="H6" s="161"/>
      <c r="I6" s="35">
        <f>VLOOKUP($A6&amp;I$66,決統データ!$A$3:$DE$365,$E6+19,FALSE)</f>
        <v>3610401</v>
      </c>
    </row>
    <row r="7" spans="1:9" ht="15" customHeight="1">
      <c r="A7" s="27" t="str">
        <f t="shared" si="0"/>
        <v>1801001</v>
      </c>
      <c r="B7" s="28" t="s">
        <v>329</v>
      </c>
      <c r="C7" s="29">
        <v>10</v>
      </c>
      <c r="D7" s="28" t="s">
        <v>761</v>
      </c>
      <c r="E7" s="24">
        <v>4</v>
      </c>
      <c r="F7" s="162" t="s">
        <v>1206</v>
      </c>
      <c r="G7" s="225"/>
      <c r="H7" s="225"/>
      <c r="I7" s="35">
        <f>VLOOKUP($A7&amp;I$66,決統データ!$A$3:$DE$365,$E7+19,FALSE)</f>
        <v>5</v>
      </c>
    </row>
    <row r="8" spans="1:9" ht="15" customHeight="1">
      <c r="A8" s="27" t="str">
        <f t="shared" si="0"/>
        <v>1801001</v>
      </c>
      <c r="B8" s="28" t="s">
        <v>329</v>
      </c>
      <c r="C8" s="29">
        <v>10</v>
      </c>
      <c r="D8" s="28" t="s">
        <v>761</v>
      </c>
      <c r="E8" s="24">
        <v>7</v>
      </c>
      <c r="F8" s="601" t="s">
        <v>1205</v>
      </c>
      <c r="G8" s="162" t="s">
        <v>1204</v>
      </c>
      <c r="H8" s="163"/>
      <c r="I8" s="42">
        <f>VLOOKUP($A8&amp;I$66,決統データ!$A$3:$DE$365,$E8+19,FALSE)</f>
        <v>12577</v>
      </c>
    </row>
    <row r="9" spans="1:9" ht="15" customHeight="1">
      <c r="A9" s="27" t="str">
        <f t="shared" si="0"/>
        <v>1801001</v>
      </c>
      <c r="B9" s="28" t="s">
        <v>329</v>
      </c>
      <c r="C9" s="29">
        <v>10</v>
      </c>
      <c r="D9" s="28" t="s">
        <v>761</v>
      </c>
      <c r="E9" s="24">
        <v>8</v>
      </c>
      <c r="F9" s="602"/>
      <c r="G9" s="162" t="s">
        <v>1203</v>
      </c>
      <c r="H9" s="163"/>
      <c r="I9" s="42">
        <f>VLOOKUP($A9&amp;I$66,決統データ!$A$3:$DE$365,$E9+19,FALSE)</f>
        <v>0</v>
      </c>
    </row>
    <row r="10" spans="1:9" ht="15" customHeight="1">
      <c r="A10" s="27" t="str">
        <f t="shared" si="0"/>
        <v>1801001</v>
      </c>
      <c r="B10" s="28" t="s">
        <v>329</v>
      </c>
      <c r="C10" s="29">
        <v>10</v>
      </c>
      <c r="D10" s="28" t="s">
        <v>761</v>
      </c>
      <c r="E10" s="24">
        <v>9</v>
      </c>
      <c r="F10" s="602"/>
      <c r="G10" s="162" t="s">
        <v>1202</v>
      </c>
      <c r="H10" s="163"/>
      <c r="I10" s="42">
        <f>VLOOKUP($A10&amp;I$66,決統データ!$A$3:$DE$365,$E10+19,FALSE)</f>
        <v>6523</v>
      </c>
    </row>
    <row r="11" spans="1:9" ht="15" customHeight="1">
      <c r="A11" s="27" t="str">
        <f t="shared" si="0"/>
        <v>1801001</v>
      </c>
      <c r="B11" s="28" t="s">
        <v>329</v>
      </c>
      <c r="C11" s="29">
        <v>10</v>
      </c>
      <c r="D11" s="28" t="s">
        <v>761</v>
      </c>
      <c r="E11" s="24">
        <v>10</v>
      </c>
      <c r="F11" s="602"/>
      <c r="G11" s="162" t="s">
        <v>1201</v>
      </c>
      <c r="H11" s="163"/>
      <c r="I11" s="42">
        <f>VLOOKUP($A11&amp;I$66,決統データ!$A$3:$DE$365,$E11+19,FALSE)</f>
        <v>4547</v>
      </c>
    </row>
    <row r="12" spans="1:9" ht="15" customHeight="1">
      <c r="A12" s="27" t="str">
        <f t="shared" si="0"/>
        <v>1801001</v>
      </c>
      <c r="B12" s="28" t="s">
        <v>329</v>
      </c>
      <c r="C12" s="29">
        <v>10</v>
      </c>
      <c r="D12" s="28" t="s">
        <v>761</v>
      </c>
      <c r="E12" s="24">
        <v>11</v>
      </c>
      <c r="F12" s="602"/>
      <c r="G12" s="162" t="s">
        <v>1200</v>
      </c>
      <c r="H12" s="163"/>
      <c r="I12" s="42">
        <f>VLOOKUP($A12&amp;I$66,決統データ!$A$3:$DE$365,$E12+19,FALSE)</f>
        <v>4547</v>
      </c>
    </row>
    <row r="13" spans="1:9" ht="15" customHeight="1">
      <c r="A13" s="27" t="str">
        <f t="shared" si="0"/>
        <v>1801001</v>
      </c>
      <c r="B13" s="28" t="s">
        <v>329</v>
      </c>
      <c r="C13" s="29">
        <v>10</v>
      </c>
      <c r="D13" s="28" t="s">
        <v>761</v>
      </c>
      <c r="E13" s="24">
        <v>12</v>
      </c>
      <c r="F13" s="602"/>
      <c r="G13" s="164" t="s">
        <v>1199</v>
      </c>
      <c r="H13" s="163"/>
      <c r="I13" s="42">
        <f>VLOOKUP($A13&amp;I$66,決統データ!$A$3:$DE$365,$E13+19,FALSE)</f>
        <v>2864</v>
      </c>
    </row>
    <row r="14" spans="1:9" ht="15" customHeight="1">
      <c r="A14" s="27" t="str">
        <f t="shared" si="0"/>
        <v>1801001</v>
      </c>
      <c r="B14" s="28" t="s">
        <v>329</v>
      </c>
      <c r="C14" s="29">
        <v>10</v>
      </c>
      <c r="D14" s="28" t="s">
        <v>761</v>
      </c>
      <c r="E14" s="24">
        <v>13</v>
      </c>
      <c r="F14" s="602"/>
      <c r="G14" s="162" t="s">
        <v>1198</v>
      </c>
      <c r="H14" s="163"/>
      <c r="I14" s="42">
        <f>VLOOKUP($A14&amp;I$66,決統データ!$A$3:$DE$365,$E14+19,FALSE)</f>
        <v>30307</v>
      </c>
    </row>
    <row r="15" spans="1:9" ht="15" customHeight="1">
      <c r="A15" s="27" t="str">
        <f t="shared" si="0"/>
        <v>1801001</v>
      </c>
      <c r="B15" s="28" t="s">
        <v>329</v>
      </c>
      <c r="C15" s="29">
        <v>10</v>
      </c>
      <c r="D15" s="28" t="s">
        <v>761</v>
      </c>
      <c r="E15" s="24">
        <v>14</v>
      </c>
      <c r="F15" s="602"/>
      <c r="G15" s="162" t="s">
        <v>1197</v>
      </c>
      <c r="H15" s="163"/>
      <c r="I15" s="42">
        <f>VLOOKUP($A15&amp;I$66,決統データ!$A$3:$DE$365,$E15+19,FALSE)</f>
        <v>0</v>
      </c>
    </row>
    <row r="16" spans="1:9" ht="15" customHeight="1">
      <c r="A16" s="27" t="str">
        <f t="shared" si="0"/>
        <v>1801001</v>
      </c>
      <c r="B16" s="28" t="s">
        <v>329</v>
      </c>
      <c r="C16" s="29">
        <v>10</v>
      </c>
      <c r="D16" s="28" t="s">
        <v>761</v>
      </c>
      <c r="E16" s="24">
        <v>15</v>
      </c>
      <c r="F16" s="602"/>
      <c r="G16" s="162" t="s">
        <v>1196</v>
      </c>
      <c r="H16" s="163"/>
      <c r="I16" s="42">
        <f>VLOOKUP($A16&amp;I$66,決統データ!$A$3:$DE$365,$E16+19,FALSE)</f>
        <v>29742</v>
      </c>
    </row>
    <row r="17" spans="1:9" ht="15" customHeight="1">
      <c r="A17" s="27" t="str">
        <f t="shared" si="0"/>
        <v>1801001</v>
      </c>
      <c r="B17" s="28" t="s">
        <v>329</v>
      </c>
      <c r="C17" s="29">
        <v>10</v>
      </c>
      <c r="D17" s="28" t="s">
        <v>761</v>
      </c>
      <c r="E17" s="24">
        <v>16</v>
      </c>
      <c r="F17" s="602"/>
      <c r="G17" s="162" t="s">
        <v>1195</v>
      </c>
      <c r="H17" s="163"/>
      <c r="I17" s="42">
        <f>VLOOKUP($A17&amp;I$66,決統データ!$A$3:$DE$365,$E17+19,FALSE)</f>
        <v>29742</v>
      </c>
    </row>
    <row r="18" spans="1:9" ht="15" customHeight="1">
      <c r="A18" s="27" t="str">
        <f t="shared" si="0"/>
        <v>1801001</v>
      </c>
      <c r="B18" s="28" t="s">
        <v>329</v>
      </c>
      <c r="C18" s="29">
        <v>10</v>
      </c>
      <c r="D18" s="28" t="s">
        <v>761</v>
      </c>
      <c r="E18" s="24">
        <v>17</v>
      </c>
      <c r="F18" s="603"/>
      <c r="G18" s="162" t="s">
        <v>1194</v>
      </c>
      <c r="H18" s="163"/>
      <c r="I18" s="42">
        <f>VLOOKUP($A18&amp;I$66,決統データ!$A$3:$DE$365,$E18+19,FALSE)</f>
        <v>29742</v>
      </c>
    </row>
    <row r="19" spans="1:9" ht="15" customHeight="1">
      <c r="F19" s="986" t="s">
        <v>484</v>
      </c>
      <c r="G19" s="987"/>
      <c r="H19" s="165" t="s">
        <v>297</v>
      </c>
      <c r="I19" s="153">
        <f>I12/I8*100</f>
        <v>36.15329569849726</v>
      </c>
    </row>
    <row r="20" spans="1:9" ht="15" customHeight="1">
      <c r="F20" s="988"/>
      <c r="G20" s="989"/>
      <c r="H20" s="165" t="s">
        <v>296</v>
      </c>
      <c r="I20" s="153">
        <f>+I12/I10*100</f>
        <v>69.707189943277641</v>
      </c>
    </row>
    <row r="21" spans="1:9" ht="15" customHeight="1">
      <c r="F21" s="988"/>
      <c r="G21" s="989"/>
      <c r="H21" s="165" t="s">
        <v>295</v>
      </c>
      <c r="I21" s="153">
        <f>+I13/I12*100</f>
        <v>62.986584561249174</v>
      </c>
    </row>
    <row r="22" spans="1:9" ht="15" customHeight="1">
      <c r="F22" s="988"/>
      <c r="G22" s="989"/>
      <c r="H22" s="165" t="s">
        <v>294</v>
      </c>
      <c r="I22" s="153">
        <f>+I18/I14*100</f>
        <v>98.135744217507508</v>
      </c>
    </row>
    <row r="23" spans="1:9" ht="15" customHeight="1">
      <c r="F23" s="990"/>
      <c r="G23" s="991"/>
      <c r="H23" s="165" t="s">
        <v>293</v>
      </c>
      <c r="I23" s="153">
        <f>+I18/I16*100</f>
        <v>100</v>
      </c>
    </row>
    <row r="24" spans="1:9" ht="15" customHeight="1">
      <c r="A24" s="27" t="str">
        <f t="shared" ref="A24:A50" si="1">+B24&amp;C24&amp;D24</f>
        <v>1801001</v>
      </c>
      <c r="B24" s="28" t="s">
        <v>329</v>
      </c>
      <c r="C24" s="29">
        <v>10</v>
      </c>
      <c r="D24" s="28" t="s">
        <v>761</v>
      </c>
      <c r="E24" s="24">
        <v>19</v>
      </c>
      <c r="F24" s="601" t="s">
        <v>1188</v>
      </c>
      <c r="G24" s="162" t="s">
        <v>1187</v>
      </c>
      <c r="H24" s="163"/>
      <c r="I24" s="285">
        <f>VLOOKUP($A24&amp;I$66,決統データ!$A$3:$DE$365,$E24+19,FALSE)</f>
        <v>364496</v>
      </c>
    </row>
    <row r="25" spans="1:9" ht="15" customHeight="1">
      <c r="A25" s="27" t="str">
        <f t="shared" si="1"/>
        <v>1801001</v>
      </c>
      <c r="B25" s="28" t="s">
        <v>329</v>
      </c>
      <c r="C25" s="29">
        <v>10</v>
      </c>
      <c r="D25" s="28" t="s">
        <v>761</v>
      </c>
      <c r="E25" s="24">
        <v>20</v>
      </c>
      <c r="F25" s="602"/>
      <c r="G25" s="574" t="s">
        <v>291</v>
      </c>
      <c r="H25" s="166" t="s">
        <v>318</v>
      </c>
      <c r="I25" s="285">
        <f>VLOOKUP($A25&amp;I$66,決統データ!$A$3:$DE$365,$E25+19,FALSE)</f>
        <v>82401</v>
      </c>
    </row>
    <row r="26" spans="1:9" ht="15" customHeight="1">
      <c r="A26" s="27" t="str">
        <f t="shared" si="1"/>
        <v>1801001</v>
      </c>
      <c r="B26" s="28" t="s">
        <v>329</v>
      </c>
      <c r="C26" s="29">
        <v>10</v>
      </c>
      <c r="D26" s="28" t="s">
        <v>761</v>
      </c>
      <c r="E26" s="24">
        <v>21</v>
      </c>
      <c r="F26" s="602"/>
      <c r="G26" s="578"/>
      <c r="H26" s="163" t="s">
        <v>1184</v>
      </c>
      <c r="I26" s="285">
        <f>VLOOKUP($A26&amp;I$66,決統データ!$A$3:$DE$365,$E26+19,FALSE)</f>
        <v>149300</v>
      </c>
    </row>
    <row r="27" spans="1:9" ht="15" customHeight="1">
      <c r="A27" s="27" t="str">
        <f t="shared" si="1"/>
        <v>1801001</v>
      </c>
      <c r="B27" s="28" t="s">
        <v>329</v>
      </c>
      <c r="C27" s="29">
        <v>10</v>
      </c>
      <c r="D27" s="28" t="s">
        <v>761</v>
      </c>
      <c r="E27" s="24">
        <v>22</v>
      </c>
      <c r="F27" s="602"/>
      <c r="G27" s="578"/>
      <c r="H27" s="163" t="s">
        <v>317</v>
      </c>
      <c r="I27" s="285">
        <f>VLOOKUP($A27&amp;I$66,決統データ!$A$3:$DE$365,$E27+19,FALSE)</f>
        <v>93400</v>
      </c>
    </row>
    <row r="28" spans="1:9" ht="15" customHeight="1">
      <c r="A28" s="27" t="str">
        <f t="shared" si="1"/>
        <v>1801001</v>
      </c>
      <c r="B28" s="28" t="s">
        <v>329</v>
      </c>
      <c r="C28" s="29">
        <v>10</v>
      </c>
      <c r="D28" s="28" t="s">
        <v>761</v>
      </c>
      <c r="E28" s="24">
        <v>24</v>
      </c>
      <c r="F28" s="602"/>
      <c r="G28" s="579"/>
      <c r="H28" s="163" t="s">
        <v>1177</v>
      </c>
      <c r="I28" s="285">
        <f>VLOOKUP($A28&amp;I$66,決統データ!$A$3:$DE$365,$E28+19,FALSE)</f>
        <v>39395</v>
      </c>
    </row>
    <row r="29" spans="1:9" ht="15" customHeight="1">
      <c r="A29" s="27" t="str">
        <f t="shared" si="1"/>
        <v>1801001</v>
      </c>
      <c r="B29" s="28" t="s">
        <v>329</v>
      </c>
      <c r="C29" s="29">
        <v>10</v>
      </c>
      <c r="D29" s="28" t="s">
        <v>761</v>
      </c>
      <c r="E29" s="24">
        <v>27</v>
      </c>
      <c r="F29" s="602"/>
      <c r="G29" s="578"/>
      <c r="H29" s="163" t="s">
        <v>316</v>
      </c>
      <c r="I29" s="285">
        <f>VLOOKUP($A29&amp;I$66,決統データ!$A$3:$DE$365,$E29+19,FALSE)</f>
        <v>358804</v>
      </c>
    </row>
    <row r="30" spans="1:9" ht="15" customHeight="1">
      <c r="A30" s="27" t="str">
        <f t="shared" si="1"/>
        <v>1801001</v>
      </c>
      <c r="B30" s="28" t="s">
        <v>329</v>
      </c>
      <c r="C30" s="29">
        <v>10</v>
      </c>
      <c r="D30" s="28" t="s">
        <v>761</v>
      </c>
      <c r="E30" s="24">
        <v>29</v>
      </c>
      <c r="F30" s="602"/>
      <c r="G30" s="579"/>
      <c r="H30" s="163" t="s">
        <v>1177</v>
      </c>
      <c r="I30" s="285">
        <f>VLOOKUP($A30&amp;I$66,決統データ!$A$3:$DE$365,$E30+19,FALSE)</f>
        <v>5692</v>
      </c>
    </row>
    <row r="31" spans="1:9" ht="15" customHeight="1">
      <c r="A31" s="27" t="str">
        <f t="shared" si="1"/>
        <v>1801001</v>
      </c>
      <c r="B31" s="28" t="s">
        <v>329</v>
      </c>
      <c r="C31" s="29">
        <v>10</v>
      </c>
      <c r="D31" s="28" t="s">
        <v>761</v>
      </c>
      <c r="E31" s="24">
        <v>30</v>
      </c>
      <c r="F31" s="603"/>
      <c r="G31" s="162" t="s">
        <v>1176</v>
      </c>
      <c r="H31" s="163"/>
      <c r="I31" s="285">
        <f>VLOOKUP($A31&amp;I$66,決統データ!$A$3:$DE$365,$E31+19,FALSE)</f>
        <v>213234</v>
      </c>
    </row>
    <row r="32" spans="1:9" ht="15" customHeight="1">
      <c r="A32" s="27" t="str">
        <f t="shared" si="1"/>
        <v>1801001</v>
      </c>
      <c r="B32" s="28" t="s">
        <v>329</v>
      </c>
      <c r="C32" s="29">
        <v>10</v>
      </c>
      <c r="D32" s="28" t="s">
        <v>761</v>
      </c>
      <c r="E32" s="24">
        <v>38</v>
      </c>
      <c r="F32" s="601" t="s">
        <v>315</v>
      </c>
      <c r="G32" s="162" t="s">
        <v>314</v>
      </c>
      <c r="H32" s="163"/>
      <c r="I32" s="285">
        <f>VLOOKUP($A32&amp;I$66,決統データ!$A$3:$DE$365,$E32+19,FALSE)</f>
        <v>1374</v>
      </c>
    </row>
    <row r="33" spans="1:9" ht="15" customHeight="1">
      <c r="A33" s="27" t="str">
        <f t="shared" si="1"/>
        <v>1801001</v>
      </c>
      <c r="B33" s="28" t="s">
        <v>329</v>
      </c>
      <c r="C33" s="29">
        <v>10</v>
      </c>
      <c r="D33" s="28" t="s">
        <v>761</v>
      </c>
      <c r="E33" s="24">
        <v>39</v>
      </c>
      <c r="F33" s="602"/>
      <c r="G33" s="574" t="s">
        <v>313</v>
      </c>
      <c r="H33" s="163" t="s">
        <v>1165</v>
      </c>
      <c r="I33" s="285">
        <f>VLOOKUP($A33&amp;I$66,決統データ!$A$3:$DE$365,$E33+19,FALSE)</f>
        <v>0</v>
      </c>
    </row>
    <row r="34" spans="1:9" ht="15" customHeight="1">
      <c r="A34" s="27" t="str">
        <f t="shared" si="1"/>
        <v>1801001</v>
      </c>
      <c r="B34" s="28" t="s">
        <v>329</v>
      </c>
      <c r="C34" s="29">
        <v>10</v>
      </c>
      <c r="D34" s="28" t="s">
        <v>761</v>
      </c>
      <c r="E34" s="24">
        <v>40</v>
      </c>
      <c r="F34" s="602"/>
      <c r="G34" s="782"/>
      <c r="H34" s="163" t="s">
        <v>1164</v>
      </c>
      <c r="I34" s="285">
        <f>VLOOKUP($A34&amp;I$66,決統データ!$A$3:$DE$365,$E34+19,FALSE)</f>
        <v>1374</v>
      </c>
    </row>
    <row r="35" spans="1:9" ht="15" customHeight="1">
      <c r="A35" s="27" t="str">
        <f t="shared" si="1"/>
        <v>1801001</v>
      </c>
      <c r="B35" s="28" t="s">
        <v>329</v>
      </c>
      <c r="C35" s="29">
        <v>10</v>
      </c>
      <c r="D35" s="28" t="s">
        <v>761</v>
      </c>
      <c r="E35" s="24">
        <v>43</v>
      </c>
      <c r="F35" s="602"/>
      <c r="G35" s="162" t="s">
        <v>154</v>
      </c>
      <c r="H35" s="163"/>
      <c r="I35" s="285">
        <f>VLOOKUP($A35&amp;I$66,決統データ!$A$3:$DE$365,$E35+19,FALSE)</f>
        <v>2453</v>
      </c>
    </row>
    <row r="36" spans="1:9" ht="15" customHeight="1">
      <c r="A36" s="27" t="str">
        <f t="shared" si="1"/>
        <v>1801001</v>
      </c>
      <c r="B36" s="28" t="s">
        <v>329</v>
      </c>
      <c r="C36" s="29">
        <v>10</v>
      </c>
      <c r="D36" s="28" t="s">
        <v>761</v>
      </c>
      <c r="E36" s="24">
        <v>44</v>
      </c>
      <c r="F36" s="602"/>
      <c r="G36" s="721" t="s">
        <v>312</v>
      </c>
      <c r="H36" s="754"/>
      <c r="I36" s="285">
        <f>VLOOKUP($A36&amp;I$66,決統データ!$A$3:$DE$365,$E36+19,FALSE)</f>
        <v>2453</v>
      </c>
    </row>
    <row r="37" spans="1:9" ht="15" customHeight="1">
      <c r="A37" s="27" t="str">
        <f t="shared" si="1"/>
        <v>1801001</v>
      </c>
      <c r="B37" s="28" t="s">
        <v>329</v>
      </c>
      <c r="C37" s="29">
        <v>10</v>
      </c>
      <c r="D37" s="28" t="s">
        <v>761</v>
      </c>
      <c r="E37" s="24">
        <v>48</v>
      </c>
      <c r="F37" s="602"/>
      <c r="G37" s="164" t="s">
        <v>311</v>
      </c>
      <c r="H37" s="163"/>
      <c r="I37" s="285">
        <f>VLOOKUP($A37&amp;I$66,決統データ!$A$3:$DE$365,$E37+19,FALSE)</f>
        <v>772</v>
      </c>
    </row>
    <row r="38" spans="1:9" ht="15" customHeight="1">
      <c r="A38" s="27" t="str">
        <f t="shared" si="1"/>
        <v>1801001</v>
      </c>
      <c r="B38" s="28" t="s">
        <v>329</v>
      </c>
      <c r="C38" s="29">
        <v>10</v>
      </c>
      <c r="D38" s="28" t="s">
        <v>761</v>
      </c>
      <c r="E38" s="24">
        <v>49</v>
      </c>
      <c r="F38" s="602"/>
      <c r="G38" s="162" t="s">
        <v>1153</v>
      </c>
      <c r="H38" s="163"/>
      <c r="I38" s="285">
        <f>VLOOKUP($A38&amp;I$66,決統データ!$A$3:$DE$365,$E38+19,FALSE)</f>
        <v>272699</v>
      </c>
    </row>
    <row r="39" spans="1:9" ht="15" customHeight="1">
      <c r="A39" s="27" t="str">
        <f t="shared" si="1"/>
        <v>1801001</v>
      </c>
      <c r="B39" s="28" t="s">
        <v>329</v>
      </c>
      <c r="C39" s="29">
        <v>10</v>
      </c>
      <c r="D39" s="28" t="s">
        <v>761</v>
      </c>
      <c r="E39" s="24">
        <v>50</v>
      </c>
      <c r="F39" s="602"/>
      <c r="G39" s="577" t="s">
        <v>626</v>
      </c>
      <c r="H39" s="163" t="s">
        <v>1152</v>
      </c>
      <c r="I39" s="285">
        <f>VLOOKUP($A39&amp;I$66,決統データ!$A$3:$DE$365,$E39+19,FALSE)</f>
        <v>272699</v>
      </c>
    </row>
    <row r="40" spans="1:9" ht="15" customHeight="1">
      <c r="A40" s="27" t="str">
        <f t="shared" si="1"/>
        <v>1801001</v>
      </c>
      <c r="B40" s="28" t="s">
        <v>329</v>
      </c>
      <c r="C40" s="29">
        <v>10</v>
      </c>
      <c r="D40" s="28" t="s">
        <v>761</v>
      </c>
      <c r="E40" s="24">
        <v>51</v>
      </c>
      <c r="F40" s="602"/>
      <c r="G40" s="579"/>
      <c r="H40" s="163" t="s">
        <v>1151</v>
      </c>
      <c r="I40" s="285">
        <f>VLOOKUP($A40&amp;I$66,決統データ!$A$3:$DE$365,$E40+19,FALSE)</f>
        <v>0</v>
      </c>
    </row>
    <row r="41" spans="1:9" ht="15" customHeight="1">
      <c r="A41" s="27" t="str">
        <f t="shared" si="1"/>
        <v>1801001</v>
      </c>
      <c r="B41" s="28" t="s">
        <v>329</v>
      </c>
      <c r="C41" s="29">
        <v>10</v>
      </c>
      <c r="D41" s="28" t="s">
        <v>761</v>
      </c>
      <c r="E41" s="24">
        <v>52</v>
      </c>
      <c r="F41" s="602"/>
      <c r="G41" s="168" t="s">
        <v>1150</v>
      </c>
      <c r="H41" s="163"/>
      <c r="I41" s="285">
        <f>VLOOKUP($A41&amp;I$66,決統データ!$A$3:$DE$365,$E41+19,FALSE)</f>
        <v>272699</v>
      </c>
    </row>
    <row r="42" spans="1:9" ht="15" customHeight="1">
      <c r="A42" s="27"/>
      <c r="B42" s="28"/>
      <c r="C42" s="29"/>
      <c r="D42" s="28"/>
      <c r="F42" s="602"/>
      <c r="G42" s="169"/>
      <c r="H42" s="163" t="s">
        <v>1149</v>
      </c>
      <c r="I42" s="153">
        <f>I41/I39*100</f>
        <v>100</v>
      </c>
    </row>
    <row r="43" spans="1:9" ht="15" customHeight="1">
      <c r="A43" s="27" t="str">
        <f t="shared" si="1"/>
        <v>1801001</v>
      </c>
      <c r="B43" s="28" t="s">
        <v>329</v>
      </c>
      <c r="C43" s="29">
        <v>10</v>
      </c>
      <c r="D43" s="28" t="s">
        <v>761</v>
      </c>
      <c r="E43" s="24">
        <v>53</v>
      </c>
      <c r="F43" s="602"/>
      <c r="G43" s="574" t="s">
        <v>1148</v>
      </c>
      <c r="H43" s="163" t="s">
        <v>148</v>
      </c>
      <c r="I43" s="285">
        <f>VLOOKUP($A43&amp;I$66,決統データ!$A$3:$DE$365,$E43+19,FALSE)</f>
        <v>0</v>
      </c>
    </row>
    <row r="44" spans="1:9" ht="15" customHeight="1">
      <c r="A44" s="27" t="str">
        <f t="shared" si="1"/>
        <v>1801001</v>
      </c>
      <c r="B44" s="28" t="s">
        <v>329</v>
      </c>
      <c r="C44" s="29">
        <v>10</v>
      </c>
      <c r="D44" s="28" t="s">
        <v>761</v>
      </c>
      <c r="E44" s="24">
        <v>54</v>
      </c>
      <c r="F44" s="602"/>
      <c r="G44" s="575"/>
      <c r="H44" s="163" t="s">
        <v>147</v>
      </c>
      <c r="I44" s="285">
        <f>VLOOKUP($A44&amp;I$66,決統データ!$A$3:$DE$365,$E44+19,FALSE)</f>
        <v>0</v>
      </c>
    </row>
    <row r="45" spans="1:9" ht="15" customHeight="1">
      <c r="A45" s="27" t="str">
        <f t="shared" si="1"/>
        <v>1801001</v>
      </c>
      <c r="B45" s="28" t="s">
        <v>329</v>
      </c>
      <c r="C45" s="29">
        <v>10</v>
      </c>
      <c r="D45" s="28" t="s">
        <v>761</v>
      </c>
      <c r="E45" s="24">
        <v>55</v>
      </c>
      <c r="F45" s="603"/>
      <c r="G45" s="162" t="s">
        <v>1145</v>
      </c>
      <c r="H45" s="163"/>
      <c r="I45" s="285">
        <f>VLOOKUP($A45&amp;I$66,決統データ!$A$3:$DE$365,$E45+19,FALSE)</f>
        <v>0</v>
      </c>
    </row>
    <row r="46" spans="1:9" ht="15" customHeight="1">
      <c r="A46" s="27" t="str">
        <f t="shared" si="1"/>
        <v>1801001</v>
      </c>
      <c r="B46" s="28" t="s">
        <v>329</v>
      </c>
      <c r="C46" s="29">
        <v>10</v>
      </c>
      <c r="D46" s="28" t="s">
        <v>761</v>
      </c>
      <c r="E46" s="24">
        <v>59</v>
      </c>
      <c r="F46" s="601" t="s">
        <v>1030</v>
      </c>
      <c r="G46" s="162" t="s">
        <v>1139</v>
      </c>
      <c r="H46" s="163"/>
      <c r="I46" s="285">
        <f>VLOOKUP($A46&amp;I$66,決統データ!$A$3:$DE$365,$E46+19,FALSE)</f>
        <v>2</v>
      </c>
    </row>
    <row r="47" spans="1:9" ht="15" customHeight="1">
      <c r="A47" s="27" t="str">
        <f t="shared" si="1"/>
        <v>1801002</v>
      </c>
      <c r="B47" s="28" t="s">
        <v>329</v>
      </c>
      <c r="C47" s="29">
        <v>10</v>
      </c>
      <c r="D47" s="28" t="s">
        <v>767</v>
      </c>
      <c r="E47" s="24">
        <v>2</v>
      </c>
      <c r="F47" s="602"/>
      <c r="G47" s="578"/>
      <c r="H47" s="163" t="s">
        <v>310</v>
      </c>
      <c r="I47" s="285">
        <f>VLOOKUP($A47&amp;I$66,決統データ!$A$3:$DE$365,$E47+19,FALSE)</f>
        <v>2</v>
      </c>
    </row>
    <row r="48" spans="1:9" ht="15" customHeight="1">
      <c r="A48" s="27" t="str">
        <f t="shared" si="1"/>
        <v>1801002</v>
      </c>
      <c r="B48" s="28" t="s">
        <v>329</v>
      </c>
      <c r="C48" s="29">
        <v>10</v>
      </c>
      <c r="D48" s="28" t="s">
        <v>767</v>
      </c>
      <c r="E48" s="24">
        <v>3</v>
      </c>
      <c r="F48" s="602"/>
      <c r="G48" s="579"/>
      <c r="H48" s="167" t="s">
        <v>201</v>
      </c>
      <c r="I48" s="285">
        <f>VLOOKUP($A48&amp;I$66,決統データ!$A$3:$DE$365,$E48+19,FALSE)</f>
        <v>0</v>
      </c>
    </row>
    <row r="49" spans="1:9" ht="15" customHeight="1">
      <c r="A49" s="27" t="str">
        <f t="shared" si="1"/>
        <v>1801002</v>
      </c>
      <c r="B49" s="28" t="s">
        <v>329</v>
      </c>
      <c r="C49" s="29">
        <v>10</v>
      </c>
      <c r="D49" s="28" t="s">
        <v>767</v>
      </c>
      <c r="E49" s="24">
        <v>4</v>
      </c>
      <c r="F49" s="602"/>
      <c r="G49" s="162" t="s">
        <v>1134</v>
      </c>
      <c r="H49" s="163"/>
      <c r="I49" s="285">
        <f>VLOOKUP($A49&amp;I$66,決統データ!$A$3:$DE$365,$E49+19,FALSE)</f>
        <v>0</v>
      </c>
    </row>
    <row r="50" spans="1:9" ht="15" customHeight="1">
      <c r="A50" s="27" t="str">
        <f t="shared" si="1"/>
        <v>1801002</v>
      </c>
      <c r="B50" s="28" t="s">
        <v>329</v>
      </c>
      <c r="C50" s="29">
        <v>10</v>
      </c>
      <c r="D50" s="28" t="s">
        <v>767</v>
      </c>
      <c r="E50" s="24">
        <v>5</v>
      </c>
      <c r="F50" s="603"/>
      <c r="G50" s="163" t="s">
        <v>1133</v>
      </c>
      <c r="H50" s="202"/>
      <c r="I50" s="285">
        <f>VLOOKUP($A50&amp;I$66,決統データ!$A$3:$DE$365,$E50+19,FALSE)</f>
        <v>2</v>
      </c>
    </row>
    <row r="51" spans="1:9" ht="15" customHeight="1">
      <c r="F51" s="585"/>
      <c r="G51" s="587" t="s">
        <v>1128</v>
      </c>
      <c r="H51" s="588"/>
      <c r="I51" s="154">
        <f>IF(I46=0,0,I39/I46)</f>
        <v>136349.5</v>
      </c>
    </row>
    <row r="52" spans="1:9" ht="15" customHeight="1">
      <c r="F52" s="585"/>
      <c r="G52" s="589" t="s">
        <v>1127</v>
      </c>
      <c r="H52" s="590"/>
      <c r="I52" s="273">
        <f>+特2!K5*1000/特1!I41</f>
        <v>221.58497097532444</v>
      </c>
    </row>
    <row r="53" spans="1:9" ht="15" customHeight="1">
      <c r="F53" s="585"/>
      <c r="G53" s="589" t="s">
        <v>1126</v>
      </c>
      <c r="H53" s="590"/>
      <c r="I53" s="273">
        <f>(+特4!J50)*1000/特1!I41</f>
        <v>330.73828653570422</v>
      </c>
    </row>
    <row r="54" spans="1:9" ht="15" customHeight="1">
      <c r="F54" s="585"/>
      <c r="G54" s="582" t="s">
        <v>288</v>
      </c>
      <c r="H54" s="170" t="s">
        <v>1125</v>
      </c>
      <c r="I54" s="273">
        <f>+特4!J23*1000/特1!I41</f>
        <v>330.73828653570422</v>
      </c>
    </row>
    <row r="55" spans="1:9" ht="15" customHeight="1">
      <c r="F55" s="585"/>
      <c r="G55" s="583"/>
      <c r="H55" s="170" t="s">
        <v>1124</v>
      </c>
      <c r="I55" s="273">
        <f>(+特4!J43*1000)/特1!I41</f>
        <v>0</v>
      </c>
    </row>
    <row r="56" spans="1:9" ht="15" customHeight="1">
      <c r="F56" s="585"/>
      <c r="G56" s="580" t="s">
        <v>1123</v>
      </c>
      <c r="H56" s="581"/>
      <c r="I56" s="153">
        <f>+特2!K5/(特4!J50)*100</f>
        <v>66.997072911122928</v>
      </c>
    </row>
    <row r="57" spans="1:9" ht="15" customHeight="1">
      <c r="F57" s="586"/>
      <c r="G57" s="60" t="s">
        <v>288</v>
      </c>
      <c r="H57" s="60" t="s">
        <v>1121</v>
      </c>
      <c r="I57" s="153">
        <f>+I56*特4!J23/(特4!J50)</f>
        <v>66.997072911122928</v>
      </c>
    </row>
    <row r="58" spans="1:9" ht="15" customHeight="1">
      <c r="F58" s="210"/>
      <c r="G58" s="209"/>
      <c r="H58" s="209"/>
      <c r="I58" s="263"/>
    </row>
    <row r="59" spans="1:9">
      <c r="G59" s="140" t="s">
        <v>1120</v>
      </c>
    </row>
    <row r="60" spans="1:9">
      <c r="G60" s="140" t="s">
        <v>1119</v>
      </c>
    </row>
    <row r="61" spans="1:9">
      <c r="G61" s="100" t="s">
        <v>1118</v>
      </c>
    </row>
    <row r="62" spans="1:9">
      <c r="G62" s="100" t="s">
        <v>1117</v>
      </c>
    </row>
    <row r="63" spans="1:9">
      <c r="G63" s="100" t="s">
        <v>1117</v>
      </c>
    </row>
    <row r="66" spans="9:9" hidden="1">
      <c r="I66" s="12" t="str">
        <f>+I67&amp;"000"</f>
        <v>264075000</v>
      </c>
    </row>
    <row r="67" spans="9:9" hidden="1">
      <c r="I67" s="12" t="s">
        <v>573</v>
      </c>
    </row>
    <row r="68" spans="9:9" hidden="1">
      <c r="I68" s="12" t="s">
        <v>574</v>
      </c>
    </row>
  </sheetData>
  <sheetProtection algorithmName="SHA-512" hashValue="3KCvxRLU8FZNjLDhK4w73SPa6cFJBRmgZphqhPa3hfcithoMLYp/N1822s7nxg2qiuoEb97VtYCrcs7hvL+rTg==" saltValue="EYfpcSrLX+k3Nrd2ED/hFw==" spinCount="100000" sheet="1" objects="1" scenarios="1"/>
  <customSheetViews>
    <customSheetView guid="{247A5D4D-80F1-4466-92F7-7A3BC78E450F}" fitToPage="1" printArea="1">
      <selection activeCell="C43" sqref="C43"/>
      <pageMargins left="1.1811023622047245" right="0.78740157480314965" top="0.78740157480314965" bottom="0.78740157480314965" header="0.51181102362204722" footer="0.27559055118110237"/>
      <pageSetup paperSize="9" scale="67" orientation="portrait" blackAndWhite="1" horizontalDpi="4294967293" verticalDpi="4294967293"/>
      <headerFooter alignWithMargins="0"/>
    </customSheetView>
  </customSheetViews>
  <mergeCells count="19">
    <mergeCell ref="F51:F57"/>
    <mergeCell ref="F46:F50"/>
    <mergeCell ref="G47:G48"/>
    <mergeCell ref="G51:H51"/>
    <mergeCell ref="G52:H52"/>
    <mergeCell ref="G53:H53"/>
    <mergeCell ref="G54:G55"/>
    <mergeCell ref="G56:H56"/>
    <mergeCell ref="G43:G44"/>
    <mergeCell ref="G33:G34"/>
    <mergeCell ref="G39:G40"/>
    <mergeCell ref="F3:H3"/>
    <mergeCell ref="F8:F18"/>
    <mergeCell ref="F19:G23"/>
    <mergeCell ref="F24:F31"/>
    <mergeCell ref="G25:G28"/>
    <mergeCell ref="G29:G30"/>
    <mergeCell ref="G36:H36"/>
    <mergeCell ref="F32:F45"/>
  </mergeCells>
  <phoneticPr fontId="3"/>
  <pageMargins left="1.1811023622047245" right="0.78740157480314965" top="0.78740157480314965" bottom="0.78740157480314965" header="0.51181102362204722" footer="0.27559055118110237"/>
  <pageSetup paperSize="9" scale="82"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K109"/>
  <sheetViews>
    <sheetView view="pageBreakPreview" zoomScaleNormal="100" zoomScaleSheetLayoutView="100" workbookViewId="0">
      <pane ySplit="2" topLeftCell="A3" activePane="bottomLeft" state="frozen"/>
      <selection pane="bottomLeft" activeCell="A107" sqref="A107:XFD109"/>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4.5" style="9" customWidth="1"/>
    <col min="7" max="7" width="7" style="9" customWidth="1"/>
    <col min="8" max="8" width="5" style="9" customWidth="1"/>
    <col min="9" max="9" width="4.09765625" style="9" customWidth="1"/>
    <col min="10" max="10" width="26.19921875" style="9" customWidth="1"/>
    <col min="11" max="11" width="12.69921875" style="9" customWidth="1"/>
    <col min="12" max="16384" width="9" style="9"/>
  </cols>
  <sheetData>
    <row r="1" spans="1:11" ht="18" customHeight="1">
      <c r="F1" s="9" t="s">
        <v>867</v>
      </c>
      <c r="K1" s="240" t="s">
        <v>513</v>
      </c>
    </row>
    <row r="2" spans="1:11" ht="28.5" customHeight="1">
      <c r="A2" s="26"/>
      <c r="B2" s="67" t="s">
        <v>757</v>
      </c>
      <c r="C2" s="26" t="s">
        <v>758</v>
      </c>
      <c r="D2" s="26" t="s">
        <v>759</v>
      </c>
      <c r="E2" s="30" t="s">
        <v>760</v>
      </c>
      <c r="F2" s="858"/>
      <c r="G2" s="858"/>
      <c r="H2" s="858"/>
      <c r="I2" s="858"/>
      <c r="J2" s="858"/>
      <c r="K2" s="286" t="s">
        <v>270</v>
      </c>
    </row>
    <row r="3" spans="1:11" ht="14.1" customHeight="1">
      <c r="A3" s="27" t="str">
        <f>+B3&amp;C3&amp;D3</f>
        <v>1802601</v>
      </c>
      <c r="B3" s="28" t="s">
        <v>329</v>
      </c>
      <c r="C3" s="29">
        <v>26</v>
      </c>
      <c r="D3" s="28" t="s">
        <v>761</v>
      </c>
      <c r="E3" s="24">
        <v>1</v>
      </c>
      <c r="F3" s="611" t="s">
        <v>866</v>
      </c>
      <c r="G3" s="942" t="s">
        <v>865</v>
      </c>
      <c r="H3" s="942"/>
      <c r="I3" s="942"/>
      <c r="J3" s="942"/>
      <c r="K3" s="43">
        <f>VLOOKUP($A3&amp;K$107,決統データ!$A$3:$DE$365,$E3+19,FALSE)</f>
        <v>115520</v>
      </c>
    </row>
    <row r="4" spans="1:11" ht="14.1" customHeight="1">
      <c r="A4" s="27" t="str">
        <f t="shared" ref="A4:A67" si="0">+B4&amp;C4&amp;D4</f>
        <v>1802601</v>
      </c>
      <c r="B4" s="28" t="s">
        <v>329</v>
      </c>
      <c r="C4" s="29">
        <v>26</v>
      </c>
      <c r="D4" s="28" t="s">
        <v>761</v>
      </c>
      <c r="E4" s="38">
        <v>2</v>
      </c>
      <c r="F4" s="611"/>
      <c r="G4" s="940" t="s">
        <v>864</v>
      </c>
      <c r="H4" s="940"/>
      <c r="I4" s="940"/>
      <c r="J4" s="940"/>
      <c r="K4" s="43">
        <f>VLOOKUP($A4&amp;K$107,決統データ!$A$3:$DE$365,$E4+19,FALSE)</f>
        <v>60426</v>
      </c>
    </row>
    <row r="5" spans="1:11" ht="14.1" customHeight="1">
      <c r="A5" s="27" t="str">
        <f t="shared" si="0"/>
        <v>1802601</v>
      </c>
      <c r="B5" s="28" t="s">
        <v>329</v>
      </c>
      <c r="C5" s="29">
        <v>26</v>
      </c>
      <c r="D5" s="28" t="s">
        <v>761</v>
      </c>
      <c r="E5" s="38">
        <v>3</v>
      </c>
      <c r="F5" s="611"/>
      <c r="G5" s="940" t="s">
        <v>863</v>
      </c>
      <c r="H5" s="940"/>
      <c r="I5" s="940"/>
      <c r="J5" s="940"/>
      <c r="K5" s="43">
        <f>VLOOKUP($A5&amp;K$107,決統データ!$A$3:$DE$365,$E5+19,FALSE)</f>
        <v>60426</v>
      </c>
    </row>
    <row r="6" spans="1:11" ht="14.1" customHeight="1">
      <c r="A6" s="27" t="str">
        <f t="shared" si="0"/>
        <v>1802601</v>
      </c>
      <c r="B6" s="28" t="s">
        <v>329</v>
      </c>
      <c r="C6" s="29">
        <v>26</v>
      </c>
      <c r="D6" s="28" t="s">
        <v>761</v>
      </c>
      <c r="E6" s="38">
        <v>4</v>
      </c>
      <c r="F6" s="611"/>
      <c r="G6" s="940" t="s">
        <v>1226</v>
      </c>
      <c r="H6" s="940"/>
      <c r="I6" s="940"/>
      <c r="J6" s="940"/>
      <c r="K6" s="43">
        <f>VLOOKUP($A6&amp;K$107,決統データ!$A$3:$DE$365,$E6+19,FALSE)</f>
        <v>0</v>
      </c>
    </row>
    <row r="7" spans="1:11" ht="14.1" customHeight="1">
      <c r="A7" s="27" t="str">
        <f t="shared" si="0"/>
        <v>1802601</v>
      </c>
      <c r="B7" s="28" t="s">
        <v>329</v>
      </c>
      <c r="C7" s="29">
        <v>26</v>
      </c>
      <c r="D7" s="28" t="s">
        <v>761</v>
      </c>
      <c r="E7" s="38">
        <v>5</v>
      </c>
      <c r="F7" s="611"/>
      <c r="G7" s="940" t="s">
        <v>1225</v>
      </c>
      <c r="H7" s="940"/>
      <c r="I7" s="940"/>
      <c r="J7" s="940"/>
      <c r="K7" s="43">
        <f>VLOOKUP($A7&amp;K$107,決統データ!$A$3:$DE$365,$E7+19,FALSE)</f>
        <v>0</v>
      </c>
    </row>
    <row r="8" spans="1:11" ht="14.1" customHeight="1">
      <c r="A8" s="27" t="str">
        <f t="shared" si="0"/>
        <v>1802601</v>
      </c>
      <c r="B8" s="28" t="s">
        <v>329</v>
      </c>
      <c r="C8" s="29">
        <v>26</v>
      </c>
      <c r="D8" s="28" t="s">
        <v>761</v>
      </c>
      <c r="E8" s="38">
        <v>6</v>
      </c>
      <c r="F8" s="611"/>
      <c r="G8" s="940" t="s">
        <v>893</v>
      </c>
      <c r="H8" s="940"/>
      <c r="I8" s="940"/>
      <c r="J8" s="940"/>
      <c r="K8" s="43">
        <f>VLOOKUP($A8&amp;K$107,決統データ!$A$3:$DE$365,$E8+19,FALSE)</f>
        <v>0</v>
      </c>
    </row>
    <row r="9" spans="1:11" ht="14.1" customHeight="1">
      <c r="A9" s="27" t="str">
        <f t="shared" si="0"/>
        <v>1802601</v>
      </c>
      <c r="B9" s="28" t="s">
        <v>329</v>
      </c>
      <c r="C9" s="29">
        <v>26</v>
      </c>
      <c r="D9" s="28" t="s">
        <v>761</v>
      </c>
      <c r="E9" s="38">
        <v>7</v>
      </c>
      <c r="F9" s="611"/>
      <c r="G9" s="940" t="s">
        <v>861</v>
      </c>
      <c r="H9" s="940"/>
      <c r="I9" s="940"/>
      <c r="J9" s="940"/>
      <c r="K9" s="43">
        <f>VLOOKUP($A9&amp;K$107,決統データ!$A$3:$DE$365,$E9+19,FALSE)</f>
        <v>55094</v>
      </c>
    </row>
    <row r="10" spans="1:11" ht="14.1" customHeight="1">
      <c r="A10" s="27" t="str">
        <f t="shared" si="0"/>
        <v>1802601</v>
      </c>
      <c r="B10" s="28" t="s">
        <v>329</v>
      </c>
      <c r="C10" s="29">
        <v>26</v>
      </c>
      <c r="D10" s="28" t="s">
        <v>761</v>
      </c>
      <c r="E10" s="38">
        <v>8</v>
      </c>
      <c r="F10" s="611"/>
      <c r="G10" s="940" t="s">
        <v>860</v>
      </c>
      <c r="H10" s="940"/>
      <c r="I10" s="940"/>
      <c r="J10" s="940"/>
      <c r="K10" s="43">
        <f>VLOOKUP($A10&amp;K$107,決統データ!$A$3:$DE$365,$E10+19,FALSE)</f>
        <v>0</v>
      </c>
    </row>
    <row r="11" spans="1:11" ht="14.1" customHeight="1">
      <c r="A11" s="27" t="str">
        <f t="shared" si="0"/>
        <v>1802601</v>
      </c>
      <c r="B11" s="28" t="s">
        <v>329</v>
      </c>
      <c r="C11" s="29">
        <v>26</v>
      </c>
      <c r="D11" s="28" t="s">
        <v>761</v>
      </c>
      <c r="E11" s="38">
        <v>9</v>
      </c>
      <c r="F11" s="611"/>
      <c r="G11" s="940" t="s">
        <v>895</v>
      </c>
      <c r="H11" s="940"/>
      <c r="I11" s="940"/>
      <c r="J11" s="940"/>
      <c r="K11" s="43">
        <f>VLOOKUP($A11&amp;K$107,決統データ!$A$3:$DE$365,$E11+19,FALSE)</f>
        <v>0</v>
      </c>
    </row>
    <row r="12" spans="1:11" ht="14.1" customHeight="1">
      <c r="A12" s="27" t="str">
        <f t="shared" si="0"/>
        <v>1802601</v>
      </c>
      <c r="B12" s="28" t="s">
        <v>329</v>
      </c>
      <c r="C12" s="29">
        <v>26</v>
      </c>
      <c r="D12" s="28" t="s">
        <v>761</v>
      </c>
      <c r="E12" s="38">
        <v>10</v>
      </c>
      <c r="F12" s="611"/>
      <c r="G12" s="940" t="s">
        <v>894</v>
      </c>
      <c r="H12" s="940"/>
      <c r="I12" s="940"/>
      <c r="J12" s="940"/>
      <c r="K12" s="43">
        <f>VLOOKUP($A12&amp;K$107,決統データ!$A$3:$DE$365,$E12+19,FALSE)</f>
        <v>55093</v>
      </c>
    </row>
    <row r="13" spans="1:11" ht="14.1" customHeight="1">
      <c r="A13" s="27" t="str">
        <f t="shared" si="0"/>
        <v>1802601</v>
      </c>
      <c r="B13" s="28" t="s">
        <v>329</v>
      </c>
      <c r="C13" s="29">
        <v>26</v>
      </c>
      <c r="D13" s="28" t="s">
        <v>761</v>
      </c>
      <c r="E13" s="38">
        <v>11</v>
      </c>
      <c r="F13" s="611"/>
      <c r="G13" s="940" t="s">
        <v>893</v>
      </c>
      <c r="H13" s="940"/>
      <c r="I13" s="940"/>
      <c r="J13" s="940"/>
      <c r="K13" s="43">
        <f>VLOOKUP($A13&amp;K$107,決統データ!$A$3:$DE$365,$E13+19,FALSE)</f>
        <v>1</v>
      </c>
    </row>
    <row r="14" spans="1:11" ht="14.1" customHeight="1">
      <c r="A14" s="27" t="str">
        <f t="shared" si="0"/>
        <v>1802601</v>
      </c>
      <c r="B14" s="28" t="s">
        <v>329</v>
      </c>
      <c r="C14" s="29">
        <v>26</v>
      </c>
      <c r="D14" s="28" t="s">
        <v>761</v>
      </c>
      <c r="E14" s="38">
        <v>12</v>
      </c>
      <c r="F14" s="611"/>
      <c r="G14" s="940" t="s">
        <v>857</v>
      </c>
      <c r="H14" s="940"/>
      <c r="I14" s="940"/>
      <c r="J14" s="940"/>
      <c r="K14" s="43">
        <f>VLOOKUP($A14&amp;K$107,決統データ!$A$3:$DE$365,$E14+19,FALSE)</f>
        <v>91676</v>
      </c>
    </row>
    <row r="15" spans="1:11" ht="14.1" customHeight="1">
      <c r="A15" s="27" t="str">
        <f t="shared" si="0"/>
        <v>1802601</v>
      </c>
      <c r="B15" s="28" t="s">
        <v>329</v>
      </c>
      <c r="C15" s="29">
        <v>26</v>
      </c>
      <c r="D15" s="28" t="s">
        <v>761</v>
      </c>
      <c r="E15" s="38">
        <v>13</v>
      </c>
      <c r="F15" s="611"/>
      <c r="G15" s="940" t="s">
        <v>947</v>
      </c>
      <c r="H15" s="940"/>
      <c r="I15" s="940"/>
      <c r="J15" s="940"/>
      <c r="K15" s="43">
        <f>VLOOKUP($A15&amp;K$107,決統データ!$A$3:$DE$365,$E15+19,FALSE)</f>
        <v>89073</v>
      </c>
    </row>
    <row r="16" spans="1:11" ht="14.1" customHeight="1">
      <c r="A16" s="27" t="str">
        <f t="shared" si="0"/>
        <v>1802601</v>
      </c>
      <c r="B16" s="28" t="s">
        <v>329</v>
      </c>
      <c r="C16" s="29">
        <v>26</v>
      </c>
      <c r="D16" s="28" t="s">
        <v>761</v>
      </c>
      <c r="E16" s="38">
        <v>14</v>
      </c>
      <c r="F16" s="611"/>
      <c r="G16" s="940" t="s">
        <v>855</v>
      </c>
      <c r="H16" s="940"/>
      <c r="I16" s="940"/>
      <c r="J16" s="940"/>
      <c r="K16" s="43">
        <f>VLOOKUP($A16&amp;K$107,決統データ!$A$3:$DE$365,$E16+19,FALSE)</f>
        <v>2602</v>
      </c>
    </row>
    <row r="17" spans="1:11" ht="14.1" customHeight="1">
      <c r="A17" s="27" t="str">
        <f t="shared" si="0"/>
        <v>1802601</v>
      </c>
      <c r="B17" s="28" t="s">
        <v>329</v>
      </c>
      <c r="C17" s="29">
        <v>26</v>
      </c>
      <c r="D17" s="28" t="s">
        <v>761</v>
      </c>
      <c r="E17" s="38">
        <v>15</v>
      </c>
      <c r="F17" s="611"/>
      <c r="G17" s="940" t="s">
        <v>854</v>
      </c>
      <c r="H17" s="940"/>
      <c r="I17" s="940"/>
      <c r="J17" s="940"/>
      <c r="K17" s="43">
        <f>VLOOKUP($A17&amp;K$107,決統データ!$A$3:$DE$365,$E17+19,FALSE)</f>
        <v>0</v>
      </c>
    </row>
    <row r="18" spans="1:11" ht="14.1" customHeight="1">
      <c r="A18" s="27" t="str">
        <f t="shared" si="0"/>
        <v>1802601</v>
      </c>
      <c r="B18" s="28" t="s">
        <v>329</v>
      </c>
      <c r="C18" s="29">
        <v>26</v>
      </c>
      <c r="D18" s="28" t="s">
        <v>761</v>
      </c>
      <c r="E18" s="38">
        <v>16</v>
      </c>
      <c r="F18" s="611"/>
      <c r="G18" s="940" t="s">
        <v>853</v>
      </c>
      <c r="H18" s="940"/>
      <c r="I18" s="940"/>
      <c r="J18" s="940"/>
      <c r="K18" s="43">
        <f>VLOOKUP($A18&amp;K$107,決統データ!$A$3:$DE$365,$E18+19,FALSE)</f>
        <v>86471</v>
      </c>
    </row>
    <row r="19" spans="1:11" ht="14.1" customHeight="1">
      <c r="A19" s="27" t="str">
        <f t="shared" si="0"/>
        <v>1802601</v>
      </c>
      <c r="B19" s="28" t="s">
        <v>329</v>
      </c>
      <c r="C19" s="29">
        <v>26</v>
      </c>
      <c r="D19" s="28" t="s">
        <v>761</v>
      </c>
      <c r="E19" s="38">
        <v>17</v>
      </c>
      <c r="F19" s="611"/>
      <c r="G19" s="940" t="s">
        <v>852</v>
      </c>
      <c r="H19" s="940"/>
      <c r="I19" s="940"/>
      <c r="J19" s="940"/>
      <c r="K19" s="43">
        <f>VLOOKUP($A19&amp;K$107,決統データ!$A$3:$DE$365,$E19+19,FALSE)</f>
        <v>2603</v>
      </c>
    </row>
    <row r="20" spans="1:11" ht="14.1" customHeight="1">
      <c r="A20" s="27" t="str">
        <f t="shared" si="0"/>
        <v>1802601</v>
      </c>
      <c r="B20" s="28" t="s">
        <v>329</v>
      </c>
      <c r="C20" s="29">
        <v>26</v>
      </c>
      <c r="D20" s="28" t="s">
        <v>761</v>
      </c>
      <c r="E20" s="38">
        <v>18</v>
      </c>
      <c r="F20" s="611"/>
      <c r="G20" s="940" t="s">
        <v>851</v>
      </c>
      <c r="H20" s="940"/>
      <c r="I20" s="940"/>
      <c r="J20" s="940"/>
      <c r="K20" s="43">
        <f>VLOOKUP($A20&amp;K$107,決統データ!$A$3:$DE$365,$E20+19,FALSE)</f>
        <v>1484</v>
      </c>
    </row>
    <row r="21" spans="1:11" ht="14.1" customHeight="1">
      <c r="A21" s="27" t="str">
        <f t="shared" si="0"/>
        <v>1802601</v>
      </c>
      <c r="B21" s="28" t="s">
        <v>329</v>
      </c>
      <c r="C21" s="29">
        <v>26</v>
      </c>
      <c r="D21" s="28" t="s">
        <v>761</v>
      </c>
      <c r="E21" s="38">
        <v>19</v>
      </c>
      <c r="F21" s="611"/>
      <c r="G21" s="940" t="s">
        <v>850</v>
      </c>
      <c r="H21" s="940"/>
      <c r="I21" s="940"/>
      <c r="J21" s="940"/>
      <c r="K21" s="43">
        <f>VLOOKUP($A21&amp;K$107,決統データ!$A$3:$DE$365,$E21+19,FALSE)</f>
        <v>1484</v>
      </c>
    </row>
    <row r="22" spans="1:11" ht="14.1" customHeight="1">
      <c r="A22" s="27" t="str">
        <f t="shared" si="0"/>
        <v>1802601</v>
      </c>
      <c r="B22" s="28" t="s">
        <v>329</v>
      </c>
      <c r="C22" s="29">
        <v>26</v>
      </c>
      <c r="D22" s="28" t="s">
        <v>761</v>
      </c>
      <c r="E22" s="38">
        <v>20</v>
      </c>
      <c r="F22" s="611"/>
      <c r="G22" s="940" t="s">
        <v>849</v>
      </c>
      <c r="H22" s="940"/>
      <c r="I22" s="940"/>
      <c r="J22" s="940"/>
      <c r="K22" s="43">
        <f>VLOOKUP($A22&amp;K$107,決統データ!$A$3:$DE$365,$E22+19,FALSE)</f>
        <v>0</v>
      </c>
    </row>
    <row r="23" spans="1:11" ht="14.1" customHeight="1">
      <c r="A23" s="27" t="str">
        <f t="shared" si="0"/>
        <v>1802601</v>
      </c>
      <c r="B23" s="28" t="s">
        <v>329</v>
      </c>
      <c r="C23" s="29">
        <v>26</v>
      </c>
      <c r="D23" s="28" t="s">
        <v>761</v>
      </c>
      <c r="E23" s="38">
        <v>21</v>
      </c>
      <c r="F23" s="611"/>
      <c r="G23" s="940" t="s">
        <v>848</v>
      </c>
      <c r="H23" s="940"/>
      <c r="I23" s="940"/>
      <c r="J23" s="940"/>
      <c r="K23" s="43">
        <f>VLOOKUP($A23&amp;K$107,決統データ!$A$3:$DE$365,$E23+19,FALSE)</f>
        <v>1119</v>
      </c>
    </row>
    <row r="24" spans="1:11" ht="14.1" customHeight="1">
      <c r="A24" s="27" t="str">
        <f t="shared" si="0"/>
        <v>1802601</v>
      </c>
      <c r="B24" s="28" t="s">
        <v>329</v>
      </c>
      <c r="C24" s="29">
        <v>26</v>
      </c>
      <c r="D24" s="28" t="s">
        <v>761</v>
      </c>
      <c r="E24" s="38">
        <v>22</v>
      </c>
      <c r="F24" s="612"/>
      <c r="G24" s="940" t="s">
        <v>847</v>
      </c>
      <c r="H24" s="940"/>
      <c r="I24" s="940"/>
      <c r="J24" s="940"/>
      <c r="K24" s="43">
        <f>VLOOKUP($A24&amp;K$107,決統データ!$A$3:$DE$365,$E24+19,FALSE)</f>
        <v>23844</v>
      </c>
    </row>
    <row r="25" spans="1:11" ht="14.1" customHeight="1">
      <c r="A25" s="27" t="str">
        <f t="shared" si="0"/>
        <v>1802601</v>
      </c>
      <c r="B25" s="28" t="s">
        <v>329</v>
      </c>
      <c r="C25" s="29">
        <v>26</v>
      </c>
      <c r="D25" s="28" t="s">
        <v>761</v>
      </c>
      <c r="E25" s="38">
        <v>23</v>
      </c>
      <c r="F25" s="610" t="s">
        <v>846</v>
      </c>
      <c r="G25" s="940" t="s">
        <v>845</v>
      </c>
      <c r="H25" s="940"/>
      <c r="I25" s="940"/>
      <c r="J25" s="940"/>
      <c r="K25" s="43">
        <f>VLOOKUP($A25&amp;K$107,決統データ!$A$3:$DE$365,$E25+19,FALSE)</f>
        <v>0</v>
      </c>
    </row>
    <row r="26" spans="1:11" ht="14.1" customHeight="1">
      <c r="A26" s="27" t="str">
        <f t="shared" si="0"/>
        <v>1802601</v>
      </c>
      <c r="B26" s="28" t="s">
        <v>329</v>
      </c>
      <c r="C26" s="29">
        <v>26</v>
      </c>
      <c r="D26" s="28" t="s">
        <v>761</v>
      </c>
      <c r="E26" s="38">
        <v>24</v>
      </c>
      <c r="F26" s="611"/>
      <c r="G26" s="940" t="s">
        <v>844</v>
      </c>
      <c r="H26" s="940"/>
      <c r="I26" s="940"/>
      <c r="J26" s="940"/>
      <c r="K26" s="43">
        <f>VLOOKUP($A26&amp;K$107,決統データ!$A$3:$DE$365,$E26+19,FALSE)</f>
        <v>0</v>
      </c>
    </row>
    <row r="27" spans="1:11" ht="14.1" customHeight="1">
      <c r="A27" s="27" t="str">
        <f t="shared" si="0"/>
        <v>1802601</v>
      </c>
      <c r="B27" s="28" t="s">
        <v>329</v>
      </c>
      <c r="C27" s="29">
        <v>26</v>
      </c>
      <c r="D27" s="28" t="s">
        <v>761</v>
      </c>
      <c r="E27" s="38">
        <v>25</v>
      </c>
      <c r="F27" s="611"/>
      <c r="G27" s="940" t="s">
        <v>843</v>
      </c>
      <c r="H27" s="940"/>
      <c r="I27" s="940"/>
      <c r="J27" s="940"/>
      <c r="K27" s="43">
        <f>VLOOKUP($A27&amp;K$107,決統データ!$A$3:$DE$365,$E27+19,FALSE)</f>
        <v>0</v>
      </c>
    </row>
    <row r="28" spans="1:11" ht="14.1" customHeight="1">
      <c r="A28" s="27" t="str">
        <f t="shared" si="0"/>
        <v>1802601</v>
      </c>
      <c r="B28" s="28" t="s">
        <v>329</v>
      </c>
      <c r="C28" s="29">
        <v>26</v>
      </c>
      <c r="D28" s="28" t="s">
        <v>761</v>
      </c>
      <c r="E28" s="38">
        <v>26</v>
      </c>
      <c r="F28" s="611"/>
      <c r="G28" s="940" t="s">
        <v>842</v>
      </c>
      <c r="H28" s="940"/>
      <c r="I28" s="940"/>
      <c r="J28" s="940"/>
      <c r="K28" s="43">
        <f>VLOOKUP($A28&amp;K$107,決統データ!$A$3:$DE$365,$E28+19,FALSE)</f>
        <v>0</v>
      </c>
    </row>
    <row r="29" spans="1:11" ht="14.1" customHeight="1">
      <c r="A29" s="27" t="str">
        <f t="shared" si="0"/>
        <v>1802601</v>
      </c>
      <c r="B29" s="28" t="s">
        <v>329</v>
      </c>
      <c r="C29" s="29">
        <v>26</v>
      </c>
      <c r="D29" s="28" t="s">
        <v>761</v>
      </c>
      <c r="E29" s="38">
        <v>27</v>
      </c>
      <c r="F29" s="611"/>
      <c r="G29" s="940" t="s">
        <v>841</v>
      </c>
      <c r="H29" s="940"/>
      <c r="I29" s="940"/>
      <c r="J29" s="940"/>
      <c r="K29" s="43">
        <f>VLOOKUP($A29&amp;K$107,決統データ!$A$3:$DE$365,$E29+19,FALSE)</f>
        <v>0</v>
      </c>
    </row>
    <row r="30" spans="1:11" ht="14.1" customHeight="1">
      <c r="A30" s="27" t="str">
        <f t="shared" si="0"/>
        <v>1802601</v>
      </c>
      <c r="B30" s="28" t="s">
        <v>329</v>
      </c>
      <c r="C30" s="29">
        <v>26</v>
      </c>
      <c r="D30" s="28" t="s">
        <v>761</v>
      </c>
      <c r="E30" s="38">
        <v>28</v>
      </c>
      <c r="F30" s="611"/>
      <c r="G30" s="940" t="s">
        <v>840</v>
      </c>
      <c r="H30" s="940"/>
      <c r="I30" s="940"/>
      <c r="J30" s="940"/>
      <c r="K30" s="43">
        <f>VLOOKUP($A30&amp;K$107,決統データ!$A$3:$DE$365,$E30+19,FALSE)</f>
        <v>0</v>
      </c>
    </row>
    <row r="31" spans="1:11" ht="14.1" customHeight="1">
      <c r="A31" s="27" t="str">
        <f t="shared" si="0"/>
        <v>1802601</v>
      </c>
      <c r="B31" s="28" t="s">
        <v>329</v>
      </c>
      <c r="C31" s="29">
        <v>26</v>
      </c>
      <c r="D31" s="28" t="s">
        <v>761</v>
      </c>
      <c r="E31" s="38">
        <v>29</v>
      </c>
      <c r="F31" s="611"/>
      <c r="G31" s="940" t="s">
        <v>839</v>
      </c>
      <c r="H31" s="940"/>
      <c r="I31" s="940"/>
      <c r="J31" s="940"/>
      <c r="K31" s="43">
        <f>VLOOKUP($A31&amp;K$107,決統データ!$A$3:$DE$365,$E31+19,FALSE)</f>
        <v>0</v>
      </c>
    </row>
    <row r="32" spans="1:11" ht="14.1" customHeight="1">
      <c r="A32" s="27" t="str">
        <f t="shared" si="0"/>
        <v>1802601</v>
      </c>
      <c r="B32" s="28" t="s">
        <v>329</v>
      </c>
      <c r="C32" s="29">
        <v>26</v>
      </c>
      <c r="D32" s="28" t="s">
        <v>761</v>
      </c>
      <c r="E32" s="38">
        <v>30</v>
      </c>
      <c r="F32" s="611"/>
      <c r="G32" s="940" t="s">
        <v>892</v>
      </c>
      <c r="H32" s="940"/>
      <c r="I32" s="940"/>
      <c r="J32" s="940"/>
      <c r="K32" s="43">
        <f>VLOOKUP($A32&amp;K$107,決統データ!$A$3:$DE$365,$E32+19,FALSE)</f>
        <v>0</v>
      </c>
    </row>
    <row r="33" spans="1:11" ht="14.1" customHeight="1">
      <c r="A33" s="27" t="str">
        <f t="shared" si="0"/>
        <v>1802601</v>
      </c>
      <c r="B33" s="28" t="s">
        <v>329</v>
      </c>
      <c r="C33" s="29">
        <v>26</v>
      </c>
      <c r="D33" s="28" t="s">
        <v>761</v>
      </c>
      <c r="E33" s="38">
        <v>31</v>
      </c>
      <c r="F33" s="611"/>
      <c r="G33" s="940" t="s">
        <v>837</v>
      </c>
      <c r="H33" s="940"/>
      <c r="I33" s="940"/>
      <c r="J33" s="940"/>
      <c r="K33" s="43">
        <f>VLOOKUP($A33&amp;K$107,決統データ!$A$3:$DE$365,$E33+19,FALSE)</f>
        <v>0</v>
      </c>
    </row>
    <row r="34" spans="1:11" ht="14.1" customHeight="1">
      <c r="A34" s="27" t="str">
        <f t="shared" si="0"/>
        <v>1802601</v>
      </c>
      <c r="B34" s="28" t="s">
        <v>329</v>
      </c>
      <c r="C34" s="29">
        <v>26</v>
      </c>
      <c r="D34" s="28" t="s">
        <v>761</v>
      </c>
      <c r="E34" s="38">
        <v>32</v>
      </c>
      <c r="F34" s="611"/>
      <c r="G34" s="940" t="s">
        <v>836</v>
      </c>
      <c r="H34" s="940"/>
      <c r="I34" s="940"/>
      <c r="J34" s="940"/>
      <c r="K34" s="43">
        <f>VLOOKUP($A34&amp;K$107,決統データ!$A$3:$DE$365,$E34+19,FALSE)</f>
        <v>0</v>
      </c>
    </row>
    <row r="35" spans="1:11" ht="14.1" customHeight="1">
      <c r="A35" s="27" t="str">
        <f t="shared" si="0"/>
        <v>1802601</v>
      </c>
      <c r="B35" s="28" t="s">
        <v>329</v>
      </c>
      <c r="C35" s="29">
        <v>26</v>
      </c>
      <c r="D35" s="28" t="s">
        <v>761</v>
      </c>
      <c r="E35" s="38">
        <v>33</v>
      </c>
      <c r="F35" s="611"/>
      <c r="G35" s="940" t="s">
        <v>835</v>
      </c>
      <c r="H35" s="940"/>
      <c r="I35" s="940"/>
      <c r="J35" s="940"/>
      <c r="K35" s="43">
        <f>VLOOKUP($A35&amp;K$107,決統データ!$A$3:$DE$365,$E35+19,FALSE)</f>
        <v>5266</v>
      </c>
    </row>
    <row r="36" spans="1:11" ht="14.1" customHeight="1">
      <c r="A36" s="27" t="str">
        <f t="shared" si="0"/>
        <v>1802601</v>
      </c>
      <c r="B36" s="28" t="s">
        <v>329</v>
      </c>
      <c r="C36" s="29">
        <v>26</v>
      </c>
      <c r="D36" s="28" t="s">
        <v>761</v>
      </c>
      <c r="E36" s="38">
        <v>34</v>
      </c>
      <c r="F36" s="611"/>
      <c r="G36" s="944" t="s">
        <v>834</v>
      </c>
      <c r="H36" s="944"/>
      <c r="I36" s="940"/>
      <c r="J36" s="940"/>
      <c r="K36" s="43">
        <f>VLOOKUP($A36&amp;K$107,決統データ!$A$3:$DE$365,$E36+19,FALSE)</f>
        <v>0</v>
      </c>
    </row>
    <row r="37" spans="1:11" ht="14.1" customHeight="1">
      <c r="A37" s="27" t="str">
        <f t="shared" si="0"/>
        <v>1802601</v>
      </c>
      <c r="B37" s="28" t="s">
        <v>329</v>
      </c>
      <c r="C37" s="29">
        <v>26</v>
      </c>
      <c r="D37" s="28" t="s">
        <v>761</v>
      </c>
      <c r="E37" s="38">
        <v>35</v>
      </c>
      <c r="F37" s="611"/>
      <c r="G37" s="638" t="s">
        <v>302</v>
      </c>
      <c r="H37" s="968"/>
      <c r="I37" s="945" t="s">
        <v>833</v>
      </c>
      <c r="J37" s="956"/>
      <c r="K37" s="43">
        <f>VLOOKUP($A37&amp;K$107,決統データ!$A$3:$DE$365,$E37+19,FALSE)</f>
        <v>0</v>
      </c>
    </row>
    <row r="38" spans="1:11" ht="14.1" customHeight="1">
      <c r="A38" s="27" t="str">
        <f t="shared" si="0"/>
        <v>1802601</v>
      </c>
      <c r="B38" s="28" t="s">
        <v>329</v>
      </c>
      <c r="C38" s="29">
        <v>26</v>
      </c>
      <c r="D38" s="28" t="s">
        <v>761</v>
      </c>
      <c r="E38" s="38">
        <v>36</v>
      </c>
      <c r="F38" s="611"/>
      <c r="G38" s="969"/>
      <c r="H38" s="970"/>
      <c r="I38" s="945" t="s">
        <v>832</v>
      </c>
      <c r="J38" s="956"/>
      <c r="K38" s="43">
        <f>VLOOKUP($A38&amp;K$107,決統データ!$A$3:$DE$365,$E38+19,FALSE)</f>
        <v>0</v>
      </c>
    </row>
    <row r="39" spans="1:11" ht="14.1" customHeight="1">
      <c r="A39" s="27" t="str">
        <f t="shared" si="0"/>
        <v>1802601</v>
      </c>
      <c r="B39" s="28" t="s">
        <v>329</v>
      </c>
      <c r="C39" s="29">
        <v>26</v>
      </c>
      <c r="D39" s="28" t="s">
        <v>761</v>
      </c>
      <c r="E39" s="38">
        <v>37</v>
      </c>
      <c r="F39" s="611"/>
      <c r="G39" s="637" t="s">
        <v>499</v>
      </c>
      <c r="H39" s="942" t="s">
        <v>831</v>
      </c>
      <c r="I39" s="940"/>
      <c r="J39" s="940"/>
      <c r="K39" s="43">
        <f>VLOOKUP($A39&amp;K$107,決統データ!$A$3:$DE$365,$E39+19,FALSE)</f>
        <v>0</v>
      </c>
    </row>
    <row r="40" spans="1:11" ht="14.1" customHeight="1">
      <c r="A40" s="27" t="str">
        <f t="shared" si="0"/>
        <v>1802601</v>
      </c>
      <c r="B40" s="28" t="s">
        <v>329</v>
      </c>
      <c r="C40" s="29">
        <v>26</v>
      </c>
      <c r="D40" s="28" t="s">
        <v>761</v>
      </c>
      <c r="E40" s="38">
        <v>38</v>
      </c>
      <c r="F40" s="611"/>
      <c r="G40" s="622"/>
      <c r="H40" s="940" t="s">
        <v>829</v>
      </c>
      <c r="I40" s="940"/>
      <c r="J40" s="940"/>
      <c r="K40" s="43">
        <f>VLOOKUP($A40&amp;K$107,決統データ!$A$3:$DE$365,$E40+19,FALSE)</f>
        <v>0</v>
      </c>
    </row>
    <row r="41" spans="1:11" ht="14.1" customHeight="1">
      <c r="A41" s="27" t="str">
        <f t="shared" si="0"/>
        <v>1802601</v>
      </c>
      <c r="B41" s="28" t="s">
        <v>329</v>
      </c>
      <c r="C41" s="29">
        <v>26</v>
      </c>
      <c r="D41" s="28" t="s">
        <v>761</v>
      </c>
      <c r="E41" s="38">
        <v>39</v>
      </c>
      <c r="F41" s="611"/>
      <c r="G41" s="622"/>
      <c r="H41" s="940" t="s">
        <v>830</v>
      </c>
      <c r="I41" s="940"/>
      <c r="J41" s="940"/>
      <c r="K41" s="43">
        <f>VLOOKUP($A41&amp;K$107,決統データ!$A$3:$DE$365,$E41+19,FALSE)</f>
        <v>0</v>
      </c>
    </row>
    <row r="42" spans="1:11" ht="14.1" customHeight="1">
      <c r="A42" s="27" t="str">
        <f t="shared" si="0"/>
        <v>1802601</v>
      </c>
      <c r="B42" s="28" t="s">
        <v>329</v>
      </c>
      <c r="C42" s="29">
        <v>26</v>
      </c>
      <c r="D42" s="28" t="s">
        <v>761</v>
      </c>
      <c r="E42" s="38">
        <v>40</v>
      </c>
      <c r="F42" s="611"/>
      <c r="G42" s="622"/>
      <c r="H42" s="940" t="s">
        <v>829</v>
      </c>
      <c r="I42" s="940"/>
      <c r="J42" s="940"/>
      <c r="K42" s="43">
        <f>VLOOKUP($A42&amp;K$107,決統データ!$A$3:$DE$365,$E42+19,FALSE)</f>
        <v>0</v>
      </c>
    </row>
    <row r="43" spans="1:11" ht="14.1" customHeight="1">
      <c r="A43" s="27" t="str">
        <f t="shared" si="0"/>
        <v>1802601</v>
      </c>
      <c r="B43" s="28" t="s">
        <v>329</v>
      </c>
      <c r="C43" s="29">
        <v>26</v>
      </c>
      <c r="D43" s="28" t="s">
        <v>761</v>
      </c>
      <c r="E43" s="38">
        <v>41</v>
      </c>
      <c r="F43" s="611"/>
      <c r="G43" s="622" t="s">
        <v>828</v>
      </c>
      <c r="H43" s="878" t="s">
        <v>807</v>
      </c>
      <c r="I43" s="625" t="s">
        <v>626</v>
      </c>
      <c r="J43" s="72" t="s">
        <v>372</v>
      </c>
      <c r="K43" s="43">
        <f>VLOOKUP($A43&amp;K$107,決統データ!$A$3:$DE$365,$E43+19,FALSE)</f>
        <v>0</v>
      </c>
    </row>
    <row r="44" spans="1:11" ht="14.1" customHeight="1">
      <c r="A44" s="27" t="str">
        <f t="shared" si="0"/>
        <v>1802601</v>
      </c>
      <c r="B44" s="28" t="s">
        <v>329</v>
      </c>
      <c r="C44" s="29">
        <v>26</v>
      </c>
      <c r="D44" s="28" t="s">
        <v>761</v>
      </c>
      <c r="E44" s="38">
        <v>42</v>
      </c>
      <c r="F44" s="611"/>
      <c r="G44" s="622"/>
      <c r="H44" s="879"/>
      <c r="I44" s="626"/>
      <c r="J44" s="72" t="s">
        <v>353</v>
      </c>
      <c r="K44" s="43">
        <f>VLOOKUP($A44&amp;K$107,決統データ!$A$3:$DE$365,$E44+19,FALSE)</f>
        <v>0</v>
      </c>
    </row>
    <row r="45" spans="1:11" ht="14.1" customHeight="1">
      <c r="A45" s="27" t="str">
        <f t="shared" si="0"/>
        <v>1802601</v>
      </c>
      <c r="B45" s="28" t="s">
        <v>329</v>
      </c>
      <c r="C45" s="29">
        <v>26</v>
      </c>
      <c r="D45" s="28" t="s">
        <v>761</v>
      </c>
      <c r="E45" s="38">
        <v>43</v>
      </c>
      <c r="F45" s="611"/>
      <c r="G45" s="622"/>
      <c r="H45" s="942"/>
      <c r="I45" s="627"/>
      <c r="J45" s="73" t="s">
        <v>713</v>
      </c>
      <c r="K45" s="43">
        <f>VLOOKUP($A45&amp;K$107,決統データ!$A$3:$DE$365,$E45+19,FALSE)</f>
        <v>0</v>
      </c>
    </row>
    <row r="46" spans="1:11" ht="14.1" customHeight="1">
      <c r="A46" s="27" t="str">
        <f t="shared" si="0"/>
        <v>1802601</v>
      </c>
      <c r="B46" s="28" t="s">
        <v>329</v>
      </c>
      <c r="C46" s="29">
        <v>26</v>
      </c>
      <c r="D46" s="28" t="s">
        <v>761</v>
      </c>
      <c r="E46" s="38">
        <v>44</v>
      </c>
      <c r="F46" s="611"/>
      <c r="G46" s="622"/>
      <c r="H46" s="940" t="s">
        <v>827</v>
      </c>
      <c r="I46" s="940"/>
      <c r="J46" s="940"/>
      <c r="K46" s="43">
        <f>VLOOKUP($A46&amp;K$107,決統データ!$A$3:$DE$365,$E46+19,FALSE)</f>
        <v>0</v>
      </c>
    </row>
    <row r="47" spans="1:11" ht="14.1" customHeight="1">
      <c r="A47" s="27" t="str">
        <f t="shared" si="0"/>
        <v>1802601</v>
      </c>
      <c r="B47" s="28" t="s">
        <v>329</v>
      </c>
      <c r="C47" s="29">
        <v>26</v>
      </c>
      <c r="D47" s="28" t="s">
        <v>761</v>
      </c>
      <c r="E47" s="38">
        <v>45</v>
      </c>
      <c r="F47" s="611"/>
      <c r="G47" s="622"/>
      <c r="H47" s="940" t="s">
        <v>890</v>
      </c>
      <c r="I47" s="940"/>
      <c r="J47" s="940"/>
      <c r="K47" s="43">
        <f>VLOOKUP($A47&amp;K$107,決統データ!$A$3:$DE$365,$E47+19,FALSE)</f>
        <v>0</v>
      </c>
    </row>
    <row r="48" spans="1:11" ht="14.1" customHeight="1">
      <c r="A48" s="27" t="str">
        <f t="shared" si="0"/>
        <v>1802601</v>
      </c>
      <c r="B48" s="28" t="s">
        <v>329</v>
      </c>
      <c r="C48" s="29">
        <v>26</v>
      </c>
      <c r="D48" s="28" t="s">
        <v>761</v>
      </c>
      <c r="E48" s="38">
        <v>46</v>
      </c>
      <c r="F48" s="611"/>
      <c r="G48" s="622"/>
      <c r="H48" s="940" t="s">
        <v>825</v>
      </c>
      <c r="I48" s="940"/>
      <c r="J48" s="940"/>
      <c r="K48" s="43">
        <f>VLOOKUP($A48&amp;K$107,決統データ!$A$3:$DE$365,$E48+19,FALSE)</f>
        <v>0</v>
      </c>
    </row>
    <row r="49" spans="1:11" ht="14.1" customHeight="1">
      <c r="A49" s="27" t="str">
        <f t="shared" si="0"/>
        <v>1802601</v>
      </c>
      <c r="B49" s="28" t="s">
        <v>329</v>
      </c>
      <c r="C49" s="29">
        <v>26</v>
      </c>
      <c r="D49" s="28" t="s">
        <v>761</v>
      </c>
      <c r="E49" s="38">
        <v>47</v>
      </c>
      <c r="F49" s="611"/>
      <c r="G49" s="622"/>
      <c r="H49" s="940" t="s">
        <v>824</v>
      </c>
      <c r="I49" s="940"/>
      <c r="J49" s="940"/>
      <c r="K49" s="43">
        <f>VLOOKUP($A49&amp;K$107,決統データ!$A$3:$DE$365,$E49+19,FALSE)</f>
        <v>0</v>
      </c>
    </row>
    <row r="50" spans="1:11" ht="14.1" customHeight="1">
      <c r="A50" s="27" t="str">
        <f t="shared" si="0"/>
        <v>1802601</v>
      </c>
      <c r="B50" s="28" t="s">
        <v>329</v>
      </c>
      <c r="C50" s="29">
        <v>26</v>
      </c>
      <c r="D50" s="28" t="s">
        <v>761</v>
      </c>
      <c r="E50" s="38">
        <v>48</v>
      </c>
      <c r="F50" s="611"/>
      <c r="G50" s="622"/>
      <c r="H50" s="940" t="s">
        <v>713</v>
      </c>
      <c r="I50" s="940"/>
      <c r="J50" s="940"/>
      <c r="K50" s="43">
        <f>VLOOKUP($A50&amp;K$107,決統データ!$A$3:$DE$365,$E50+19,FALSE)</f>
        <v>0</v>
      </c>
    </row>
    <row r="51" spans="1:11" ht="14.1" customHeight="1">
      <c r="A51" s="27" t="str">
        <f t="shared" si="0"/>
        <v>1802601</v>
      </c>
      <c r="B51" s="28" t="s">
        <v>329</v>
      </c>
      <c r="C51" s="29">
        <v>26</v>
      </c>
      <c r="D51" s="28" t="s">
        <v>761</v>
      </c>
      <c r="E51" s="38">
        <v>49</v>
      </c>
      <c r="F51" s="611"/>
      <c r="G51" s="940" t="s">
        <v>823</v>
      </c>
      <c r="H51" s="940"/>
      <c r="I51" s="940"/>
      <c r="J51" s="940"/>
      <c r="K51" s="43">
        <f>VLOOKUP($A51&amp;K$107,決統データ!$A$3:$DE$365,$E51+19,FALSE)</f>
        <v>5266</v>
      </c>
    </row>
    <row r="52" spans="1:11" ht="14.1" customHeight="1">
      <c r="A52" s="27" t="str">
        <f t="shared" si="0"/>
        <v>1802601</v>
      </c>
      <c r="B52" s="28" t="s">
        <v>329</v>
      </c>
      <c r="C52" s="29">
        <v>26</v>
      </c>
      <c r="D52" s="28" t="s">
        <v>761</v>
      </c>
      <c r="E52" s="38">
        <v>50</v>
      </c>
      <c r="F52" s="611"/>
      <c r="G52" s="628" t="s">
        <v>302</v>
      </c>
      <c r="H52" s="940" t="s">
        <v>821</v>
      </c>
      <c r="I52" s="940"/>
      <c r="J52" s="940"/>
      <c r="K52" s="43">
        <f>VLOOKUP($A52&amp;K$107,決統データ!$A$3:$DE$365,$E52+19,FALSE)</f>
        <v>0</v>
      </c>
    </row>
    <row r="53" spans="1:11" ht="14.1" customHeight="1">
      <c r="A53" s="27" t="str">
        <f t="shared" si="0"/>
        <v>1802601</v>
      </c>
      <c r="B53" s="28" t="s">
        <v>329</v>
      </c>
      <c r="C53" s="29">
        <v>26</v>
      </c>
      <c r="D53" s="28" t="s">
        <v>761</v>
      </c>
      <c r="E53" s="38">
        <v>51</v>
      </c>
      <c r="F53" s="611"/>
      <c r="G53" s="992"/>
      <c r="H53" s="940" t="s">
        <v>373</v>
      </c>
      <c r="I53" s="940"/>
      <c r="J53" s="940"/>
      <c r="K53" s="43">
        <f>VLOOKUP($A53&amp;K$107,決統データ!$A$3:$DE$365,$E53+19,FALSE)</f>
        <v>0</v>
      </c>
    </row>
    <row r="54" spans="1:11" ht="14.1" customHeight="1">
      <c r="A54" s="27" t="str">
        <f t="shared" si="0"/>
        <v>1802601</v>
      </c>
      <c r="B54" s="28" t="s">
        <v>329</v>
      </c>
      <c r="C54" s="29">
        <v>26</v>
      </c>
      <c r="D54" s="28" t="s">
        <v>761</v>
      </c>
      <c r="E54" s="38">
        <v>52</v>
      </c>
      <c r="F54" s="611"/>
      <c r="G54" s="636"/>
      <c r="H54" s="940" t="s">
        <v>820</v>
      </c>
      <c r="I54" s="940"/>
      <c r="J54" s="940"/>
      <c r="K54" s="43">
        <f>VLOOKUP($A54&amp;K$107,決統データ!$A$3:$DE$365,$E54+19,FALSE)</f>
        <v>0</v>
      </c>
    </row>
    <row r="55" spans="1:11" ht="14.1" customHeight="1">
      <c r="A55" s="27" t="str">
        <f t="shared" si="0"/>
        <v>1802601</v>
      </c>
      <c r="B55" s="28" t="s">
        <v>329</v>
      </c>
      <c r="C55" s="29">
        <v>26</v>
      </c>
      <c r="D55" s="28" t="s">
        <v>761</v>
      </c>
      <c r="E55" s="38">
        <v>53</v>
      </c>
      <c r="F55" s="611"/>
      <c r="G55" s="940" t="s">
        <v>819</v>
      </c>
      <c r="H55" s="940"/>
      <c r="I55" s="940"/>
      <c r="J55" s="940"/>
      <c r="K55" s="43">
        <f>VLOOKUP($A55&amp;K$107,決統データ!$A$3:$DE$365,$E55+19,FALSE)</f>
        <v>0</v>
      </c>
    </row>
    <row r="56" spans="1:11" ht="14.1" customHeight="1">
      <c r="A56" s="27" t="str">
        <f t="shared" si="0"/>
        <v>1802601</v>
      </c>
      <c r="B56" s="28" t="s">
        <v>329</v>
      </c>
      <c r="C56" s="29">
        <v>26</v>
      </c>
      <c r="D56" s="28" t="s">
        <v>761</v>
      </c>
      <c r="E56" s="38">
        <v>54</v>
      </c>
      <c r="F56" s="611"/>
      <c r="G56" s="940" t="s">
        <v>818</v>
      </c>
      <c r="H56" s="940"/>
      <c r="I56" s="940"/>
      <c r="J56" s="940"/>
      <c r="K56" s="43">
        <f>VLOOKUP($A56&amp;K$107,決統データ!$A$3:$DE$365,$E56+19,FALSE)</f>
        <v>0</v>
      </c>
    </row>
    <row r="57" spans="1:11" ht="14.1" customHeight="1">
      <c r="A57" s="27" t="str">
        <f t="shared" si="0"/>
        <v>1802601</v>
      </c>
      <c r="B57" s="28" t="s">
        <v>329</v>
      </c>
      <c r="C57" s="29">
        <v>26</v>
      </c>
      <c r="D57" s="28" t="s">
        <v>761</v>
      </c>
      <c r="E57" s="38">
        <v>55</v>
      </c>
      <c r="F57" s="611"/>
      <c r="G57" s="940" t="s">
        <v>817</v>
      </c>
      <c r="H57" s="940"/>
      <c r="I57" s="940"/>
      <c r="J57" s="940"/>
      <c r="K57" s="43">
        <f>VLOOKUP($A57&amp;K$107,決統データ!$A$3:$DE$365,$E57+19,FALSE)</f>
        <v>0</v>
      </c>
    </row>
    <row r="58" spans="1:11" ht="14.1" customHeight="1">
      <c r="A58" s="27" t="str">
        <f t="shared" si="0"/>
        <v>1802601</v>
      </c>
      <c r="B58" s="28" t="s">
        <v>329</v>
      </c>
      <c r="C58" s="29">
        <v>26</v>
      </c>
      <c r="D58" s="28" t="s">
        <v>761</v>
      </c>
      <c r="E58" s="38">
        <v>56</v>
      </c>
      <c r="F58" s="612"/>
      <c r="G58" s="940" t="s">
        <v>322</v>
      </c>
      <c r="H58" s="940"/>
      <c r="I58" s="940"/>
      <c r="J58" s="940"/>
      <c r="K58" s="43">
        <f>VLOOKUP($A58&amp;K$107,決統データ!$A$3:$DE$365,$E58+19,FALSE)</f>
        <v>-5266</v>
      </c>
    </row>
    <row r="59" spans="1:11" ht="14.1" customHeight="1">
      <c r="A59" s="27" t="str">
        <f t="shared" si="0"/>
        <v>1802601</v>
      </c>
      <c r="B59" s="28" t="s">
        <v>329</v>
      </c>
      <c r="C59" s="29">
        <v>26</v>
      </c>
      <c r="D59" s="28" t="s">
        <v>761</v>
      </c>
      <c r="E59" s="38">
        <v>57</v>
      </c>
      <c r="F59" s="940" t="s">
        <v>815</v>
      </c>
      <c r="G59" s="940"/>
      <c r="H59" s="940"/>
      <c r="I59" s="940"/>
      <c r="J59" s="940"/>
      <c r="K59" s="43">
        <f>VLOOKUP($A59&amp;K$107,決統データ!$A$3:$DE$365,$E59+19,FALSE)</f>
        <v>18578</v>
      </c>
    </row>
    <row r="60" spans="1:11" ht="14.1" customHeight="1">
      <c r="A60" s="27" t="str">
        <f t="shared" si="0"/>
        <v>1802601</v>
      </c>
      <c r="B60" s="28" t="s">
        <v>329</v>
      </c>
      <c r="C60" s="29">
        <v>26</v>
      </c>
      <c r="D60" s="28" t="s">
        <v>761</v>
      </c>
      <c r="E60" s="38">
        <v>58</v>
      </c>
      <c r="F60" s="940" t="s">
        <v>814</v>
      </c>
      <c r="G60" s="940"/>
      <c r="H60" s="940"/>
      <c r="I60" s="940"/>
      <c r="J60" s="940"/>
      <c r="K60" s="43">
        <f>VLOOKUP($A60&amp;K$107,決統データ!$A$3:$DE$365,$E60+19,FALSE)</f>
        <v>1</v>
      </c>
    </row>
    <row r="61" spans="1:11" ht="14.1" customHeight="1">
      <c r="A61" s="27" t="str">
        <f t="shared" si="0"/>
        <v>1802601</v>
      </c>
      <c r="B61" s="28" t="s">
        <v>329</v>
      </c>
      <c r="C61" s="29">
        <v>26</v>
      </c>
      <c r="D61" s="28" t="s">
        <v>761</v>
      </c>
      <c r="E61" s="38">
        <v>59</v>
      </c>
      <c r="F61" s="949" t="s">
        <v>946</v>
      </c>
      <c r="G61" s="945"/>
      <c r="H61" s="945"/>
      <c r="I61" s="945"/>
      <c r="J61" s="956"/>
      <c r="K61" s="43">
        <f>VLOOKUP($A61&amp;K$107,決統データ!$A$3:$DE$365,$E61+19,FALSE)</f>
        <v>85</v>
      </c>
    </row>
    <row r="62" spans="1:11" ht="14.1" customHeight="1">
      <c r="A62" s="27" t="str">
        <f t="shared" si="0"/>
        <v>1802601</v>
      </c>
      <c r="B62" s="28" t="s">
        <v>329</v>
      </c>
      <c r="C62" s="29">
        <v>26</v>
      </c>
      <c r="D62" s="28" t="s">
        <v>761</v>
      </c>
      <c r="E62" s="38">
        <v>60</v>
      </c>
      <c r="F62" s="74"/>
      <c r="G62" s="940" t="s">
        <v>812</v>
      </c>
      <c r="H62" s="940"/>
      <c r="I62" s="940"/>
      <c r="J62" s="940"/>
      <c r="K62" s="43">
        <f>VLOOKUP($A62&amp;K$107,決統データ!$A$3:$DE$365,$E62+19,FALSE)</f>
        <v>0</v>
      </c>
    </row>
    <row r="63" spans="1:11" ht="14.1" customHeight="1">
      <c r="A63" s="27" t="str">
        <f t="shared" si="0"/>
        <v>1802602</v>
      </c>
      <c r="B63" s="28" t="s">
        <v>329</v>
      </c>
      <c r="C63" s="29">
        <v>26</v>
      </c>
      <c r="D63" s="28" t="s">
        <v>767</v>
      </c>
      <c r="E63" s="38">
        <v>1</v>
      </c>
      <c r="F63" s="940" t="s">
        <v>811</v>
      </c>
      <c r="G63" s="940"/>
      <c r="H63" s="940"/>
      <c r="I63" s="940"/>
      <c r="J63" s="940"/>
      <c r="K63" s="43">
        <f>VLOOKUP($A63&amp;K$107,決統データ!$A$3:$DE$365,$E63+19,FALSE)</f>
        <v>0</v>
      </c>
    </row>
    <row r="64" spans="1:11" ht="14.1" customHeight="1">
      <c r="A64" s="27" t="str">
        <f t="shared" si="0"/>
        <v>1802602</v>
      </c>
      <c r="B64" s="28" t="s">
        <v>329</v>
      </c>
      <c r="C64" s="29">
        <v>26</v>
      </c>
      <c r="D64" s="28" t="s">
        <v>767</v>
      </c>
      <c r="E64" s="38">
        <v>2</v>
      </c>
      <c r="F64" s="940" t="s">
        <v>810</v>
      </c>
      <c r="G64" s="940"/>
      <c r="H64" s="940"/>
      <c r="I64" s="940"/>
      <c r="J64" s="940"/>
      <c r="K64" s="43">
        <f>VLOOKUP($A64&amp;K$107,決統データ!$A$3:$DE$365,$E64+19,FALSE)</f>
        <v>18662</v>
      </c>
    </row>
    <row r="65" spans="1:11" ht="14.1" customHeight="1">
      <c r="A65" s="27" t="str">
        <f t="shared" si="0"/>
        <v>1802602</v>
      </c>
      <c r="B65" s="28" t="s">
        <v>329</v>
      </c>
      <c r="C65" s="29">
        <v>26</v>
      </c>
      <c r="D65" s="28" t="s">
        <v>767</v>
      </c>
      <c r="E65" s="38">
        <v>3</v>
      </c>
      <c r="F65" s="940" t="s">
        <v>809</v>
      </c>
      <c r="G65" s="940"/>
      <c r="H65" s="940"/>
      <c r="I65" s="940"/>
      <c r="J65" s="940"/>
      <c r="K65" s="43">
        <f>VLOOKUP($A65&amp;K$107,決統データ!$A$3:$DE$365,$E65+19,FALSE)</f>
        <v>0</v>
      </c>
    </row>
    <row r="66" spans="1:11" ht="14.1" customHeight="1">
      <c r="A66" s="27" t="str">
        <f t="shared" si="0"/>
        <v>1802602</v>
      </c>
      <c r="B66" s="28" t="s">
        <v>329</v>
      </c>
      <c r="C66" s="29">
        <v>26</v>
      </c>
      <c r="D66" s="28" t="s">
        <v>767</v>
      </c>
      <c r="E66" s="38">
        <v>4</v>
      </c>
      <c r="F66" s="619" t="s">
        <v>626</v>
      </c>
      <c r="G66" s="940" t="s">
        <v>808</v>
      </c>
      <c r="H66" s="940"/>
      <c r="I66" s="940"/>
      <c r="J66" s="940"/>
      <c r="K66" s="43">
        <f>VLOOKUP($A66&amp;K$107,決統データ!$A$3:$DE$365,$E66+19,FALSE)</f>
        <v>0</v>
      </c>
    </row>
    <row r="67" spans="1:11" ht="14.1" customHeight="1">
      <c r="A67" s="27" t="str">
        <f t="shared" si="0"/>
        <v>1802602</v>
      </c>
      <c r="B67" s="28" t="s">
        <v>329</v>
      </c>
      <c r="C67" s="29">
        <v>26</v>
      </c>
      <c r="D67" s="28" t="s">
        <v>767</v>
      </c>
      <c r="E67" s="38">
        <v>5</v>
      </c>
      <c r="F67" s="620"/>
      <c r="G67" s="940" t="s">
        <v>807</v>
      </c>
      <c r="H67" s="940"/>
      <c r="I67" s="940"/>
      <c r="J67" s="940"/>
      <c r="K67" s="43">
        <f>VLOOKUP($A67&amp;K$107,決統データ!$A$3:$DE$365,$E67+19,FALSE)</f>
        <v>0</v>
      </c>
    </row>
    <row r="68" spans="1:11" ht="14.1" customHeight="1">
      <c r="A68" s="27" t="str">
        <f t="shared" ref="A68:A98" si="1">+B68&amp;C68&amp;D68</f>
        <v>1802602</v>
      </c>
      <c r="B68" s="28" t="s">
        <v>329</v>
      </c>
      <c r="C68" s="29">
        <v>26</v>
      </c>
      <c r="D68" s="28" t="s">
        <v>767</v>
      </c>
      <c r="E68" s="38">
        <v>6</v>
      </c>
      <c r="F68" s="621"/>
      <c r="G68" s="940" t="s">
        <v>713</v>
      </c>
      <c r="H68" s="940"/>
      <c r="I68" s="940"/>
      <c r="J68" s="940"/>
      <c r="K68" s="43">
        <f>VLOOKUP($A68&amp;K$107,決統データ!$A$3:$DE$365,$E68+19,FALSE)</f>
        <v>0</v>
      </c>
    </row>
    <row r="69" spans="1:11" ht="14.1" customHeight="1">
      <c r="A69" s="27" t="str">
        <f t="shared" si="1"/>
        <v>1802602</v>
      </c>
      <c r="B69" s="28" t="s">
        <v>329</v>
      </c>
      <c r="C69" s="29">
        <v>26</v>
      </c>
      <c r="D69" s="28" t="s">
        <v>767</v>
      </c>
      <c r="E69" s="38">
        <v>7</v>
      </c>
      <c r="F69" s="940" t="s">
        <v>806</v>
      </c>
      <c r="G69" s="940"/>
      <c r="H69" s="940"/>
      <c r="I69" s="940"/>
      <c r="J69" s="940"/>
      <c r="K69" s="43">
        <f>VLOOKUP($A69&amp;K$107,決統データ!$A$3:$DE$365,$E69+19,FALSE)</f>
        <v>0</v>
      </c>
    </row>
    <row r="70" spans="1:11" ht="14.1" customHeight="1">
      <c r="A70" s="27" t="str">
        <f t="shared" si="1"/>
        <v>1802602</v>
      </c>
      <c r="B70" s="28" t="s">
        <v>329</v>
      </c>
      <c r="C70" s="29">
        <v>26</v>
      </c>
      <c r="D70" s="28" t="s">
        <v>767</v>
      </c>
      <c r="E70" s="38">
        <v>8</v>
      </c>
      <c r="F70" s="613" t="s">
        <v>805</v>
      </c>
      <c r="G70" s="614"/>
      <c r="H70" s="614"/>
      <c r="I70" s="615"/>
      <c r="J70" s="72" t="s">
        <v>804</v>
      </c>
      <c r="K70" s="43">
        <f>VLOOKUP($A70&amp;K$107,決統データ!$A$3:$DE$365,$E70+19,FALSE)</f>
        <v>18662</v>
      </c>
    </row>
    <row r="71" spans="1:11" ht="14.1" customHeight="1">
      <c r="A71" s="27" t="str">
        <f t="shared" si="1"/>
        <v>1802602</v>
      </c>
      <c r="B71" s="28" t="s">
        <v>329</v>
      </c>
      <c r="C71" s="29">
        <v>26</v>
      </c>
      <c r="D71" s="28" t="s">
        <v>767</v>
      </c>
      <c r="E71" s="38">
        <v>9</v>
      </c>
      <c r="F71" s="616"/>
      <c r="G71" s="617"/>
      <c r="H71" s="617"/>
      <c r="I71" s="618"/>
      <c r="J71" s="72" t="s">
        <v>803</v>
      </c>
      <c r="K71" s="43">
        <f>VLOOKUP($A71&amp;K$107,決統データ!$A$3:$DE$365,$E71+19,FALSE)</f>
        <v>0</v>
      </c>
    </row>
    <row r="72" spans="1:11" ht="14.1" customHeight="1">
      <c r="A72" s="27" t="str">
        <f t="shared" si="1"/>
        <v>1802602</v>
      </c>
      <c r="B72" s="28" t="s">
        <v>329</v>
      </c>
      <c r="C72" s="29">
        <v>26</v>
      </c>
      <c r="D72" s="28" t="s">
        <v>767</v>
      </c>
      <c r="E72" s="38">
        <v>21</v>
      </c>
      <c r="F72" s="940" t="s">
        <v>802</v>
      </c>
      <c r="G72" s="940"/>
      <c r="H72" s="940"/>
      <c r="I72" s="940"/>
      <c r="J72" s="940"/>
      <c r="K72" s="43">
        <f>VLOOKUP($A72&amp;K$107,決統データ!$A$3:$DE$365,$E72+19,FALSE)</f>
        <v>0</v>
      </c>
    </row>
    <row r="73" spans="1:11" ht="14.1" customHeight="1">
      <c r="A73" s="27" t="str">
        <f t="shared" si="1"/>
        <v>1802602</v>
      </c>
      <c r="B73" s="28" t="s">
        <v>329</v>
      </c>
      <c r="C73" s="29">
        <v>26</v>
      </c>
      <c r="D73" s="28" t="s">
        <v>767</v>
      </c>
      <c r="E73" s="38">
        <v>22</v>
      </c>
      <c r="F73" s="941" t="s">
        <v>801</v>
      </c>
      <c r="G73" s="945"/>
      <c r="H73" s="945"/>
      <c r="I73" s="945"/>
      <c r="J73" s="956"/>
      <c r="K73" s="43">
        <f>VLOOKUP($A73&amp;K$107,決統データ!$A$3:$DE$365,$E73+19,FALSE)</f>
        <v>0</v>
      </c>
    </row>
    <row r="74" spans="1:11" ht="15" customHeight="1">
      <c r="A74" s="27" t="str">
        <f t="shared" si="1"/>
        <v>1802602</v>
      </c>
      <c r="B74" s="28" t="s">
        <v>329</v>
      </c>
      <c r="C74" s="29">
        <v>26</v>
      </c>
      <c r="D74" s="28" t="s">
        <v>767</v>
      </c>
      <c r="E74" s="38">
        <v>45</v>
      </c>
      <c r="F74" s="580" t="s">
        <v>1221</v>
      </c>
      <c r="G74" s="646"/>
      <c r="H74" s="646"/>
      <c r="I74" s="646"/>
      <c r="J74" s="581"/>
      <c r="K74" s="43">
        <f>VLOOKUP($A74&amp;K$107,決統データ!$A$3:$DE$365,$E74+19,FALSE)</f>
        <v>0</v>
      </c>
    </row>
    <row r="75" spans="1:11" ht="15" customHeight="1">
      <c r="A75" s="27" t="str">
        <f t="shared" si="1"/>
        <v>1802602</v>
      </c>
      <c r="B75" s="28" t="s">
        <v>329</v>
      </c>
      <c r="C75" s="29">
        <v>26</v>
      </c>
      <c r="D75" s="28" t="s">
        <v>767</v>
      </c>
      <c r="E75" s="38">
        <v>46</v>
      </c>
      <c r="F75" s="580" t="s">
        <v>320</v>
      </c>
      <c r="G75" s="646"/>
      <c r="H75" s="646"/>
      <c r="I75" s="646"/>
      <c r="J75" s="581"/>
      <c r="K75" s="43">
        <f>VLOOKUP($A75&amp;K$107,決統データ!$A$3:$DE$365,$E75+19,FALSE)</f>
        <v>5156</v>
      </c>
    </row>
    <row r="76" spans="1:11" ht="15" customHeight="1">
      <c r="A76" s="27" t="str">
        <f t="shared" si="1"/>
        <v>1802602</v>
      </c>
      <c r="B76" s="28" t="s">
        <v>329</v>
      </c>
      <c r="C76" s="29">
        <v>26</v>
      </c>
      <c r="D76" s="28" t="s">
        <v>767</v>
      </c>
      <c r="E76" s="38">
        <v>47</v>
      </c>
      <c r="F76" s="580" t="s">
        <v>319</v>
      </c>
      <c r="G76" s="646"/>
      <c r="H76" s="646"/>
      <c r="I76" s="646"/>
      <c r="J76" s="581"/>
      <c r="K76" s="43">
        <f>VLOOKUP($A76&amp;K$107,決統データ!$A$3:$DE$365,$E76+19,FALSE)</f>
        <v>110</v>
      </c>
    </row>
    <row r="77" spans="1:11" ht="14.1" customHeight="1">
      <c r="A77" s="27"/>
      <c r="B77" s="28"/>
      <c r="C77" s="29"/>
      <c r="D77" s="28"/>
      <c r="F77" s="476" t="s">
        <v>800</v>
      </c>
      <c r="G77" s="498"/>
      <c r="H77" s="498"/>
      <c r="I77" s="498"/>
      <c r="J77" s="490"/>
      <c r="K77" s="44"/>
    </row>
    <row r="78" spans="1:11" ht="14.1" customHeight="1">
      <c r="A78" s="27" t="str">
        <f t="shared" si="1"/>
        <v>1802602</v>
      </c>
      <c r="B78" s="28" t="s">
        <v>329</v>
      </c>
      <c r="C78" s="29">
        <v>26</v>
      </c>
      <c r="D78" s="28" t="s">
        <v>767</v>
      </c>
      <c r="E78" s="38">
        <v>51</v>
      </c>
      <c r="F78" s="476" t="s">
        <v>798</v>
      </c>
      <c r="G78" s="498"/>
      <c r="H78" s="498"/>
      <c r="I78" s="498"/>
      <c r="J78" s="490"/>
      <c r="K78" s="43">
        <f>VLOOKUP($A78&amp;K$107,決統データ!$A$3:$DE$365,$E78+19,FALSE)</f>
        <v>6774</v>
      </c>
    </row>
    <row r="79" spans="1:11" ht="14.1" customHeight="1">
      <c r="A79" s="27" t="str">
        <f t="shared" si="1"/>
        <v>1802602</v>
      </c>
      <c r="B79" s="28" t="s">
        <v>329</v>
      </c>
      <c r="C79" s="29">
        <v>26</v>
      </c>
      <c r="D79" s="28" t="s">
        <v>767</v>
      </c>
      <c r="E79" s="38">
        <v>52</v>
      </c>
      <c r="F79" s="476" t="s">
        <v>797</v>
      </c>
      <c r="G79" s="498"/>
      <c r="H79" s="498"/>
      <c r="I79" s="498"/>
      <c r="J79" s="490"/>
      <c r="K79" s="43">
        <f>VLOOKUP($A79&amp;K$107,決統データ!$A$3:$DE$365,$E79+19,FALSE)</f>
        <v>48319</v>
      </c>
    </row>
    <row r="80" spans="1:11" ht="14.1" customHeight="1">
      <c r="A80" s="27"/>
      <c r="B80" s="28"/>
      <c r="C80" s="29"/>
      <c r="D80" s="28"/>
      <c r="F80" s="476" t="s">
        <v>799</v>
      </c>
      <c r="G80" s="498"/>
      <c r="H80" s="498"/>
      <c r="I80" s="498"/>
      <c r="J80" s="490"/>
      <c r="K80" s="44"/>
    </row>
    <row r="81" spans="1:11" ht="14.1" customHeight="1">
      <c r="A81" s="27" t="str">
        <f t="shared" si="1"/>
        <v>1802602</v>
      </c>
      <c r="B81" s="28" t="s">
        <v>329</v>
      </c>
      <c r="C81" s="29">
        <v>26</v>
      </c>
      <c r="D81" s="28" t="s">
        <v>767</v>
      </c>
      <c r="E81" s="38">
        <v>53</v>
      </c>
      <c r="F81" s="73" t="s">
        <v>798</v>
      </c>
      <c r="G81" s="73"/>
      <c r="H81" s="73"/>
      <c r="I81" s="73"/>
      <c r="J81" s="73"/>
      <c r="K81" s="43">
        <f>VLOOKUP($A81&amp;K$107,決統データ!$A$3:$DE$365,$E81+19,FALSE)</f>
        <v>0</v>
      </c>
    </row>
    <row r="82" spans="1:11" ht="14.1" customHeight="1">
      <c r="A82" s="27" t="str">
        <f t="shared" si="1"/>
        <v>1802602</v>
      </c>
      <c r="B82" s="28" t="s">
        <v>329</v>
      </c>
      <c r="C82" s="29">
        <v>26</v>
      </c>
      <c r="D82" s="28" t="s">
        <v>767</v>
      </c>
      <c r="E82" s="38">
        <v>54</v>
      </c>
      <c r="F82" s="73" t="s">
        <v>797</v>
      </c>
      <c r="G82" s="73"/>
      <c r="H82" s="73"/>
      <c r="I82" s="73"/>
      <c r="J82" s="73"/>
      <c r="K82" s="43">
        <f>VLOOKUP($A82&amp;K$107,決統データ!$A$3:$DE$365,$E82+19,FALSE)</f>
        <v>0</v>
      </c>
    </row>
    <row r="83" spans="1:11" ht="14.1" customHeight="1">
      <c r="A83" s="27" t="str">
        <f t="shared" si="1"/>
        <v>1802602</v>
      </c>
      <c r="B83" s="28" t="s">
        <v>329</v>
      </c>
      <c r="C83" s="29">
        <v>26</v>
      </c>
      <c r="D83" s="28" t="s">
        <v>767</v>
      </c>
      <c r="E83" s="38">
        <v>55</v>
      </c>
      <c r="F83" s="647" t="s">
        <v>796</v>
      </c>
      <c r="G83" s="648"/>
      <c r="H83" s="648"/>
      <c r="I83" s="654"/>
      <c r="J83" s="60" t="s">
        <v>583</v>
      </c>
      <c r="K83" s="43">
        <f>VLOOKUP($A83&amp;K$107,決統データ!$A$3:$DE$365,$E83+19,FALSE)</f>
        <v>5266</v>
      </c>
    </row>
    <row r="84" spans="1:11" ht="14.1" customHeight="1">
      <c r="A84" s="27" t="str">
        <f t="shared" si="1"/>
        <v>1802602</v>
      </c>
      <c r="B84" s="28" t="s">
        <v>329</v>
      </c>
      <c r="C84" s="29">
        <v>26</v>
      </c>
      <c r="D84" s="28" t="s">
        <v>767</v>
      </c>
      <c r="E84" s="38">
        <v>56</v>
      </c>
      <c r="F84" s="649"/>
      <c r="G84" s="650"/>
      <c r="H84" s="650"/>
      <c r="I84" s="655"/>
      <c r="J84" s="60" t="s">
        <v>795</v>
      </c>
      <c r="K84" s="43">
        <f>VLOOKUP($A84&amp;K$107,決統データ!$A$3:$DE$365,$E84+19,FALSE)</f>
        <v>5266</v>
      </c>
    </row>
    <row r="85" spans="1:11" ht="14.1" customHeight="1">
      <c r="A85" s="27" t="str">
        <f t="shared" si="1"/>
        <v>1802602</v>
      </c>
      <c r="B85" s="28" t="s">
        <v>329</v>
      </c>
      <c r="C85" s="29">
        <v>26</v>
      </c>
      <c r="D85" s="28" t="s">
        <v>767</v>
      </c>
      <c r="E85" s="38">
        <v>57</v>
      </c>
      <c r="F85" s="647" t="s">
        <v>582</v>
      </c>
      <c r="G85" s="648"/>
      <c r="H85" s="648"/>
      <c r="I85" s="654"/>
      <c r="J85" s="60" t="s">
        <v>583</v>
      </c>
      <c r="K85" s="43">
        <f>VLOOKUP($A85&amp;K$107,決統データ!$A$3:$DE$365,$E85+19,FALSE)</f>
        <v>1484</v>
      </c>
    </row>
    <row r="86" spans="1:11" ht="14.1" customHeight="1">
      <c r="A86" s="27" t="str">
        <f t="shared" si="1"/>
        <v>1802602</v>
      </c>
      <c r="B86" s="28" t="s">
        <v>329</v>
      </c>
      <c r="C86" s="29">
        <v>26</v>
      </c>
      <c r="D86" s="28" t="s">
        <v>767</v>
      </c>
      <c r="E86" s="38">
        <v>58</v>
      </c>
      <c r="F86" s="649"/>
      <c r="G86" s="650"/>
      <c r="H86" s="650"/>
      <c r="I86" s="655"/>
      <c r="J86" s="60" t="s">
        <v>795</v>
      </c>
      <c r="K86" s="43">
        <f>VLOOKUP($A86&amp;K$107,決統データ!$A$3:$DE$365,$E86+19,FALSE)</f>
        <v>1484</v>
      </c>
    </row>
    <row r="87" spans="1:11" ht="13.5" customHeight="1">
      <c r="A87" s="27" t="str">
        <f t="shared" si="1"/>
        <v>1802602</v>
      </c>
      <c r="B87" s="28" t="s">
        <v>329</v>
      </c>
      <c r="C87" s="29">
        <v>26</v>
      </c>
      <c r="D87" s="28" t="s">
        <v>767</v>
      </c>
      <c r="E87" s="38">
        <v>59</v>
      </c>
      <c r="F87" s="880" t="s">
        <v>585</v>
      </c>
      <c r="G87" s="950" t="s">
        <v>586</v>
      </c>
      <c r="H87" s="951"/>
      <c r="I87" s="952"/>
      <c r="J87" s="60" t="s">
        <v>583</v>
      </c>
      <c r="K87" s="43">
        <f>VLOOKUP($A87&amp;K$107,決統データ!$A$3:$DE$365,$E87+19,FALSE)</f>
        <v>6750</v>
      </c>
    </row>
    <row r="88" spans="1:11" ht="14.1" customHeight="1">
      <c r="A88" s="27" t="str">
        <f t="shared" si="1"/>
        <v>1802602</v>
      </c>
      <c r="B88" s="28" t="s">
        <v>329</v>
      </c>
      <c r="C88" s="29">
        <v>26</v>
      </c>
      <c r="D88" s="28" t="s">
        <v>767</v>
      </c>
      <c r="E88" s="38">
        <v>60</v>
      </c>
      <c r="F88" s="881"/>
      <c r="G88" s="953"/>
      <c r="H88" s="954"/>
      <c r="I88" s="955"/>
      <c r="J88" s="60" t="s">
        <v>795</v>
      </c>
      <c r="K88" s="43">
        <f>VLOOKUP($A88&amp;K$107,決統データ!$A$3:$DE$365,$E88+19,FALSE)</f>
        <v>6750</v>
      </c>
    </row>
    <row r="89" spans="1:11" ht="14.1" customHeight="1">
      <c r="A89" s="27" t="str">
        <f t="shared" si="1"/>
        <v>1802602</v>
      </c>
      <c r="B89" s="28" t="s">
        <v>329</v>
      </c>
      <c r="C89" s="29">
        <v>26</v>
      </c>
      <c r="D89" s="28" t="s">
        <v>767</v>
      </c>
      <c r="E89" s="24">
        <v>61</v>
      </c>
      <c r="F89" s="64" t="s">
        <v>704</v>
      </c>
      <c r="G89" s="177"/>
      <c r="H89" s="177"/>
      <c r="I89" s="177"/>
      <c r="J89" s="62"/>
      <c r="K89" s="43">
        <f>VLOOKUP($A89&amp;K$107,決統データ!$A$3:$DE$365,$E89+19,FALSE)</f>
        <v>0</v>
      </c>
    </row>
    <row r="90" spans="1:11" ht="14.1" customHeight="1">
      <c r="A90" s="27" t="str">
        <f t="shared" si="1"/>
        <v>1802602</v>
      </c>
      <c r="B90" s="28" t="s">
        <v>329</v>
      </c>
      <c r="C90" s="29">
        <v>26</v>
      </c>
      <c r="D90" s="28" t="s">
        <v>767</v>
      </c>
      <c r="E90" s="24">
        <v>62</v>
      </c>
      <c r="F90" s="64" t="s">
        <v>705</v>
      </c>
      <c r="G90" s="177"/>
      <c r="H90" s="177"/>
      <c r="I90" s="177"/>
      <c r="J90" s="62"/>
      <c r="K90" s="43">
        <f>VLOOKUP($A90&amp;K$107,決統データ!$A$3:$DE$365,$E90+19,FALSE)</f>
        <v>0</v>
      </c>
    </row>
    <row r="91" spans="1:11" ht="14.1" customHeight="1">
      <c r="A91" s="27" t="str">
        <f t="shared" si="1"/>
        <v>1802602</v>
      </c>
      <c r="B91" s="28" t="s">
        <v>329</v>
      </c>
      <c r="C91" s="29">
        <v>26</v>
      </c>
      <c r="D91" s="28" t="s">
        <v>767</v>
      </c>
      <c r="E91" s="24">
        <v>63</v>
      </c>
      <c r="F91" s="918" t="s">
        <v>706</v>
      </c>
      <c r="G91" s="645"/>
      <c r="H91" s="175" t="s">
        <v>707</v>
      </c>
      <c r="I91" s="176"/>
      <c r="J91" s="60"/>
      <c r="K91" s="43">
        <f>VLOOKUP($A91&amp;K$107,決統データ!$A$3:$DE$365,$E91+19,FALSE)</f>
        <v>0</v>
      </c>
    </row>
    <row r="92" spans="1:11" ht="14.1" customHeight="1">
      <c r="A92" s="27" t="str">
        <f t="shared" si="1"/>
        <v>1802602</v>
      </c>
      <c r="B92" s="28" t="s">
        <v>329</v>
      </c>
      <c r="C92" s="29">
        <v>26</v>
      </c>
      <c r="D92" s="28" t="s">
        <v>767</v>
      </c>
      <c r="E92" s="24">
        <v>64</v>
      </c>
      <c r="F92" s="645"/>
      <c r="G92" s="645"/>
      <c r="H92" s="175" t="s">
        <v>708</v>
      </c>
      <c r="I92" s="175"/>
      <c r="J92" s="175"/>
      <c r="K92" s="43">
        <f>VLOOKUP($A92&amp;K$107,決統データ!$A$3:$DE$365,$E92+19,FALSE)</f>
        <v>0</v>
      </c>
    </row>
    <row r="93" spans="1:11" ht="14.1" customHeight="1">
      <c r="A93" s="27" t="str">
        <f t="shared" si="1"/>
        <v>1802602</v>
      </c>
      <c r="B93" s="28" t="s">
        <v>329</v>
      </c>
      <c r="C93" s="29">
        <v>26</v>
      </c>
      <c r="D93" s="28" t="s">
        <v>767</v>
      </c>
      <c r="E93" s="24">
        <v>65</v>
      </c>
      <c r="F93" s="645"/>
      <c r="G93" s="645"/>
      <c r="H93" s="653" t="s">
        <v>288</v>
      </c>
      <c r="I93" s="175" t="s">
        <v>710</v>
      </c>
      <c r="J93" s="175"/>
      <c r="K93" s="43">
        <f>VLOOKUP($A93&amp;K$107,決統データ!$A$3:$DE$365,$E93+19,FALSE)</f>
        <v>0</v>
      </c>
    </row>
    <row r="94" spans="1:11">
      <c r="A94" s="27" t="str">
        <f t="shared" si="1"/>
        <v>1802602</v>
      </c>
      <c r="B94" s="28" t="s">
        <v>329</v>
      </c>
      <c r="C94" s="29">
        <v>26</v>
      </c>
      <c r="D94" s="28" t="s">
        <v>767</v>
      </c>
      <c r="E94" s="24">
        <v>66</v>
      </c>
      <c r="F94" s="645"/>
      <c r="G94" s="645"/>
      <c r="H94" s="653"/>
      <c r="I94" s="175" t="s">
        <v>711</v>
      </c>
      <c r="J94" s="175"/>
      <c r="K94" s="43">
        <f>VLOOKUP($A94&amp;K$107,決統データ!$A$3:$DE$365,$E94+19,FALSE)</f>
        <v>0</v>
      </c>
    </row>
    <row r="95" spans="1:11">
      <c r="A95" s="27" t="str">
        <f t="shared" si="1"/>
        <v>1802602</v>
      </c>
      <c r="B95" s="28" t="s">
        <v>329</v>
      </c>
      <c r="C95" s="29">
        <v>26</v>
      </c>
      <c r="D95" s="28" t="s">
        <v>767</v>
      </c>
      <c r="E95" s="24">
        <v>67</v>
      </c>
      <c r="F95" s="645"/>
      <c r="G95" s="645"/>
      <c r="H95" s="653"/>
      <c r="I95" s="175" t="s">
        <v>712</v>
      </c>
      <c r="J95" s="175"/>
      <c r="K95" s="43">
        <f>VLOOKUP($A95&amp;K$107,決統データ!$A$3:$DE$365,$E95+19,FALSE)</f>
        <v>0</v>
      </c>
    </row>
    <row r="96" spans="1:11">
      <c r="A96" s="27" t="str">
        <f t="shared" si="1"/>
        <v>1802602</v>
      </c>
      <c r="B96" s="28" t="s">
        <v>329</v>
      </c>
      <c r="C96" s="29">
        <v>26</v>
      </c>
      <c r="D96" s="28" t="s">
        <v>767</v>
      </c>
      <c r="E96" s="38">
        <v>68</v>
      </c>
      <c r="F96" s="645"/>
      <c r="G96" s="645"/>
      <c r="H96" s="653"/>
      <c r="I96" s="175" t="s">
        <v>713</v>
      </c>
      <c r="J96" s="175"/>
      <c r="K96" s="43">
        <f>VLOOKUP($A96&amp;K$107,決統データ!$A$3:$DE$365,$E96+19,FALSE)</f>
        <v>0</v>
      </c>
    </row>
    <row r="97" spans="1:11" ht="14.25" customHeight="1">
      <c r="A97" s="27" t="str">
        <f t="shared" si="1"/>
        <v>1802602</v>
      </c>
      <c r="B97" s="28" t="s">
        <v>329</v>
      </c>
      <c r="C97" s="29">
        <v>26</v>
      </c>
      <c r="D97" s="28" t="s">
        <v>767</v>
      </c>
      <c r="E97" s="38">
        <v>69</v>
      </c>
      <c r="F97" s="608" t="s">
        <v>1374</v>
      </c>
      <c r="G97" s="608"/>
      <c r="H97" s="608"/>
      <c r="I97" s="608"/>
      <c r="J97" s="608"/>
      <c r="K97" s="43">
        <f>VLOOKUP($A97&amp;K$107,決統データ!$A$3:$DE$365,$E97+19,FALSE)</f>
        <v>54717</v>
      </c>
    </row>
    <row r="98" spans="1:11">
      <c r="A98" s="27" t="str">
        <f t="shared" si="1"/>
        <v>1802602</v>
      </c>
      <c r="B98" s="28" t="s">
        <v>329</v>
      </c>
      <c r="C98" s="29">
        <v>26</v>
      </c>
      <c r="D98" s="28" t="s">
        <v>767</v>
      </c>
      <c r="E98" s="38">
        <v>70</v>
      </c>
      <c r="F98" s="609" t="s">
        <v>1375</v>
      </c>
      <c r="G98" s="609"/>
      <c r="H98" s="609"/>
      <c r="I98" s="609"/>
      <c r="J98" s="609"/>
      <c r="K98" s="43">
        <f>VLOOKUP($A98&amp;K$107,決統データ!$A$3:$DE$365,$E98+19,FALSE)</f>
        <v>60426</v>
      </c>
    </row>
    <row r="99" spans="1:11">
      <c r="F99" s="507" t="s">
        <v>500</v>
      </c>
      <c r="G99" s="72" t="s">
        <v>503</v>
      </c>
      <c r="H99" s="75"/>
      <c r="I99" s="77"/>
      <c r="J99" s="76"/>
      <c r="K99" s="244">
        <f>K3/K14*100</f>
        <v>126.00898817574937</v>
      </c>
    </row>
    <row r="100" spans="1:11">
      <c r="F100" s="507"/>
      <c r="G100" s="72" t="s">
        <v>501</v>
      </c>
      <c r="H100" s="72"/>
      <c r="I100" s="75"/>
      <c r="J100" s="76"/>
      <c r="K100" s="244">
        <f>K3/(K14+K51)*100</f>
        <v>119.16403622784757</v>
      </c>
    </row>
    <row r="101" spans="1:11">
      <c r="F101" s="507"/>
      <c r="G101" s="72" t="s">
        <v>504</v>
      </c>
      <c r="H101" s="72"/>
      <c r="I101" s="75"/>
      <c r="J101" s="76"/>
      <c r="K101" s="244">
        <f>(K4-K7)/(K15-K17)*100</f>
        <v>67.838739011821772</v>
      </c>
    </row>
    <row r="102" spans="1:11">
      <c r="F102" s="507"/>
      <c r="G102" s="72" t="s">
        <v>502</v>
      </c>
      <c r="H102" s="75"/>
      <c r="I102" s="77"/>
      <c r="J102" s="76"/>
      <c r="K102" s="282">
        <f>K71/(K4-K7)*100</f>
        <v>0</v>
      </c>
    </row>
    <row r="103" spans="1:11">
      <c r="F103" s="507"/>
      <c r="G103" s="75" t="s">
        <v>512</v>
      </c>
      <c r="H103" s="77"/>
      <c r="I103" s="77"/>
      <c r="J103" s="76"/>
      <c r="K103" s="244">
        <f>(K12+K27+K28)/(K3+K25)*100</f>
        <v>47.691308864265928</v>
      </c>
    </row>
    <row r="107" spans="1:11" hidden="1">
      <c r="K107" s="12" t="str">
        <f>+K108&amp;"000"</f>
        <v>264075000</v>
      </c>
    </row>
    <row r="108" spans="1:11" hidden="1">
      <c r="K108" s="12" t="s">
        <v>573</v>
      </c>
    </row>
    <row r="109" spans="1:11" hidden="1">
      <c r="K109" s="12" t="s">
        <v>574</v>
      </c>
    </row>
  </sheetData>
  <sheetProtection algorithmName="SHA-512" hashValue="SX2YIXT0SFO/XM7CCwRTJRLLR70IYLRu+yX+mm5d1V1FhTr7NDR/C+v327ZfWZOMZYXJiE5ltXABdh0GDebJ5g==" saltValue="LAYVyyFFoeB3QHbAqaMDPg==" spinCount="100000" sheet="1" objects="1" scenarios="1"/>
  <customSheetViews>
    <customSheetView guid="{247A5D4D-80F1-4466-92F7-7A3BC78E450F}" printArea="1" topLeftCell="A86">
      <selection activeCell="C43" sqref="C43"/>
      <pageMargins left="1.1811023622047245" right="0.78740157480314965" top="0.55118110236220474" bottom="0.35433070866141736" header="0.51181102362204722" footer="0.27559055118110237"/>
      <pageSetup paperSize="9" scale="55" orientation="portrait" blackAndWhite="1" horizontalDpi="4294967293" verticalDpi="4294967293"/>
      <headerFooter alignWithMargins="0"/>
    </customSheetView>
  </customSheetViews>
  <mergeCells count="93">
    <mergeCell ref="F76:J76"/>
    <mergeCell ref="F78:J78"/>
    <mergeCell ref="F77:J77"/>
    <mergeCell ref="F65:J65"/>
    <mergeCell ref="F66:F68"/>
    <mergeCell ref="G66:J66"/>
    <mergeCell ref="G67:J67"/>
    <mergeCell ref="G68:J68"/>
    <mergeCell ref="F74:J74"/>
    <mergeCell ref="F69:J69"/>
    <mergeCell ref="F70:I71"/>
    <mergeCell ref="F72:J72"/>
    <mergeCell ref="F73:J73"/>
    <mergeCell ref="F75:J75"/>
    <mergeCell ref="F59:J59"/>
    <mergeCell ref="H54:J54"/>
    <mergeCell ref="H42:J42"/>
    <mergeCell ref="G36:J36"/>
    <mergeCell ref="G37:H38"/>
    <mergeCell ref="I37:J37"/>
    <mergeCell ref="G52:G54"/>
    <mergeCell ref="H52:J52"/>
    <mergeCell ref="H53:J53"/>
    <mergeCell ref="G57:J57"/>
    <mergeCell ref="G58:J58"/>
    <mergeCell ref="F2:J2"/>
    <mergeCell ref="F3:F24"/>
    <mergeCell ref="G3:J3"/>
    <mergeCell ref="G4:J4"/>
    <mergeCell ref="G5:J5"/>
    <mergeCell ref="G6:J6"/>
    <mergeCell ref="G19:J19"/>
    <mergeCell ref="G20:J20"/>
    <mergeCell ref="G21:J21"/>
    <mergeCell ref="G22:J22"/>
    <mergeCell ref="G15:J15"/>
    <mergeCell ref="G16:J16"/>
    <mergeCell ref="G17:J17"/>
    <mergeCell ref="G18:J18"/>
    <mergeCell ref="G23:J23"/>
    <mergeCell ref="G7:J7"/>
    <mergeCell ref="G11:J11"/>
    <mergeCell ref="G12:J12"/>
    <mergeCell ref="G13:J13"/>
    <mergeCell ref="G14:J14"/>
    <mergeCell ref="I38:J38"/>
    <mergeCell ref="G35:J35"/>
    <mergeCell ref="G25:J25"/>
    <mergeCell ref="G26:J26"/>
    <mergeCell ref="G27:J27"/>
    <mergeCell ref="G28:J28"/>
    <mergeCell ref="G33:J33"/>
    <mergeCell ref="G8:J8"/>
    <mergeCell ref="G9:J9"/>
    <mergeCell ref="G10:J10"/>
    <mergeCell ref="G24:J24"/>
    <mergeCell ref="F79:J79"/>
    <mergeCell ref="H43:H45"/>
    <mergeCell ref="I43:I45"/>
    <mergeCell ref="H46:J46"/>
    <mergeCell ref="H47:J47"/>
    <mergeCell ref="H48:J48"/>
    <mergeCell ref="H49:J49"/>
    <mergeCell ref="H50:J50"/>
    <mergeCell ref="G62:J62"/>
    <mergeCell ref="F61:J61"/>
    <mergeCell ref="G55:J55"/>
    <mergeCell ref="G56:J56"/>
    <mergeCell ref="F99:F103"/>
    <mergeCell ref="F83:I84"/>
    <mergeCell ref="F85:I86"/>
    <mergeCell ref="F87:F88"/>
    <mergeCell ref="G87:I88"/>
    <mergeCell ref="F91:G96"/>
    <mergeCell ref="H93:H96"/>
    <mergeCell ref="F97:J97"/>
    <mergeCell ref="F98:J98"/>
    <mergeCell ref="F64:J64"/>
    <mergeCell ref="F63:J63"/>
    <mergeCell ref="F25:F58"/>
    <mergeCell ref="F80:J80"/>
    <mergeCell ref="G39:G42"/>
    <mergeCell ref="H39:J39"/>
    <mergeCell ref="H40:J40"/>
    <mergeCell ref="H41:J41"/>
    <mergeCell ref="G34:J34"/>
    <mergeCell ref="G43:G50"/>
    <mergeCell ref="G29:J29"/>
    <mergeCell ref="G30:J30"/>
    <mergeCell ref="G31:J31"/>
    <mergeCell ref="G32:J32"/>
    <mergeCell ref="F60:J60"/>
    <mergeCell ref="G51:J51"/>
  </mergeCells>
  <phoneticPr fontId="3"/>
  <pageMargins left="1.1811023622047245" right="0.78740157480314965" top="0.55118110236220474" bottom="0.35433070866141736" header="0.51181102362204722" footer="0.27559055118110237"/>
  <pageSetup paperSize="9" scale="55"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pageSetUpPr fitToPage="1"/>
  </sheetPr>
  <dimension ref="A1:I56"/>
  <sheetViews>
    <sheetView view="pageBreakPreview" zoomScaleNormal="100" zoomScaleSheetLayoutView="100" workbookViewId="0">
      <pane ySplit="2" topLeftCell="A3" activePane="bottomLeft" state="frozen"/>
      <selection pane="bottomLeft" activeCell="A54" sqref="A54:XFD56"/>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6.59765625" style="1" customWidth="1"/>
    <col min="7" max="7" width="9" style="1"/>
    <col min="8" max="8" width="27.09765625" style="1" customWidth="1"/>
    <col min="9" max="9" width="14" style="1" customWidth="1"/>
    <col min="10" max="16384" width="9" style="1"/>
  </cols>
  <sheetData>
    <row r="1" spans="1:9" ht="20.25" customHeight="1">
      <c r="F1" s="1" t="s">
        <v>1113</v>
      </c>
      <c r="I1" s="240" t="s">
        <v>513</v>
      </c>
    </row>
    <row r="2" spans="1:9" ht="37.950000000000003" customHeight="1">
      <c r="A2" s="26"/>
      <c r="B2" s="67" t="s">
        <v>757</v>
      </c>
      <c r="C2" s="26" t="s">
        <v>758</v>
      </c>
      <c r="D2" s="26" t="s">
        <v>759</v>
      </c>
      <c r="E2" s="30" t="s">
        <v>760</v>
      </c>
      <c r="F2" s="807"/>
      <c r="G2" s="807"/>
      <c r="H2" s="807"/>
      <c r="I2" s="286" t="s">
        <v>270</v>
      </c>
    </row>
    <row r="3" spans="1:9" ht="22.05" customHeight="1">
      <c r="A3" s="27" t="str">
        <f>+B3&amp;C3&amp;D3</f>
        <v>1802101</v>
      </c>
      <c r="B3" s="28" t="s">
        <v>329</v>
      </c>
      <c r="C3" s="29">
        <v>21</v>
      </c>
      <c r="D3" s="28" t="s">
        <v>761</v>
      </c>
      <c r="E3" s="24">
        <v>1</v>
      </c>
      <c r="F3" s="507" t="s">
        <v>1112</v>
      </c>
      <c r="G3" s="660" t="s">
        <v>833</v>
      </c>
      <c r="H3" s="84" t="s">
        <v>1105</v>
      </c>
      <c r="I3" s="43">
        <f>VLOOKUP($A3&amp;I$54,決統データ!$A$3:$DE$365,$E3+19,FALSE)</f>
        <v>1013</v>
      </c>
    </row>
    <row r="4" spans="1:9" ht="22.05" customHeight="1">
      <c r="A4" s="27" t="str">
        <f t="shared" ref="A4:A26" si="0">+B4&amp;C4&amp;D4</f>
        <v>1802101</v>
      </c>
      <c r="B4" s="28" t="s">
        <v>329</v>
      </c>
      <c r="C4" s="29">
        <v>21</v>
      </c>
      <c r="D4" s="28" t="s">
        <v>761</v>
      </c>
      <c r="E4" s="24">
        <v>2</v>
      </c>
      <c r="F4" s="507"/>
      <c r="G4" s="659"/>
      <c r="H4" s="60" t="s">
        <v>1104</v>
      </c>
      <c r="I4" s="43">
        <f>VLOOKUP($A4&amp;I$54,決統データ!$A$3:$DE$365,$E4+19,FALSE)</f>
        <v>782</v>
      </c>
    </row>
    <row r="5" spans="1:9" ht="22.05" customHeight="1">
      <c r="A5" s="27" t="str">
        <f t="shared" si="0"/>
        <v>1802101</v>
      </c>
      <c r="B5" s="28" t="s">
        <v>329</v>
      </c>
      <c r="C5" s="29">
        <v>21</v>
      </c>
      <c r="D5" s="28" t="s">
        <v>761</v>
      </c>
      <c r="E5" s="24">
        <v>3</v>
      </c>
      <c r="F5" s="507"/>
      <c r="G5" s="659"/>
      <c r="H5" s="60" t="s">
        <v>1475</v>
      </c>
      <c r="I5" s="43">
        <f>VLOOKUP($A5&amp;I$54,決統データ!$A$3:$DE$365,$E5+19,FALSE)</f>
        <v>379</v>
      </c>
    </row>
    <row r="6" spans="1:9" ht="22.05" customHeight="1">
      <c r="A6" s="27" t="str">
        <f t="shared" si="0"/>
        <v>1802101</v>
      </c>
      <c r="B6" s="28" t="s">
        <v>329</v>
      </c>
      <c r="C6" s="29">
        <v>21</v>
      </c>
      <c r="D6" s="28" t="s">
        <v>761</v>
      </c>
      <c r="E6" s="24">
        <v>4</v>
      </c>
      <c r="F6" s="507"/>
      <c r="G6" s="659"/>
      <c r="H6" s="60" t="s">
        <v>1111</v>
      </c>
      <c r="I6" s="43">
        <f>VLOOKUP($A6&amp;I$54,決統データ!$A$3:$DE$365,$E6+19,FALSE)</f>
        <v>0</v>
      </c>
    </row>
    <row r="7" spans="1:9" ht="22.05" customHeight="1">
      <c r="A7" s="27" t="str">
        <f t="shared" si="0"/>
        <v>1802101</v>
      </c>
      <c r="B7" s="28" t="s">
        <v>329</v>
      </c>
      <c r="C7" s="29">
        <v>21</v>
      </c>
      <c r="D7" s="28" t="s">
        <v>761</v>
      </c>
      <c r="E7" s="24">
        <v>5</v>
      </c>
      <c r="F7" s="507"/>
      <c r="G7" s="659"/>
      <c r="H7" s="60" t="s">
        <v>1101</v>
      </c>
      <c r="I7" s="43">
        <f>VLOOKUP($A7&amp;I$54,決統データ!$A$3:$DE$365,$E7+19,FALSE)</f>
        <v>428</v>
      </c>
    </row>
    <row r="8" spans="1:9" ht="22.05" customHeight="1">
      <c r="A8" s="27" t="str">
        <f t="shared" si="0"/>
        <v>1802101</v>
      </c>
      <c r="B8" s="28" t="s">
        <v>329</v>
      </c>
      <c r="C8" s="29">
        <v>21</v>
      </c>
      <c r="D8" s="28" t="s">
        <v>761</v>
      </c>
      <c r="E8" s="24">
        <v>6</v>
      </c>
      <c r="F8" s="507"/>
      <c r="G8" s="659"/>
      <c r="H8" s="60" t="s">
        <v>770</v>
      </c>
      <c r="I8" s="43">
        <f>VLOOKUP($A8&amp;I$54,決統データ!$A$3:$DE$365,$E8+19,FALSE)</f>
        <v>2602</v>
      </c>
    </row>
    <row r="9" spans="1:9" ht="22.05" customHeight="1">
      <c r="A9" s="27" t="str">
        <f t="shared" si="0"/>
        <v>1802101</v>
      </c>
      <c r="B9" s="28" t="s">
        <v>329</v>
      </c>
      <c r="C9" s="29">
        <v>21</v>
      </c>
      <c r="D9" s="28" t="s">
        <v>761</v>
      </c>
      <c r="E9" s="24">
        <v>7</v>
      </c>
      <c r="F9" s="507"/>
      <c r="G9" s="467" t="s">
        <v>1100</v>
      </c>
      <c r="H9" s="467"/>
      <c r="I9" s="43">
        <f>VLOOKUP($A9&amp;I$54,決統データ!$A$3:$DE$365,$E9+19,FALSE)</f>
        <v>1484</v>
      </c>
    </row>
    <row r="10" spans="1:9" ht="22.05" customHeight="1">
      <c r="A10" s="27" t="str">
        <f t="shared" si="0"/>
        <v>1802101</v>
      </c>
      <c r="B10" s="28" t="s">
        <v>329</v>
      </c>
      <c r="C10" s="29">
        <v>21</v>
      </c>
      <c r="D10" s="28" t="s">
        <v>761</v>
      </c>
      <c r="E10" s="24">
        <v>8</v>
      </c>
      <c r="F10" s="507"/>
      <c r="G10" s="659" t="s">
        <v>626</v>
      </c>
      <c r="H10" s="60" t="s">
        <v>1365</v>
      </c>
      <c r="I10" s="43">
        <f>VLOOKUP($A10&amp;I$54,決統データ!$A$3:$DE$365,$E10+19,FALSE)</f>
        <v>1484</v>
      </c>
    </row>
    <row r="11" spans="1:9" ht="22.05" customHeight="1">
      <c r="A11" s="27" t="str">
        <f t="shared" si="0"/>
        <v>1802101</v>
      </c>
      <c r="B11" s="28" t="s">
        <v>329</v>
      </c>
      <c r="C11" s="29">
        <v>21</v>
      </c>
      <c r="D11" s="28" t="s">
        <v>761</v>
      </c>
      <c r="E11" s="24">
        <v>9</v>
      </c>
      <c r="F11" s="507"/>
      <c r="G11" s="659"/>
      <c r="H11" s="60" t="s">
        <v>1361</v>
      </c>
      <c r="I11" s="43">
        <f>VLOOKUP($A11&amp;I$54,決統データ!$A$3:$DE$365,$E11+19,FALSE)</f>
        <v>0</v>
      </c>
    </row>
    <row r="12" spans="1:9" ht="22.05" customHeight="1">
      <c r="A12" s="27" t="str">
        <f t="shared" si="0"/>
        <v>1802101</v>
      </c>
      <c r="B12" s="28" t="s">
        <v>329</v>
      </c>
      <c r="C12" s="29">
        <v>21</v>
      </c>
      <c r="D12" s="28" t="s">
        <v>761</v>
      </c>
      <c r="E12" s="24">
        <v>10</v>
      </c>
      <c r="F12" s="507"/>
      <c r="G12" s="659"/>
      <c r="H12" s="60" t="s">
        <v>1097</v>
      </c>
      <c r="I12" s="43">
        <f>VLOOKUP($A12&amp;I$54,決統データ!$A$3:$DE$365,$E12+19,FALSE)</f>
        <v>0</v>
      </c>
    </row>
    <row r="13" spans="1:9" ht="22.05" customHeight="1">
      <c r="A13" s="27" t="str">
        <f t="shared" si="0"/>
        <v>1802101</v>
      </c>
      <c r="B13" s="28" t="s">
        <v>329</v>
      </c>
      <c r="C13" s="29">
        <v>21</v>
      </c>
      <c r="D13" s="28" t="s">
        <v>761</v>
      </c>
      <c r="E13" s="24">
        <v>12</v>
      </c>
      <c r="F13" s="507"/>
      <c r="G13" s="467" t="s">
        <v>1232</v>
      </c>
      <c r="H13" s="467"/>
      <c r="I13" s="43">
        <f>VLOOKUP($A13&amp;I$54,決統データ!$A$3:$DE$365,$E13+19,FALSE)</f>
        <v>0</v>
      </c>
    </row>
    <row r="14" spans="1:9" ht="22.05" customHeight="1">
      <c r="A14" s="27" t="str">
        <f t="shared" si="0"/>
        <v>1802101</v>
      </c>
      <c r="B14" s="28" t="s">
        <v>329</v>
      </c>
      <c r="C14" s="29">
        <v>21</v>
      </c>
      <c r="D14" s="28" t="s">
        <v>761</v>
      </c>
      <c r="E14" s="24">
        <v>13</v>
      </c>
      <c r="F14" s="507"/>
      <c r="G14" s="467" t="s">
        <v>1096</v>
      </c>
      <c r="H14" s="467"/>
      <c r="I14" s="43">
        <f>VLOOKUP($A14&amp;I$54,決統データ!$A$3:$DE$365,$E14+19,FALSE)</f>
        <v>0</v>
      </c>
    </row>
    <row r="15" spans="1:9" ht="22.05" customHeight="1">
      <c r="A15" s="27" t="str">
        <f t="shared" si="0"/>
        <v>1802101</v>
      </c>
      <c r="B15" s="28" t="s">
        <v>329</v>
      </c>
      <c r="C15" s="29">
        <v>21</v>
      </c>
      <c r="D15" s="28" t="s">
        <v>761</v>
      </c>
      <c r="E15" s="24">
        <v>14</v>
      </c>
      <c r="F15" s="507"/>
      <c r="G15" s="467" t="s">
        <v>1095</v>
      </c>
      <c r="H15" s="467"/>
      <c r="I15" s="43">
        <f>VLOOKUP($A15&amp;I$54,決統データ!$A$3:$DE$365,$E15+19,FALSE)</f>
        <v>0</v>
      </c>
    </row>
    <row r="16" spans="1:9" ht="22.05" customHeight="1">
      <c r="A16" s="27" t="str">
        <f t="shared" si="0"/>
        <v>1802101</v>
      </c>
      <c r="B16" s="28" t="s">
        <v>329</v>
      </c>
      <c r="C16" s="29">
        <v>21</v>
      </c>
      <c r="D16" s="28" t="s">
        <v>761</v>
      </c>
      <c r="E16" s="24">
        <v>15</v>
      </c>
      <c r="F16" s="507"/>
      <c r="G16" s="467" t="s">
        <v>1094</v>
      </c>
      <c r="H16" s="467"/>
      <c r="I16" s="43">
        <f>VLOOKUP($A16&amp;I$54,決統データ!$A$3:$DE$365,$E16+19,FALSE)</f>
        <v>6932</v>
      </c>
    </row>
    <row r="17" spans="1:9" ht="22.05" customHeight="1">
      <c r="A17" s="27" t="str">
        <f t="shared" si="0"/>
        <v>1802101</v>
      </c>
      <c r="B17" s="28" t="s">
        <v>329</v>
      </c>
      <c r="C17" s="29">
        <v>21</v>
      </c>
      <c r="D17" s="28" t="s">
        <v>761</v>
      </c>
      <c r="E17" s="24">
        <v>16</v>
      </c>
      <c r="F17" s="507"/>
      <c r="G17" s="467" t="s">
        <v>1091</v>
      </c>
      <c r="H17" s="467"/>
      <c r="I17" s="43">
        <f>VLOOKUP($A17&amp;I$54,決統データ!$A$3:$DE$365,$E17+19,FALSE)</f>
        <v>0</v>
      </c>
    </row>
    <row r="18" spans="1:9" ht="22.05" customHeight="1">
      <c r="A18" s="27" t="str">
        <f t="shared" si="0"/>
        <v>1802101</v>
      </c>
      <c r="B18" s="28" t="s">
        <v>329</v>
      </c>
      <c r="C18" s="29">
        <v>21</v>
      </c>
      <c r="D18" s="28" t="s">
        <v>761</v>
      </c>
      <c r="E18" s="24">
        <v>17</v>
      </c>
      <c r="F18" s="507"/>
      <c r="G18" s="467" t="s">
        <v>1231</v>
      </c>
      <c r="H18" s="467"/>
      <c r="I18" s="43">
        <f>VLOOKUP($A18&amp;I$54,決統データ!$A$3:$DE$365,$E18+19,FALSE)</f>
        <v>0</v>
      </c>
    </row>
    <row r="19" spans="1:9" ht="22.05" customHeight="1">
      <c r="A19" s="27" t="str">
        <f t="shared" si="0"/>
        <v>1802101</v>
      </c>
      <c r="B19" s="28" t="s">
        <v>329</v>
      </c>
      <c r="C19" s="29">
        <v>21</v>
      </c>
      <c r="D19" s="28" t="s">
        <v>761</v>
      </c>
      <c r="E19" s="24">
        <v>18</v>
      </c>
      <c r="F19" s="507"/>
      <c r="G19" s="467" t="s">
        <v>1230</v>
      </c>
      <c r="H19" s="467"/>
      <c r="I19" s="43">
        <f>VLOOKUP($A19&amp;I$54,決統データ!$A$3:$DE$365,$E19+19,FALSE)</f>
        <v>0</v>
      </c>
    </row>
    <row r="20" spans="1:9" ht="22.05" customHeight="1">
      <c r="A20" s="27" t="str">
        <f t="shared" si="0"/>
        <v>1802101</v>
      </c>
      <c r="B20" s="28" t="s">
        <v>329</v>
      </c>
      <c r="C20" s="29">
        <v>21</v>
      </c>
      <c r="D20" s="28" t="s">
        <v>761</v>
      </c>
      <c r="E20" s="24">
        <v>19</v>
      </c>
      <c r="F20" s="507"/>
      <c r="G20" s="467" t="s">
        <v>1092</v>
      </c>
      <c r="H20" s="467"/>
      <c r="I20" s="43">
        <f>VLOOKUP($A20&amp;I$54,決統データ!$A$3:$DE$365,$E20+19,FALSE)</f>
        <v>78659</v>
      </c>
    </row>
    <row r="21" spans="1:9" ht="22.05" customHeight="1">
      <c r="A21" s="27" t="str">
        <f t="shared" si="0"/>
        <v>1802101</v>
      </c>
      <c r="B21" s="28" t="s">
        <v>329</v>
      </c>
      <c r="C21" s="29">
        <v>21</v>
      </c>
      <c r="D21" s="28" t="s">
        <v>761</v>
      </c>
      <c r="E21" s="24">
        <v>27</v>
      </c>
      <c r="F21" s="507"/>
      <c r="G21" s="476" t="s">
        <v>1229</v>
      </c>
      <c r="H21" s="490"/>
      <c r="I21" s="43">
        <f>VLOOKUP($A21&amp;I$54,決統データ!$A$3:$DE$365,$E21+19,FALSE)</f>
        <v>0</v>
      </c>
    </row>
    <row r="22" spans="1:9" ht="22.05" customHeight="1">
      <c r="A22" s="27" t="str">
        <f t="shared" si="0"/>
        <v>1802101</v>
      </c>
      <c r="B22" s="28" t="s">
        <v>329</v>
      </c>
      <c r="C22" s="29">
        <v>21</v>
      </c>
      <c r="D22" s="28" t="s">
        <v>761</v>
      </c>
      <c r="E22" s="24">
        <v>28</v>
      </c>
      <c r="F22" s="507"/>
      <c r="G22" s="467" t="s">
        <v>713</v>
      </c>
      <c r="H22" s="467"/>
      <c r="I22" s="43">
        <f>VLOOKUP($A22&amp;I$54,決統データ!$A$3:$DE$365,$E22+19,FALSE)</f>
        <v>1999</v>
      </c>
    </row>
    <row r="23" spans="1:9" ht="22.05" customHeight="1">
      <c r="A23" s="27" t="str">
        <f t="shared" si="0"/>
        <v>1802101</v>
      </c>
      <c r="B23" s="28" t="s">
        <v>329</v>
      </c>
      <c r="C23" s="29">
        <v>21</v>
      </c>
      <c r="D23" s="28" t="s">
        <v>761</v>
      </c>
      <c r="E23" s="24">
        <v>29</v>
      </c>
      <c r="F23" s="507"/>
      <c r="G23" s="467" t="s">
        <v>1228</v>
      </c>
      <c r="H23" s="467"/>
      <c r="I23" s="43">
        <f>VLOOKUP($A23&amp;I$54,決統データ!$A$3:$DE$365,$E23+19,FALSE)</f>
        <v>91676</v>
      </c>
    </row>
    <row r="24" spans="1:9" ht="22.05" customHeight="1">
      <c r="A24" s="27" t="str">
        <f t="shared" si="0"/>
        <v>1802101</v>
      </c>
      <c r="B24" s="28" t="s">
        <v>329</v>
      </c>
      <c r="C24" s="29">
        <v>21</v>
      </c>
      <c r="D24" s="28" t="s">
        <v>761</v>
      </c>
      <c r="E24" s="24">
        <v>30</v>
      </c>
      <c r="F24" s="507"/>
      <c r="G24" s="467" t="s">
        <v>1227</v>
      </c>
      <c r="H24" s="467"/>
      <c r="I24" s="43">
        <f>VLOOKUP($A24&amp;I$54,決統データ!$A$3:$DE$365,$E24+19,FALSE)</f>
        <v>0</v>
      </c>
    </row>
    <row r="25" spans="1:9" ht="22.05" customHeight="1">
      <c r="A25" s="27" t="str">
        <f t="shared" si="0"/>
        <v>1802101</v>
      </c>
      <c r="B25" s="28" t="s">
        <v>329</v>
      </c>
      <c r="C25" s="29">
        <v>21</v>
      </c>
      <c r="D25" s="28" t="s">
        <v>761</v>
      </c>
      <c r="E25" s="24">
        <v>31</v>
      </c>
      <c r="F25" s="507"/>
      <c r="G25" s="467" t="s">
        <v>1087</v>
      </c>
      <c r="H25" s="467"/>
      <c r="I25" s="43">
        <f>VLOOKUP($A25&amp;I$54,決統データ!$A$3:$DE$365,$E25+19,FALSE)</f>
        <v>0</v>
      </c>
    </row>
    <row r="26" spans="1:9" ht="22.05" customHeight="1">
      <c r="A26" s="27" t="str">
        <f t="shared" si="0"/>
        <v>1802101</v>
      </c>
      <c r="B26" s="28" t="s">
        <v>329</v>
      </c>
      <c r="C26" s="29">
        <v>21</v>
      </c>
      <c r="D26" s="28" t="s">
        <v>761</v>
      </c>
      <c r="E26" s="24">
        <v>32</v>
      </c>
      <c r="F26" s="507"/>
      <c r="G26" s="467" t="s">
        <v>1086</v>
      </c>
      <c r="H26" s="467"/>
      <c r="I26" s="43">
        <f>VLOOKUP($A26&amp;I$54,決統データ!$A$3:$DE$365,$E26+19,FALSE)</f>
        <v>91676</v>
      </c>
    </row>
    <row r="27" spans="1:9" ht="22.05" customHeight="1">
      <c r="F27" s="658" t="s">
        <v>1233</v>
      </c>
      <c r="G27" s="660" t="s">
        <v>833</v>
      </c>
      <c r="H27" s="84" t="s">
        <v>1105</v>
      </c>
      <c r="I27" s="153">
        <f t="shared" ref="I27:I50" si="1">I3/$I$26*100</f>
        <v>1.1049784021990487</v>
      </c>
    </row>
    <row r="28" spans="1:9" ht="22.05" customHeight="1">
      <c r="F28" s="658"/>
      <c r="G28" s="659"/>
      <c r="H28" s="60" t="s">
        <v>1104</v>
      </c>
      <c r="I28" s="153">
        <f t="shared" si="1"/>
        <v>0.8530040577686635</v>
      </c>
    </row>
    <row r="29" spans="1:9" ht="22.05" customHeight="1">
      <c r="F29" s="658"/>
      <c r="G29" s="659"/>
      <c r="H29" s="60" t="s">
        <v>1475</v>
      </c>
      <c r="I29" s="153">
        <f t="shared" si="1"/>
        <v>0.41341245255028575</v>
      </c>
    </row>
    <row r="30" spans="1:9" ht="22.05" customHeight="1">
      <c r="F30" s="658"/>
      <c r="G30" s="659"/>
      <c r="H30" s="60" t="s">
        <v>1102</v>
      </c>
      <c r="I30" s="153">
        <f t="shared" si="1"/>
        <v>0</v>
      </c>
    </row>
    <row r="31" spans="1:9" ht="22.05" customHeight="1">
      <c r="F31" s="658"/>
      <c r="G31" s="659"/>
      <c r="H31" s="60" t="s">
        <v>1101</v>
      </c>
      <c r="I31" s="153">
        <f t="shared" si="1"/>
        <v>0.46686155591430689</v>
      </c>
    </row>
    <row r="32" spans="1:9" ht="22.05" customHeight="1">
      <c r="F32" s="658"/>
      <c r="G32" s="659"/>
      <c r="H32" s="60" t="s">
        <v>770</v>
      </c>
      <c r="I32" s="153">
        <f t="shared" si="1"/>
        <v>2.8382564684323053</v>
      </c>
    </row>
    <row r="33" spans="6:9" ht="22.05" customHeight="1">
      <c r="F33" s="658"/>
      <c r="G33" s="467" t="s">
        <v>1100</v>
      </c>
      <c r="H33" s="467"/>
      <c r="I33" s="153">
        <f t="shared" si="1"/>
        <v>1.6187442733103539</v>
      </c>
    </row>
    <row r="34" spans="6:9" ht="22.05" customHeight="1">
      <c r="F34" s="658"/>
      <c r="G34" s="659" t="s">
        <v>626</v>
      </c>
      <c r="H34" s="406" t="s">
        <v>1362</v>
      </c>
      <c r="I34" s="153">
        <f t="shared" si="1"/>
        <v>1.6187442733103539</v>
      </c>
    </row>
    <row r="35" spans="6:9" ht="22.05" customHeight="1">
      <c r="F35" s="658"/>
      <c r="G35" s="659"/>
      <c r="H35" s="406" t="s">
        <v>1361</v>
      </c>
      <c r="I35" s="153">
        <f t="shared" si="1"/>
        <v>0</v>
      </c>
    </row>
    <row r="36" spans="6:9" ht="22.05" customHeight="1">
      <c r="F36" s="658"/>
      <c r="G36" s="659"/>
      <c r="H36" s="60" t="s">
        <v>1097</v>
      </c>
      <c r="I36" s="153">
        <f t="shared" si="1"/>
        <v>0</v>
      </c>
    </row>
    <row r="37" spans="6:9" ht="22.05" customHeight="1">
      <c r="F37" s="658"/>
      <c r="G37" s="467" t="s">
        <v>1232</v>
      </c>
      <c r="H37" s="467"/>
      <c r="I37" s="153">
        <f t="shared" si="1"/>
        <v>0</v>
      </c>
    </row>
    <row r="38" spans="6:9" ht="22.05" customHeight="1">
      <c r="F38" s="658"/>
      <c r="G38" s="467" t="s">
        <v>1096</v>
      </c>
      <c r="H38" s="467"/>
      <c r="I38" s="153">
        <f t="shared" si="1"/>
        <v>0</v>
      </c>
    </row>
    <row r="39" spans="6:9" ht="22.05" customHeight="1">
      <c r="F39" s="658"/>
      <c r="G39" s="467" t="s">
        <v>1095</v>
      </c>
      <c r="H39" s="467"/>
      <c r="I39" s="153">
        <f t="shared" si="1"/>
        <v>0</v>
      </c>
    </row>
    <row r="40" spans="6:9" ht="22.05" customHeight="1">
      <c r="F40" s="658"/>
      <c r="G40" s="467" t="s">
        <v>1094</v>
      </c>
      <c r="H40" s="467"/>
      <c r="I40" s="153">
        <f t="shared" si="1"/>
        <v>7.5614119289672317</v>
      </c>
    </row>
    <row r="41" spans="6:9" ht="22.05" customHeight="1">
      <c r="F41" s="658"/>
      <c r="G41" s="467" t="s">
        <v>1091</v>
      </c>
      <c r="H41" s="467"/>
      <c r="I41" s="153">
        <f t="shared" si="1"/>
        <v>0</v>
      </c>
    </row>
    <row r="42" spans="6:9" ht="22.05" customHeight="1">
      <c r="F42" s="658"/>
      <c r="G42" s="467" t="s">
        <v>1231</v>
      </c>
      <c r="H42" s="467"/>
      <c r="I42" s="153">
        <f t="shared" si="1"/>
        <v>0</v>
      </c>
    </row>
    <row r="43" spans="6:9" ht="22.05" customHeight="1">
      <c r="F43" s="658"/>
      <c r="G43" s="467" t="s">
        <v>1230</v>
      </c>
      <c r="H43" s="467"/>
      <c r="I43" s="153">
        <f t="shared" si="1"/>
        <v>0</v>
      </c>
    </row>
    <row r="44" spans="6:9" ht="22.05" customHeight="1">
      <c r="F44" s="658"/>
      <c r="G44" s="467" t="s">
        <v>1092</v>
      </c>
      <c r="H44" s="467"/>
      <c r="I44" s="153">
        <f t="shared" si="1"/>
        <v>85.80108207164362</v>
      </c>
    </row>
    <row r="45" spans="6:9" ht="22.05" customHeight="1">
      <c r="F45" s="658"/>
      <c r="G45" s="476" t="s">
        <v>1229</v>
      </c>
      <c r="H45" s="490"/>
      <c r="I45" s="153">
        <f t="shared" si="1"/>
        <v>0</v>
      </c>
    </row>
    <row r="46" spans="6:9" ht="22.05" customHeight="1">
      <c r="F46" s="658"/>
      <c r="G46" s="467" t="s">
        <v>713</v>
      </c>
      <c r="H46" s="467"/>
      <c r="I46" s="153">
        <f t="shared" si="1"/>
        <v>2.1805052576464941</v>
      </c>
    </row>
    <row r="47" spans="6:9" ht="22.05" customHeight="1">
      <c r="F47" s="658"/>
      <c r="G47" s="467" t="s">
        <v>1228</v>
      </c>
      <c r="H47" s="467"/>
      <c r="I47" s="153">
        <f t="shared" si="1"/>
        <v>100</v>
      </c>
    </row>
    <row r="48" spans="6:9" ht="22.05" customHeight="1">
      <c r="F48" s="658"/>
      <c r="G48" s="467" t="s">
        <v>1227</v>
      </c>
      <c r="H48" s="467"/>
      <c r="I48" s="153">
        <f t="shared" si="1"/>
        <v>0</v>
      </c>
    </row>
    <row r="49" spans="6:9" ht="22.05" customHeight="1">
      <c r="F49" s="658"/>
      <c r="G49" s="467" t="s">
        <v>1087</v>
      </c>
      <c r="H49" s="467"/>
      <c r="I49" s="153">
        <f t="shared" si="1"/>
        <v>0</v>
      </c>
    </row>
    <row r="50" spans="6:9" ht="22.05" customHeight="1">
      <c r="F50" s="658"/>
      <c r="G50" s="467" t="s">
        <v>1086</v>
      </c>
      <c r="H50" s="467"/>
      <c r="I50" s="153">
        <f t="shared" si="1"/>
        <v>100</v>
      </c>
    </row>
    <row r="54" spans="6:9" hidden="1">
      <c r="I54" s="12" t="str">
        <f>+I55&amp;"000"</f>
        <v>264075000</v>
      </c>
    </row>
    <row r="55" spans="6:9" hidden="1">
      <c r="I55" s="12" t="s">
        <v>573</v>
      </c>
    </row>
    <row r="56" spans="6:9" hidden="1">
      <c r="I56" s="12" t="s">
        <v>574</v>
      </c>
    </row>
  </sheetData>
  <sheetProtection algorithmName="SHA-512" hashValue="q3duHeeW0iZgg7tfJKQHWjV2Toy9lzJk80XhPN9urtSkRW0ffV+/VzNw3MLp00NHaz1OEf6OgnzL6m2XK8ubSQ==" saltValue="7foEpQrGFr70HscdTveEIQ==" spinCount="100000" sheet="1" objects="1" scenarios="1"/>
  <customSheetViews>
    <customSheetView guid="{247A5D4D-80F1-4466-92F7-7A3BC78E450F}" fitToPage="1" printArea="1">
      <selection activeCell="C43" sqref="C43"/>
      <pageMargins left="1.1811023622047245" right="0.78740157480314965" top="0.78740157480314965" bottom="0.78740157480314965" header="0.51181102362204722" footer="0.27559055118110237"/>
      <pageSetup paperSize="9" scale="67" orientation="portrait" blackAndWhite="1" horizontalDpi="4294967293" verticalDpi="4294967293"/>
      <headerFooter alignWithMargins="0"/>
    </customSheetView>
  </customSheetViews>
  <mergeCells count="37">
    <mergeCell ref="G41:H41"/>
    <mergeCell ref="G42:H42"/>
    <mergeCell ref="G43:H43"/>
    <mergeCell ref="G44:H44"/>
    <mergeCell ref="G45:H45"/>
    <mergeCell ref="G20:H20"/>
    <mergeCell ref="G23:H23"/>
    <mergeCell ref="G26:H26"/>
    <mergeCell ref="F27:F50"/>
    <mergeCell ref="G27:G32"/>
    <mergeCell ref="G33:H33"/>
    <mergeCell ref="G34:G36"/>
    <mergeCell ref="G37:H37"/>
    <mergeCell ref="G38:H38"/>
    <mergeCell ref="G50:H50"/>
    <mergeCell ref="G46:H46"/>
    <mergeCell ref="G47:H47"/>
    <mergeCell ref="G48:H48"/>
    <mergeCell ref="G49:H49"/>
    <mergeCell ref="G40:H40"/>
    <mergeCell ref="G39:H39"/>
    <mergeCell ref="F2:H2"/>
    <mergeCell ref="F3:F26"/>
    <mergeCell ref="G3:G8"/>
    <mergeCell ref="G9:H9"/>
    <mergeCell ref="G10:G12"/>
    <mergeCell ref="G13:H13"/>
    <mergeCell ref="G14:H14"/>
    <mergeCell ref="G15:H15"/>
    <mergeCell ref="G16:H16"/>
    <mergeCell ref="G21:H21"/>
    <mergeCell ref="G22:H22"/>
    <mergeCell ref="G24:H24"/>
    <mergeCell ref="G25:H25"/>
    <mergeCell ref="G17:H17"/>
    <mergeCell ref="G18:H18"/>
    <mergeCell ref="G19:H19"/>
  </mergeCells>
  <phoneticPr fontId="3"/>
  <pageMargins left="1.1811023622047245" right="0.78740157480314965" top="0.78740157480314965" bottom="0.78740157480314965" header="0.51181102362204722" footer="0.27559055118110237"/>
  <pageSetup paperSize="9" scale="71"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pageSetUpPr fitToPage="1"/>
  </sheetPr>
  <dimension ref="A1:J58"/>
  <sheetViews>
    <sheetView view="pageBreakPreview" zoomScaleNormal="100" zoomScaleSheetLayoutView="100" workbookViewId="0">
      <pane ySplit="2" topLeftCell="A3" activePane="bottomLeft" state="frozen"/>
      <selection pane="bottomLeft" activeCell="A56" sqref="A56:XFD58"/>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6.19921875" style="1" customWidth="1"/>
    <col min="7" max="7" width="6.5" style="1" customWidth="1"/>
    <col min="8" max="8" width="5.19921875" style="1" customWidth="1"/>
    <col min="9" max="9" width="26.09765625" style="1" customWidth="1"/>
    <col min="10" max="10" width="13.296875" style="1" customWidth="1"/>
    <col min="11" max="16384" width="9" style="1"/>
  </cols>
  <sheetData>
    <row r="1" spans="1:10">
      <c r="F1" s="1" t="s">
        <v>1255</v>
      </c>
      <c r="J1" s="215" t="s">
        <v>513</v>
      </c>
    </row>
    <row r="2" spans="1:10" ht="34.5" customHeight="1">
      <c r="A2" s="26"/>
      <c r="B2" s="67" t="s">
        <v>757</v>
      </c>
      <c r="C2" s="26" t="s">
        <v>758</v>
      </c>
      <c r="D2" s="26" t="s">
        <v>759</v>
      </c>
      <c r="E2" s="30" t="s">
        <v>760</v>
      </c>
      <c r="F2" s="661"/>
      <c r="G2" s="662"/>
      <c r="H2" s="662"/>
      <c r="I2" s="663"/>
      <c r="J2" s="286" t="s">
        <v>191</v>
      </c>
    </row>
    <row r="3" spans="1:10" ht="22.05" customHeight="1">
      <c r="A3" s="27" t="str">
        <f>+B3&amp;C3&amp;D3</f>
        <v>1803201</v>
      </c>
      <c r="B3" s="28" t="s">
        <v>329</v>
      </c>
      <c r="C3" s="343">
        <v>32</v>
      </c>
      <c r="D3" s="344" t="s">
        <v>370</v>
      </c>
      <c r="E3" s="24">
        <v>23</v>
      </c>
      <c r="F3" s="576"/>
      <c r="G3" s="576" t="s">
        <v>321</v>
      </c>
      <c r="H3" s="162" t="s">
        <v>833</v>
      </c>
      <c r="I3" s="162"/>
      <c r="J3" s="42">
        <f>VLOOKUP($A3&amp;J$56,決統データ!$A$3:$DE$365,$E3+19,FALSE)</f>
        <v>2602</v>
      </c>
    </row>
    <row r="4" spans="1:10" ht="22.05" customHeight="1">
      <c r="A4" s="27" t="str">
        <f t="shared" ref="A4:A52" si="0">+B4&amp;C4&amp;D4</f>
        <v>1803201</v>
      </c>
      <c r="B4" s="28" t="s">
        <v>329</v>
      </c>
      <c r="C4" s="343">
        <v>32</v>
      </c>
      <c r="D4" s="344" t="s">
        <v>370</v>
      </c>
      <c r="E4" s="24">
        <v>24</v>
      </c>
      <c r="F4" s="576"/>
      <c r="G4" s="576"/>
      <c r="H4" s="162" t="s">
        <v>1250</v>
      </c>
      <c r="I4" s="162"/>
      <c r="J4" s="42">
        <f>VLOOKUP($A4&amp;J$56,決統データ!$A$3:$DE$365,$E4+19,FALSE)</f>
        <v>0</v>
      </c>
    </row>
    <row r="5" spans="1:10" ht="22.05" customHeight="1">
      <c r="A5" s="27" t="str">
        <f t="shared" si="0"/>
        <v>1803201</v>
      </c>
      <c r="B5" s="28" t="s">
        <v>329</v>
      </c>
      <c r="C5" s="343">
        <v>32</v>
      </c>
      <c r="D5" s="344" t="s">
        <v>370</v>
      </c>
      <c r="E5" s="24">
        <v>25</v>
      </c>
      <c r="F5" s="576"/>
      <c r="G5" s="576"/>
      <c r="H5" s="163"/>
      <c r="I5" s="179" t="s">
        <v>1249</v>
      </c>
      <c r="J5" s="42">
        <f>VLOOKUP($A5&amp;J$56,決統データ!$A$3:$DE$365,$E5+19,FALSE)</f>
        <v>0</v>
      </c>
    </row>
    <row r="6" spans="1:10" ht="22.05" customHeight="1">
      <c r="A6" s="27" t="str">
        <f t="shared" si="0"/>
        <v>1803201</v>
      </c>
      <c r="B6" s="28" t="s">
        <v>329</v>
      </c>
      <c r="C6" s="343">
        <v>32</v>
      </c>
      <c r="D6" s="344" t="s">
        <v>370</v>
      </c>
      <c r="E6" s="24">
        <v>26</v>
      </c>
      <c r="F6" s="576"/>
      <c r="G6" s="576"/>
      <c r="H6" s="162" t="s">
        <v>1094</v>
      </c>
      <c r="I6" s="162"/>
      <c r="J6" s="42">
        <f>VLOOKUP($A6&amp;J$56,決統データ!$A$3:$DE$365,$E6+19,FALSE)</f>
        <v>6932</v>
      </c>
    </row>
    <row r="7" spans="1:10" ht="22.05" customHeight="1">
      <c r="A7" s="27" t="str">
        <f t="shared" si="0"/>
        <v>1803201</v>
      </c>
      <c r="B7" s="28" t="s">
        <v>329</v>
      </c>
      <c r="C7" s="343">
        <v>32</v>
      </c>
      <c r="D7" s="344" t="s">
        <v>370</v>
      </c>
      <c r="E7" s="24">
        <v>27</v>
      </c>
      <c r="F7" s="576"/>
      <c r="G7" s="576"/>
      <c r="H7" s="162" t="s">
        <v>1091</v>
      </c>
      <c r="I7" s="162"/>
      <c r="J7" s="42">
        <f>VLOOKUP($A7&amp;J$56,決統データ!$A$3:$DE$365,$E7+19,FALSE)</f>
        <v>0</v>
      </c>
    </row>
    <row r="8" spans="1:10" ht="22.05" customHeight="1">
      <c r="A8" s="27" t="str">
        <f t="shared" si="0"/>
        <v>1803201</v>
      </c>
      <c r="B8" s="28" t="s">
        <v>329</v>
      </c>
      <c r="C8" s="343">
        <v>32</v>
      </c>
      <c r="D8" s="344" t="s">
        <v>370</v>
      </c>
      <c r="E8" s="24">
        <v>28</v>
      </c>
      <c r="F8" s="576"/>
      <c r="G8" s="576"/>
      <c r="H8" s="162" t="s">
        <v>1231</v>
      </c>
      <c r="I8" s="162"/>
      <c r="J8" s="42">
        <f>VLOOKUP($A8&amp;J$56,決統データ!$A$3:$DE$365,$E8+19,FALSE)</f>
        <v>0</v>
      </c>
    </row>
    <row r="9" spans="1:10" ht="22.05" customHeight="1">
      <c r="A9" s="27" t="str">
        <f t="shared" si="0"/>
        <v>1803201</v>
      </c>
      <c r="B9" s="28" t="s">
        <v>329</v>
      </c>
      <c r="C9" s="343">
        <v>32</v>
      </c>
      <c r="D9" s="344" t="s">
        <v>370</v>
      </c>
      <c r="E9" s="24">
        <v>29</v>
      </c>
      <c r="F9" s="576"/>
      <c r="G9" s="576"/>
      <c r="H9" s="162" t="s">
        <v>1092</v>
      </c>
      <c r="I9" s="162"/>
      <c r="J9" s="42">
        <f>VLOOKUP($A9&amp;J$56,決統データ!$A$3:$DE$365,$E9+19,FALSE)</f>
        <v>78659</v>
      </c>
    </row>
    <row r="10" spans="1:10" ht="22.05" customHeight="1">
      <c r="A10" s="27" t="str">
        <f t="shared" si="0"/>
        <v>1803201</v>
      </c>
      <c r="B10" s="28" t="s">
        <v>329</v>
      </c>
      <c r="C10" s="343">
        <v>32</v>
      </c>
      <c r="D10" s="344" t="s">
        <v>370</v>
      </c>
      <c r="E10" s="24">
        <v>30</v>
      </c>
      <c r="F10" s="576"/>
      <c r="G10" s="576"/>
      <c r="H10" s="162" t="s">
        <v>713</v>
      </c>
      <c r="I10" s="162"/>
      <c r="J10" s="42">
        <f>VLOOKUP($A10&amp;J$56,決統データ!$A$3:$DE$365,$E10+19,FALSE)</f>
        <v>0</v>
      </c>
    </row>
    <row r="11" spans="1:10" ht="22.05" customHeight="1">
      <c r="A11" s="27" t="str">
        <f t="shared" si="0"/>
        <v>1803201</v>
      </c>
      <c r="B11" s="28" t="s">
        <v>329</v>
      </c>
      <c r="C11" s="343">
        <v>32</v>
      </c>
      <c r="D11" s="344" t="s">
        <v>370</v>
      </c>
      <c r="E11" s="24">
        <v>31</v>
      </c>
      <c r="F11" s="576"/>
      <c r="G11" s="576"/>
      <c r="H11" s="163" t="s">
        <v>770</v>
      </c>
      <c r="I11" s="179"/>
      <c r="J11" s="42">
        <f>VLOOKUP($A11&amp;J$56,決統データ!$A$3:$DE$365,$E11+19,FALSE)</f>
        <v>88193</v>
      </c>
    </row>
    <row r="12" spans="1:10" ht="22.05" customHeight="1">
      <c r="A12" s="27" t="str">
        <f t="shared" si="0"/>
        <v>1803201</v>
      </c>
      <c r="B12" s="28" t="s">
        <v>329</v>
      </c>
      <c r="C12" s="343">
        <v>32</v>
      </c>
      <c r="D12" s="344" t="s">
        <v>370</v>
      </c>
      <c r="E12" s="24">
        <v>32</v>
      </c>
      <c r="F12" s="576"/>
      <c r="G12" s="576"/>
      <c r="H12" s="576" t="s">
        <v>626</v>
      </c>
      <c r="I12" s="162" t="s">
        <v>1237</v>
      </c>
      <c r="J12" s="42">
        <f>VLOOKUP($A12&amp;J$56,決統データ!$A$3:$DE$365,$E12+19,FALSE)</f>
        <v>88193</v>
      </c>
    </row>
    <row r="13" spans="1:10" ht="22.05" customHeight="1">
      <c r="A13" s="27" t="str">
        <f t="shared" si="0"/>
        <v>1803201</v>
      </c>
      <c r="B13" s="28" t="s">
        <v>329</v>
      </c>
      <c r="C13" s="343">
        <v>32</v>
      </c>
      <c r="D13" s="344" t="s">
        <v>370</v>
      </c>
      <c r="E13" s="24">
        <v>33</v>
      </c>
      <c r="F13" s="576"/>
      <c r="G13" s="576"/>
      <c r="H13" s="576"/>
      <c r="I13" s="162" t="s">
        <v>1236</v>
      </c>
      <c r="J13" s="42">
        <f>VLOOKUP($A13&amp;J$56,決統データ!$A$3:$DE$365,$E13+19,FALSE)</f>
        <v>0</v>
      </c>
    </row>
    <row r="14" spans="1:10" ht="22.05" customHeight="1">
      <c r="A14" s="27" t="str">
        <f t="shared" si="0"/>
        <v>1803201</v>
      </c>
      <c r="B14" s="28" t="s">
        <v>329</v>
      </c>
      <c r="C14" s="343">
        <v>32</v>
      </c>
      <c r="D14" s="344" t="s">
        <v>370</v>
      </c>
      <c r="E14" s="24">
        <v>34</v>
      </c>
      <c r="F14" s="576"/>
      <c r="G14" s="576"/>
      <c r="H14" s="576"/>
      <c r="I14" s="162" t="s">
        <v>713</v>
      </c>
      <c r="J14" s="42">
        <f>VLOOKUP($A14&amp;J$56,決統データ!$A$3:$DE$365,$E14+19,FALSE)</f>
        <v>0</v>
      </c>
    </row>
    <row r="15" spans="1:10" ht="22.05" customHeight="1">
      <c r="A15" s="27" t="str">
        <f t="shared" si="0"/>
        <v>1803201</v>
      </c>
      <c r="B15" s="28" t="s">
        <v>329</v>
      </c>
      <c r="C15" s="343">
        <v>32</v>
      </c>
      <c r="D15" s="344" t="s">
        <v>370</v>
      </c>
      <c r="E15" s="24">
        <v>35</v>
      </c>
      <c r="F15" s="576"/>
      <c r="G15" s="576" t="s">
        <v>713</v>
      </c>
      <c r="H15" s="162" t="s">
        <v>833</v>
      </c>
      <c r="I15" s="162"/>
      <c r="J15" s="42">
        <f>VLOOKUP($A15&amp;J$56,決統データ!$A$3:$DE$365,$E15+19,FALSE)</f>
        <v>0</v>
      </c>
    </row>
    <row r="16" spans="1:10" ht="22.05" customHeight="1">
      <c r="A16" s="27" t="str">
        <f t="shared" si="0"/>
        <v>1803201</v>
      </c>
      <c r="B16" s="28" t="s">
        <v>329</v>
      </c>
      <c r="C16" s="343">
        <v>32</v>
      </c>
      <c r="D16" s="344" t="s">
        <v>370</v>
      </c>
      <c r="E16" s="24">
        <v>37</v>
      </c>
      <c r="F16" s="576"/>
      <c r="G16" s="576"/>
      <c r="H16" s="162" t="s">
        <v>218</v>
      </c>
      <c r="I16" s="162"/>
      <c r="J16" s="42">
        <f>VLOOKUP($A16&amp;J$56,決統データ!$A$3:$DE$365,$E16+19,FALSE)</f>
        <v>0</v>
      </c>
    </row>
    <row r="17" spans="1:10" ht="22.05" customHeight="1">
      <c r="A17" s="27" t="str">
        <f t="shared" si="0"/>
        <v>1803201</v>
      </c>
      <c r="B17" s="28" t="s">
        <v>329</v>
      </c>
      <c r="C17" s="343">
        <v>32</v>
      </c>
      <c r="D17" s="344" t="s">
        <v>370</v>
      </c>
      <c r="E17" s="24">
        <v>38</v>
      </c>
      <c r="F17" s="576"/>
      <c r="G17" s="576"/>
      <c r="H17" s="162" t="s">
        <v>713</v>
      </c>
      <c r="I17" s="162"/>
      <c r="J17" s="42">
        <f>VLOOKUP($A17&amp;J$56,決統データ!$A$3:$DE$365,$E17+19,FALSE)</f>
        <v>1999</v>
      </c>
    </row>
    <row r="18" spans="1:10" ht="22.05" customHeight="1">
      <c r="A18" s="27" t="str">
        <f t="shared" si="0"/>
        <v>1803201</v>
      </c>
      <c r="B18" s="28" t="s">
        <v>329</v>
      </c>
      <c r="C18" s="343">
        <v>32</v>
      </c>
      <c r="D18" s="344" t="s">
        <v>370</v>
      </c>
      <c r="E18" s="24">
        <v>39</v>
      </c>
      <c r="F18" s="576"/>
      <c r="G18" s="576"/>
      <c r="H18" s="163" t="s">
        <v>770</v>
      </c>
      <c r="I18" s="179"/>
      <c r="J18" s="42">
        <f>VLOOKUP($A18&amp;J$56,決統データ!$A$3:$DE$365,$E18+19,FALSE)</f>
        <v>1999</v>
      </c>
    </row>
    <row r="19" spans="1:10" ht="22.05" customHeight="1">
      <c r="A19" s="27" t="str">
        <f t="shared" si="0"/>
        <v>1803201</v>
      </c>
      <c r="B19" s="28" t="s">
        <v>329</v>
      </c>
      <c r="C19" s="343">
        <v>32</v>
      </c>
      <c r="D19" s="344" t="s">
        <v>370</v>
      </c>
      <c r="E19" s="24">
        <v>40</v>
      </c>
      <c r="F19" s="576"/>
      <c r="G19" s="576"/>
      <c r="H19" s="576" t="s">
        <v>626</v>
      </c>
      <c r="I19" s="162" t="s">
        <v>1237</v>
      </c>
      <c r="J19" s="42">
        <f>VLOOKUP($A19&amp;J$56,決統データ!$A$3:$DE$365,$E19+19,FALSE)</f>
        <v>1999</v>
      </c>
    </row>
    <row r="20" spans="1:10" ht="22.05" customHeight="1">
      <c r="A20" s="27" t="str">
        <f t="shared" si="0"/>
        <v>1803201</v>
      </c>
      <c r="B20" s="28" t="s">
        <v>329</v>
      </c>
      <c r="C20" s="343">
        <v>32</v>
      </c>
      <c r="D20" s="344" t="s">
        <v>370</v>
      </c>
      <c r="E20" s="24">
        <v>41</v>
      </c>
      <c r="F20" s="576"/>
      <c r="G20" s="576"/>
      <c r="H20" s="576"/>
      <c r="I20" s="162" t="s">
        <v>1236</v>
      </c>
      <c r="J20" s="42">
        <f>VLOOKUP($A20&amp;J$56,決統データ!$A$3:$DE$365,$E20+19,FALSE)</f>
        <v>0</v>
      </c>
    </row>
    <row r="21" spans="1:10" ht="22.05" customHeight="1">
      <c r="A21" s="27" t="str">
        <f t="shared" si="0"/>
        <v>1803201</v>
      </c>
      <c r="B21" s="28" t="s">
        <v>329</v>
      </c>
      <c r="C21" s="343">
        <v>32</v>
      </c>
      <c r="D21" s="344" t="s">
        <v>370</v>
      </c>
      <c r="E21" s="24">
        <v>42</v>
      </c>
      <c r="F21" s="576"/>
      <c r="G21" s="576"/>
      <c r="H21" s="576"/>
      <c r="I21" s="162" t="s">
        <v>713</v>
      </c>
      <c r="J21" s="42">
        <f>VLOOKUP($A21&amp;J$56,決統データ!$A$3:$DE$365,$E21+19,FALSE)</f>
        <v>0</v>
      </c>
    </row>
    <row r="22" spans="1:10" ht="22.05" customHeight="1">
      <c r="A22" s="27" t="str">
        <f t="shared" si="0"/>
        <v>1803201</v>
      </c>
      <c r="B22" s="28" t="s">
        <v>329</v>
      </c>
      <c r="C22" s="343">
        <v>32</v>
      </c>
      <c r="D22" s="344" t="s">
        <v>370</v>
      </c>
      <c r="E22" s="24">
        <v>43</v>
      </c>
      <c r="F22" s="576"/>
      <c r="G22" s="681" t="s">
        <v>1241</v>
      </c>
      <c r="H22" s="682"/>
      <c r="I22" s="683"/>
      <c r="J22" s="42">
        <f>VLOOKUP($A22&amp;J$56,決統データ!$A$3:$DE$365,$E22+19,FALSE)</f>
        <v>90192</v>
      </c>
    </row>
    <row r="23" spans="1:10" ht="22.05" customHeight="1">
      <c r="A23" s="27" t="str">
        <f t="shared" si="0"/>
        <v>1803201</v>
      </c>
      <c r="B23" s="28" t="s">
        <v>329</v>
      </c>
      <c r="C23" s="343">
        <v>32</v>
      </c>
      <c r="D23" s="344" t="s">
        <v>370</v>
      </c>
      <c r="E23" s="24">
        <v>44</v>
      </c>
      <c r="F23" s="576"/>
      <c r="G23" s="576" t="s">
        <v>626</v>
      </c>
      <c r="H23" s="162" t="s">
        <v>1237</v>
      </c>
      <c r="I23" s="162"/>
      <c r="J23" s="42">
        <f>VLOOKUP($A23&amp;J$56,決統データ!$A$3:$DE$365,$E23+19,FALSE)</f>
        <v>90192</v>
      </c>
    </row>
    <row r="24" spans="1:10" ht="22.05" customHeight="1">
      <c r="A24" s="27" t="str">
        <f t="shared" si="0"/>
        <v>1803201</v>
      </c>
      <c r="B24" s="28" t="s">
        <v>329</v>
      </c>
      <c r="C24" s="343">
        <v>32</v>
      </c>
      <c r="D24" s="344" t="s">
        <v>370</v>
      </c>
      <c r="E24" s="24">
        <v>45</v>
      </c>
      <c r="F24" s="576"/>
      <c r="G24" s="576"/>
      <c r="H24" s="162" t="s">
        <v>1236</v>
      </c>
      <c r="I24" s="162"/>
      <c r="J24" s="42">
        <f>VLOOKUP($A24&amp;J$56,決統データ!$A$3:$DE$365,$E24+19,FALSE)</f>
        <v>0</v>
      </c>
    </row>
    <row r="25" spans="1:10" ht="22.05" customHeight="1">
      <c r="A25" s="27" t="str">
        <f t="shared" si="0"/>
        <v>1803201</v>
      </c>
      <c r="B25" s="28" t="s">
        <v>329</v>
      </c>
      <c r="C25" s="343">
        <v>32</v>
      </c>
      <c r="D25" s="344" t="s">
        <v>370</v>
      </c>
      <c r="E25" s="24">
        <v>49</v>
      </c>
      <c r="F25" s="576"/>
      <c r="G25" s="576"/>
      <c r="H25" s="162" t="s">
        <v>1240</v>
      </c>
      <c r="I25" s="162"/>
      <c r="J25" s="42">
        <f>VLOOKUP($A25&amp;J$56,決統データ!$A$3:$DE$365,$E25+19,FALSE)</f>
        <v>0</v>
      </c>
    </row>
    <row r="26" spans="1:10" ht="22.05" customHeight="1">
      <c r="A26" s="27" t="str">
        <f t="shared" si="0"/>
        <v>1803201</v>
      </c>
      <c r="B26" s="28" t="s">
        <v>329</v>
      </c>
      <c r="C26" s="343">
        <v>32</v>
      </c>
      <c r="D26" s="344" t="s">
        <v>370</v>
      </c>
      <c r="E26" s="24">
        <v>50</v>
      </c>
      <c r="F26" s="576"/>
      <c r="G26" s="576"/>
      <c r="H26" s="162" t="s">
        <v>713</v>
      </c>
      <c r="I26" s="162"/>
      <c r="J26" s="42">
        <f>VLOOKUP($A26&amp;J$56,決統データ!$A$3:$DE$365,$E26+19,FALSE)</f>
        <v>0</v>
      </c>
    </row>
    <row r="27" spans="1:10" ht="22.05" customHeight="1">
      <c r="A27" s="27" t="str">
        <f t="shared" si="0"/>
        <v>1803201</v>
      </c>
      <c r="B27" s="28" t="s">
        <v>329</v>
      </c>
      <c r="C27" s="343">
        <v>32</v>
      </c>
      <c r="D27" s="344" t="s">
        <v>370</v>
      </c>
      <c r="E27" s="24">
        <v>51</v>
      </c>
      <c r="F27" s="576" t="s">
        <v>1244</v>
      </c>
      <c r="G27" s="162" t="s">
        <v>1243</v>
      </c>
      <c r="H27" s="162"/>
      <c r="I27" s="162"/>
      <c r="J27" s="42">
        <f>VLOOKUP($A27&amp;J$56,決統データ!$A$3:$DE$365,$E27+19,FALSE)</f>
        <v>1484</v>
      </c>
    </row>
    <row r="28" spans="1:10" ht="22.05" customHeight="1">
      <c r="A28" s="27" t="str">
        <f t="shared" si="0"/>
        <v>1803201</v>
      </c>
      <c r="B28" s="28" t="s">
        <v>329</v>
      </c>
      <c r="C28" s="343">
        <v>32</v>
      </c>
      <c r="D28" s="344" t="s">
        <v>370</v>
      </c>
      <c r="E28" s="24">
        <v>52</v>
      </c>
      <c r="F28" s="576"/>
      <c r="G28" s="576" t="s">
        <v>626</v>
      </c>
      <c r="H28" s="162" t="s">
        <v>1237</v>
      </c>
      <c r="I28" s="162"/>
      <c r="J28" s="42">
        <f>VLOOKUP($A28&amp;J$56,決統データ!$A$3:$DE$365,$E28+19,FALSE)</f>
        <v>0</v>
      </c>
    </row>
    <row r="29" spans="1:10" ht="22.05" customHeight="1">
      <c r="A29" s="27" t="str">
        <f t="shared" ref="A29:A34" si="1">+B29&amp;C29&amp;D29</f>
        <v>1803201</v>
      </c>
      <c r="B29" s="28" t="s">
        <v>329</v>
      </c>
      <c r="C29" s="343">
        <v>32</v>
      </c>
      <c r="D29" s="344" t="s">
        <v>370</v>
      </c>
      <c r="E29" s="24">
        <v>53</v>
      </c>
      <c r="F29" s="576"/>
      <c r="G29" s="576"/>
      <c r="H29" s="162" t="s">
        <v>1236</v>
      </c>
      <c r="I29" s="162"/>
      <c r="J29" s="42">
        <f>VLOOKUP($A29&amp;J$56,決統データ!$A$3:$DE$365,$E29+19,FALSE)</f>
        <v>0</v>
      </c>
    </row>
    <row r="30" spans="1:10" ht="22.05" customHeight="1">
      <c r="A30" s="27" t="str">
        <f>+B30&amp;C30&amp;D30</f>
        <v>1803201</v>
      </c>
      <c r="B30" s="28" t="s">
        <v>329</v>
      </c>
      <c r="C30" s="343">
        <v>32</v>
      </c>
      <c r="D30" s="344" t="s">
        <v>370</v>
      </c>
      <c r="E30" s="24">
        <v>54</v>
      </c>
      <c r="F30" s="576"/>
      <c r="G30" s="576"/>
      <c r="H30" s="162" t="s">
        <v>1240</v>
      </c>
      <c r="I30" s="162"/>
      <c r="J30" s="42">
        <f>VLOOKUP($A30&amp;J$56,決統データ!$A$3:$DE$365,$E30+19,FALSE)</f>
        <v>0</v>
      </c>
    </row>
    <row r="31" spans="1:10" ht="22.05" customHeight="1">
      <c r="A31" s="27" t="str">
        <f>+B31&amp;C31&amp;D31</f>
        <v>1803201</v>
      </c>
      <c r="B31" s="28" t="s">
        <v>329</v>
      </c>
      <c r="C31" s="343">
        <v>32</v>
      </c>
      <c r="D31" s="344" t="s">
        <v>370</v>
      </c>
      <c r="E31" s="24">
        <v>55</v>
      </c>
      <c r="F31" s="576"/>
      <c r="G31" s="576"/>
      <c r="H31" s="162" t="s">
        <v>1239</v>
      </c>
      <c r="I31" s="162"/>
      <c r="J31" s="42">
        <f>VLOOKUP($A31&amp;J$56,決統データ!$A$3:$DE$365,$E31+19,FALSE)</f>
        <v>0</v>
      </c>
    </row>
    <row r="32" spans="1:10" ht="22.05" customHeight="1">
      <c r="A32" s="27" t="str">
        <f>+B32&amp;C32&amp;D32</f>
        <v>1803201</v>
      </c>
      <c r="B32" s="28" t="s">
        <v>329</v>
      </c>
      <c r="C32" s="343">
        <v>32</v>
      </c>
      <c r="D32" s="344" t="s">
        <v>370</v>
      </c>
      <c r="E32" s="24">
        <v>56</v>
      </c>
      <c r="F32" s="576"/>
      <c r="G32" s="576"/>
      <c r="H32" s="162" t="s">
        <v>1235</v>
      </c>
      <c r="I32" s="162"/>
      <c r="J32" s="42">
        <f>VLOOKUP($A32&amp;J$56,決統データ!$A$3:$DE$365,$E32+19,FALSE)</f>
        <v>1484</v>
      </c>
    </row>
    <row r="33" spans="1:10" ht="22.05" customHeight="1">
      <c r="A33" s="27" t="str">
        <f t="shared" si="1"/>
        <v>1803201</v>
      </c>
      <c r="B33" s="28" t="s">
        <v>329</v>
      </c>
      <c r="C33" s="343">
        <v>32</v>
      </c>
      <c r="D33" s="344" t="s">
        <v>370</v>
      </c>
      <c r="E33" s="24">
        <v>57</v>
      </c>
      <c r="F33" s="576"/>
      <c r="G33" s="576"/>
      <c r="H33" s="162" t="s">
        <v>713</v>
      </c>
      <c r="I33" s="162"/>
      <c r="J33" s="42">
        <f>VLOOKUP($A33&amp;J$56,決統データ!$A$3:$DE$365,$E33+19,FALSE)</f>
        <v>0</v>
      </c>
    </row>
    <row r="34" spans="1:10" ht="22.05" customHeight="1">
      <c r="A34" s="27" t="str">
        <f t="shared" si="1"/>
        <v>1803201</v>
      </c>
      <c r="B34" s="28" t="s">
        <v>329</v>
      </c>
      <c r="C34" s="343">
        <v>32</v>
      </c>
      <c r="D34" s="344" t="s">
        <v>370</v>
      </c>
      <c r="E34" s="24">
        <v>58</v>
      </c>
      <c r="F34" s="576"/>
      <c r="G34" s="162" t="s">
        <v>1242</v>
      </c>
      <c r="H34" s="162"/>
      <c r="I34" s="162"/>
      <c r="J34" s="42">
        <f>VLOOKUP($A34&amp;J$56,決統データ!$A$3:$DE$365,$E34+19,FALSE)</f>
        <v>5266</v>
      </c>
    </row>
    <row r="35" spans="1:10" ht="22.05" customHeight="1">
      <c r="A35" s="27" t="str">
        <f t="shared" si="0"/>
        <v>1803201</v>
      </c>
      <c r="B35" s="28" t="s">
        <v>329</v>
      </c>
      <c r="C35" s="343">
        <v>32</v>
      </c>
      <c r="D35" s="344" t="s">
        <v>370</v>
      </c>
      <c r="E35" s="24">
        <v>59</v>
      </c>
      <c r="F35" s="576"/>
      <c r="G35" s="576" t="s">
        <v>626</v>
      </c>
      <c r="H35" s="162" t="s">
        <v>1237</v>
      </c>
      <c r="I35" s="162"/>
      <c r="J35" s="42">
        <f>VLOOKUP($A35&amp;J$56,決統データ!$A$3:$DE$365,$E35+19,FALSE)</f>
        <v>0</v>
      </c>
    </row>
    <row r="36" spans="1:10" ht="22.05" customHeight="1">
      <c r="A36" s="27" t="str">
        <f t="shared" si="0"/>
        <v>1803201</v>
      </c>
      <c r="B36" s="28" t="s">
        <v>329</v>
      </c>
      <c r="C36" s="343">
        <v>32</v>
      </c>
      <c r="D36" s="344" t="s">
        <v>370</v>
      </c>
      <c r="E36" s="24">
        <v>60</v>
      </c>
      <c r="F36" s="576"/>
      <c r="G36" s="576"/>
      <c r="H36" s="162" t="s">
        <v>1236</v>
      </c>
      <c r="I36" s="162"/>
      <c r="J36" s="42">
        <f>VLOOKUP($A36&amp;J$56,決統データ!$A$3:$DE$365,$E36+19,FALSE)</f>
        <v>0</v>
      </c>
    </row>
    <row r="37" spans="1:10" ht="22.05" customHeight="1">
      <c r="A37" s="27" t="str">
        <f>+B37&amp;C37&amp;D37</f>
        <v>1803202</v>
      </c>
      <c r="B37" s="28" t="s">
        <v>329</v>
      </c>
      <c r="C37" s="343">
        <v>32</v>
      </c>
      <c r="D37" s="344" t="s">
        <v>550</v>
      </c>
      <c r="E37" s="24">
        <v>1</v>
      </c>
      <c r="F37" s="576"/>
      <c r="G37" s="576"/>
      <c r="H37" s="162" t="s">
        <v>1240</v>
      </c>
      <c r="I37" s="162"/>
      <c r="J37" s="42">
        <f>VLOOKUP($A37&amp;J$56,決統データ!$A$3:$DE$365,$E37+19,FALSE)</f>
        <v>0</v>
      </c>
    </row>
    <row r="38" spans="1:10" ht="22.05" customHeight="1">
      <c r="A38" s="27" t="str">
        <f>+B38&amp;C38&amp;D38</f>
        <v>1803202</v>
      </c>
      <c r="B38" s="28" t="s">
        <v>329</v>
      </c>
      <c r="C38" s="343">
        <v>32</v>
      </c>
      <c r="D38" s="344" t="s">
        <v>550</v>
      </c>
      <c r="E38" s="24">
        <v>2</v>
      </c>
      <c r="F38" s="576"/>
      <c r="G38" s="576"/>
      <c r="H38" s="162" t="s">
        <v>1239</v>
      </c>
      <c r="I38" s="162"/>
      <c r="J38" s="42">
        <f>VLOOKUP($A38&amp;J$56,決統データ!$A$3:$DE$365,$E38+19,FALSE)</f>
        <v>0</v>
      </c>
    </row>
    <row r="39" spans="1:10" ht="22.05" customHeight="1">
      <c r="A39" s="27" t="str">
        <f>+B39&amp;C39&amp;D39</f>
        <v>1803202</v>
      </c>
      <c r="B39" s="28" t="s">
        <v>329</v>
      </c>
      <c r="C39" s="343">
        <v>32</v>
      </c>
      <c r="D39" s="344" t="s">
        <v>550</v>
      </c>
      <c r="E39" s="24">
        <v>3</v>
      </c>
      <c r="F39" s="576"/>
      <c r="G39" s="576"/>
      <c r="H39" s="162" t="s">
        <v>1235</v>
      </c>
      <c r="I39" s="162"/>
      <c r="J39" s="42">
        <f>VLOOKUP($A39&amp;J$56,決統データ!$A$3:$DE$365,$E39+19,FALSE)</f>
        <v>5266</v>
      </c>
    </row>
    <row r="40" spans="1:10" ht="22.05" customHeight="1">
      <c r="A40" s="27" t="str">
        <f t="shared" si="0"/>
        <v>1803202</v>
      </c>
      <c r="B40" s="28" t="s">
        <v>329</v>
      </c>
      <c r="C40" s="343">
        <v>32</v>
      </c>
      <c r="D40" s="344" t="s">
        <v>550</v>
      </c>
      <c r="E40" s="24">
        <v>4</v>
      </c>
      <c r="F40" s="576"/>
      <c r="G40" s="576"/>
      <c r="H40" s="163" t="s">
        <v>713</v>
      </c>
      <c r="I40" s="179"/>
      <c r="J40" s="42">
        <f>VLOOKUP($A40&amp;J$56,決統データ!$A$3:$DE$365,$E40+19,FALSE)</f>
        <v>0</v>
      </c>
    </row>
    <row r="41" spans="1:10" ht="22.05" customHeight="1">
      <c r="A41" s="27" t="str">
        <f>+B41&amp;C41&amp;D41</f>
        <v>1803202</v>
      </c>
      <c r="B41" s="28" t="s">
        <v>329</v>
      </c>
      <c r="C41" s="343">
        <v>32</v>
      </c>
      <c r="D41" s="344" t="s">
        <v>550</v>
      </c>
      <c r="E41" s="24">
        <v>6</v>
      </c>
      <c r="F41" s="576"/>
      <c r="G41" s="681" t="s">
        <v>371</v>
      </c>
      <c r="H41" s="682"/>
      <c r="I41" s="683"/>
      <c r="J41" s="42">
        <f>VLOOKUP($A41&amp;J$56,決統データ!$A$3:$DE$365,$E41+19,FALSE)</f>
        <v>0</v>
      </c>
    </row>
    <row r="42" spans="1:10" ht="22.05" customHeight="1">
      <c r="A42" s="27" t="str">
        <f t="shared" si="0"/>
        <v>1803202</v>
      </c>
      <c r="B42" s="28" t="s">
        <v>329</v>
      </c>
      <c r="C42" s="343">
        <v>32</v>
      </c>
      <c r="D42" s="344" t="s">
        <v>550</v>
      </c>
      <c r="E42" s="24">
        <v>7</v>
      </c>
      <c r="F42" s="576"/>
      <c r="G42" s="681" t="s">
        <v>1241</v>
      </c>
      <c r="H42" s="682"/>
      <c r="I42" s="683"/>
      <c r="J42" s="42">
        <f>VLOOKUP($A42&amp;J$56,決統データ!$A$3:$DE$365,$E42+19,FALSE)</f>
        <v>6750</v>
      </c>
    </row>
    <row r="43" spans="1:10" ht="22.05" customHeight="1">
      <c r="A43" s="27" t="str">
        <f t="shared" si="0"/>
        <v>1803202</v>
      </c>
      <c r="B43" s="28" t="s">
        <v>329</v>
      </c>
      <c r="C43" s="343">
        <v>32</v>
      </c>
      <c r="D43" s="344" t="s">
        <v>550</v>
      </c>
      <c r="E43" s="24">
        <v>8</v>
      </c>
      <c r="F43" s="576"/>
      <c r="G43" s="576" t="s">
        <v>626</v>
      </c>
      <c r="H43" s="163" t="s">
        <v>1237</v>
      </c>
      <c r="I43" s="179"/>
      <c r="J43" s="42">
        <f>VLOOKUP($A43&amp;J$56,決統データ!$A$3:$DE$365,$E43+19,FALSE)</f>
        <v>0</v>
      </c>
    </row>
    <row r="44" spans="1:10" ht="22.05" customHeight="1">
      <c r="A44" s="27" t="str">
        <f>+B44&amp;C44&amp;D44</f>
        <v>1803202</v>
      </c>
      <c r="B44" s="28" t="s">
        <v>329</v>
      </c>
      <c r="C44" s="343">
        <v>32</v>
      </c>
      <c r="D44" s="344" t="s">
        <v>550</v>
      </c>
      <c r="E44" s="24">
        <v>9</v>
      </c>
      <c r="F44" s="576"/>
      <c r="G44" s="576"/>
      <c r="H44" s="163" t="s">
        <v>1236</v>
      </c>
      <c r="I44" s="179"/>
      <c r="J44" s="42">
        <f>VLOOKUP($A44&amp;J$56,決統データ!$A$3:$DE$365,$E44+19,FALSE)</f>
        <v>0</v>
      </c>
    </row>
    <row r="45" spans="1:10" ht="22.05" customHeight="1">
      <c r="A45" s="27" t="str">
        <f>+B45&amp;C45&amp;D45</f>
        <v>1803202</v>
      </c>
      <c r="B45" s="28" t="s">
        <v>329</v>
      </c>
      <c r="C45" s="343">
        <v>32</v>
      </c>
      <c r="D45" s="344" t="s">
        <v>550</v>
      </c>
      <c r="E45" s="24">
        <v>10</v>
      </c>
      <c r="F45" s="576"/>
      <c r="G45" s="576"/>
      <c r="H45" s="163" t="s">
        <v>1240</v>
      </c>
      <c r="I45" s="179"/>
      <c r="J45" s="42">
        <f>VLOOKUP($A45&amp;J$56,決統データ!$A$3:$DE$365,$E45+19,FALSE)</f>
        <v>0</v>
      </c>
    </row>
    <row r="46" spans="1:10" ht="22.05" customHeight="1">
      <c r="A46" s="27" t="str">
        <f>+B46&amp;C46&amp;D46</f>
        <v>1803202</v>
      </c>
      <c r="B46" s="28" t="s">
        <v>329</v>
      </c>
      <c r="C46" s="343">
        <v>32</v>
      </c>
      <c r="D46" s="344" t="s">
        <v>550</v>
      </c>
      <c r="E46" s="24">
        <v>11</v>
      </c>
      <c r="F46" s="576"/>
      <c r="G46" s="576"/>
      <c r="H46" s="163" t="s">
        <v>1239</v>
      </c>
      <c r="I46" s="179"/>
      <c r="J46" s="42">
        <f>VLOOKUP($A46&amp;J$56,決統データ!$A$3:$DE$365,$E46+19,FALSE)</f>
        <v>0</v>
      </c>
    </row>
    <row r="47" spans="1:10" ht="22.05" customHeight="1">
      <c r="A47" s="27" t="str">
        <f>+B47&amp;C47&amp;D47</f>
        <v>1803202</v>
      </c>
      <c r="B47" s="28" t="s">
        <v>329</v>
      </c>
      <c r="C47" s="343">
        <v>32</v>
      </c>
      <c r="D47" s="344" t="s">
        <v>550</v>
      </c>
      <c r="E47" s="24">
        <v>12</v>
      </c>
      <c r="F47" s="576"/>
      <c r="G47" s="576"/>
      <c r="H47" s="163" t="s">
        <v>1235</v>
      </c>
      <c r="I47" s="179"/>
      <c r="J47" s="42">
        <f>VLOOKUP($A47&amp;J$56,決統データ!$A$3:$DE$365,$E47+19,FALSE)</f>
        <v>6750</v>
      </c>
    </row>
    <row r="48" spans="1:10" ht="22.05" customHeight="1">
      <c r="A48" s="27" t="str">
        <f t="shared" si="0"/>
        <v>1803202</v>
      </c>
      <c r="B48" s="28" t="s">
        <v>329</v>
      </c>
      <c r="C48" s="343">
        <v>32</v>
      </c>
      <c r="D48" s="344" t="s">
        <v>550</v>
      </c>
      <c r="E48" s="24">
        <v>13</v>
      </c>
      <c r="F48" s="576"/>
      <c r="G48" s="576"/>
      <c r="H48" s="163" t="s">
        <v>713</v>
      </c>
      <c r="I48" s="179"/>
      <c r="J48" s="42">
        <f>VLOOKUP($A48&amp;J$56,決統データ!$A$3:$DE$365,$E48+19,FALSE)</f>
        <v>0</v>
      </c>
    </row>
    <row r="49" spans="1:10" ht="22.05" customHeight="1">
      <c r="A49" s="27" t="str">
        <f>+B49&amp;C49&amp;D49</f>
        <v>1803202</v>
      </c>
      <c r="B49" s="28" t="s">
        <v>329</v>
      </c>
      <c r="C49" s="343">
        <v>32</v>
      </c>
      <c r="D49" s="344" t="s">
        <v>550</v>
      </c>
      <c r="E49" s="24">
        <v>15</v>
      </c>
      <c r="F49" s="681" t="s">
        <v>1238</v>
      </c>
      <c r="G49" s="682"/>
      <c r="H49" s="682"/>
      <c r="I49" s="683"/>
      <c r="J49" s="42">
        <f>VLOOKUP($A49&amp;J$56,決統データ!$A$3:$DE$365,$E49+19,FALSE)</f>
        <v>96942</v>
      </c>
    </row>
    <row r="50" spans="1:10" ht="22.05" customHeight="1">
      <c r="A50" s="27" t="str">
        <f t="shared" si="0"/>
        <v>1803202</v>
      </c>
      <c r="B50" s="28" t="s">
        <v>329</v>
      </c>
      <c r="C50" s="343">
        <v>32</v>
      </c>
      <c r="D50" s="344" t="s">
        <v>550</v>
      </c>
      <c r="E50" s="24">
        <v>16</v>
      </c>
      <c r="F50" s="601" t="s">
        <v>626</v>
      </c>
      <c r="G50" s="179" t="s">
        <v>1237</v>
      </c>
      <c r="H50" s="163"/>
      <c r="I50" s="179"/>
      <c r="J50" s="42">
        <f>VLOOKUP($A50&amp;J$56,決統データ!$A$3:$DE$365,$E50+19,FALSE)</f>
        <v>90192</v>
      </c>
    </row>
    <row r="51" spans="1:10" ht="22.05" customHeight="1">
      <c r="A51" s="27" t="str">
        <f>+B51&amp;C51&amp;D51</f>
        <v>1803202</v>
      </c>
      <c r="B51" s="28" t="s">
        <v>329</v>
      </c>
      <c r="C51" s="343">
        <v>32</v>
      </c>
      <c r="D51" s="344" t="s">
        <v>550</v>
      </c>
      <c r="E51" s="24">
        <v>17</v>
      </c>
      <c r="F51" s="602"/>
      <c r="G51" s="163" t="s">
        <v>1236</v>
      </c>
      <c r="H51" s="202"/>
      <c r="I51" s="179"/>
      <c r="J51" s="42">
        <f>VLOOKUP($A51&amp;J$56,決統データ!$A$3:$DE$365,$E51+19,FALSE)</f>
        <v>0</v>
      </c>
    </row>
    <row r="52" spans="1:10" ht="22.05" customHeight="1">
      <c r="A52" s="27" t="str">
        <f t="shared" si="0"/>
        <v>1803202</v>
      </c>
      <c r="B52" s="28" t="s">
        <v>329</v>
      </c>
      <c r="C52" s="343">
        <v>32</v>
      </c>
      <c r="D52" s="344" t="s">
        <v>550</v>
      </c>
      <c r="E52" s="24">
        <v>18</v>
      </c>
      <c r="F52" s="603"/>
      <c r="G52" s="163" t="s">
        <v>713</v>
      </c>
      <c r="H52" s="202"/>
      <c r="I52" s="179"/>
      <c r="J52" s="42">
        <f>VLOOKUP($A52&amp;J$56,決統データ!$A$3:$DE$365,$E52+19,FALSE)</f>
        <v>6750</v>
      </c>
    </row>
    <row r="53" spans="1:10">
      <c r="F53" s="139"/>
      <c r="G53" s="139"/>
      <c r="H53" s="139"/>
      <c r="I53" s="139"/>
    </row>
    <row r="54" spans="1:10">
      <c r="F54" s="139"/>
      <c r="G54" s="139"/>
      <c r="H54" s="139"/>
      <c r="I54" s="139"/>
    </row>
    <row r="55" spans="1:10">
      <c r="F55" s="139"/>
      <c r="G55" s="139"/>
      <c r="H55" s="139"/>
      <c r="I55" s="139"/>
    </row>
    <row r="56" spans="1:10" hidden="1">
      <c r="F56" s="139"/>
      <c r="G56" s="139"/>
      <c r="H56" s="139"/>
      <c r="I56" s="139"/>
      <c r="J56" s="12" t="str">
        <f>+J57&amp;"000"</f>
        <v>264075000</v>
      </c>
    </row>
    <row r="57" spans="1:10" hidden="1">
      <c r="J57" s="12" t="s">
        <v>573</v>
      </c>
    </row>
    <row r="58" spans="1:10" hidden="1">
      <c r="J58" s="12" t="s">
        <v>574</v>
      </c>
    </row>
  </sheetData>
  <sheetProtection algorithmName="SHA-512" hashValue="GT4VpE3B6dnAHK1k1AkMdPi1X+qGrq/AcUZqtfEXvjZxOdaRGYzm/CBXYxQhA4OqtBCcIjOWW2ulROrPHx9mLQ==" saltValue="leNdh4jvJiEI2akjLUoeyA==" spinCount="100000" sheet="1" objects="1" scenarios="1"/>
  <customSheetViews>
    <customSheetView guid="{247A5D4D-80F1-4466-92F7-7A3BC78E450F}" fitToPage="1" printArea="1" topLeftCell="A36">
      <selection activeCell="C43" sqref="C43"/>
      <pageMargins left="1.1811023622047245" right="0.78740157480314965" top="0.78740157480314965" bottom="0.78740157480314965" header="0.51181102362204722" footer="0.27559055118110237"/>
      <pageSetup paperSize="9" scale="68" orientation="portrait" blackAndWhite="1" horizontalDpi="4294967293" verticalDpi="4294967293"/>
      <headerFooter alignWithMargins="0"/>
    </customSheetView>
  </customSheetViews>
  <mergeCells count="16">
    <mergeCell ref="F50:F52"/>
    <mergeCell ref="G41:I41"/>
    <mergeCell ref="G42:I42"/>
    <mergeCell ref="F2:I2"/>
    <mergeCell ref="F3:F26"/>
    <mergeCell ref="G3:G14"/>
    <mergeCell ref="H19:H21"/>
    <mergeCell ref="G22:I22"/>
    <mergeCell ref="G15:G21"/>
    <mergeCell ref="H12:H14"/>
    <mergeCell ref="G23:G26"/>
    <mergeCell ref="F27:F48"/>
    <mergeCell ref="G28:G33"/>
    <mergeCell ref="G35:G40"/>
    <mergeCell ref="G43:G48"/>
    <mergeCell ref="F49:I49"/>
  </mergeCells>
  <phoneticPr fontId="3"/>
  <pageMargins left="1.1811023622047245" right="0.78740157480314965" top="0.78740157480314965" bottom="0.78740157480314965" header="0.51181102362204722" footer="0.27559055118110237"/>
  <pageSetup paperSize="9" scale="6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pageSetUpPr fitToPage="1"/>
  </sheetPr>
  <dimension ref="A1:L70"/>
  <sheetViews>
    <sheetView view="pageBreakPreview" zoomScaleNormal="100" zoomScaleSheetLayoutView="100" workbookViewId="0">
      <pane ySplit="2" topLeftCell="A3" activePane="bottomLeft" state="frozen"/>
      <selection pane="bottomLeft" activeCell="A66" sqref="A66:XFD70"/>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5.19921875" style="9" customWidth="1"/>
    <col min="7" max="7" width="4.69921875" style="9" customWidth="1"/>
    <col min="8" max="8" width="4.296875" style="9" customWidth="1"/>
    <col min="9" max="9" width="5.69921875" style="9" customWidth="1"/>
    <col min="10" max="10" width="15.796875" style="9" customWidth="1"/>
    <col min="11" max="11" width="11.59765625" style="9" customWidth="1"/>
    <col min="12" max="12" width="11.5" style="9" customWidth="1"/>
    <col min="13" max="16384" width="9" style="9"/>
  </cols>
  <sheetData>
    <row r="1" spans="1:12">
      <c r="F1" s="9" t="s">
        <v>79</v>
      </c>
    </row>
    <row r="2" spans="1:12" ht="28.5" customHeight="1">
      <c r="A2" s="26"/>
      <c r="B2" s="67" t="s">
        <v>757</v>
      </c>
      <c r="C2" s="26" t="s">
        <v>758</v>
      </c>
      <c r="D2" s="26" t="s">
        <v>759</v>
      </c>
      <c r="E2" s="30" t="s">
        <v>760</v>
      </c>
      <c r="F2" s="858"/>
      <c r="G2" s="858"/>
      <c r="H2" s="858"/>
      <c r="I2" s="858"/>
      <c r="J2" s="858"/>
      <c r="K2" s="858"/>
      <c r="L2" s="286" t="s">
        <v>270</v>
      </c>
    </row>
    <row r="3" spans="1:12" ht="17.100000000000001" customHeight="1">
      <c r="A3" s="27"/>
      <c r="B3" s="28"/>
      <c r="C3" s="29"/>
      <c r="D3" s="28"/>
      <c r="E3" s="24"/>
      <c r="F3" s="611" t="s">
        <v>78</v>
      </c>
      <c r="G3" s="672" t="s">
        <v>77</v>
      </c>
      <c r="H3" s="859" t="s">
        <v>76</v>
      </c>
      <c r="I3" s="942" t="s">
        <v>75</v>
      </c>
      <c r="J3" s="942"/>
      <c r="K3" s="942"/>
      <c r="L3" s="255"/>
    </row>
    <row r="4" spans="1:12" ht="17.100000000000001" customHeight="1">
      <c r="E4" s="276"/>
      <c r="F4" s="611"/>
      <c r="G4" s="673"/>
      <c r="H4" s="859"/>
      <c r="I4" s="940" t="s">
        <v>189</v>
      </c>
      <c r="J4" s="940"/>
      <c r="K4" s="940"/>
      <c r="L4" s="255"/>
    </row>
    <row r="5" spans="1:12" ht="17.100000000000001" customHeight="1">
      <c r="E5" s="276"/>
      <c r="F5" s="611"/>
      <c r="G5" s="673"/>
      <c r="H5" s="859"/>
      <c r="I5" s="940" t="s">
        <v>188</v>
      </c>
      <c r="J5" s="985"/>
      <c r="K5" s="985"/>
      <c r="L5" s="255"/>
    </row>
    <row r="6" spans="1:12" ht="17.100000000000001" customHeight="1">
      <c r="E6" s="276"/>
      <c r="F6" s="611"/>
      <c r="G6" s="673"/>
      <c r="H6" s="859"/>
      <c r="I6" s="940" t="s">
        <v>72</v>
      </c>
      <c r="J6" s="940"/>
      <c r="K6" s="940"/>
      <c r="L6" s="252" t="s">
        <v>19</v>
      </c>
    </row>
    <row r="7" spans="1:12" ht="17.100000000000001" customHeight="1">
      <c r="E7" s="276"/>
      <c r="F7" s="611"/>
      <c r="G7" s="673"/>
      <c r="H7" s="860"/>
      <c r="I7" s="940" t="s">
        <v>71</v>
      </c>
      <c r="J7" s="940"/>
      <c r="K7" s="940"/>
      <c r="L7" s="252"/>
    </row>
    <row r="8" spans="1:12" ht="17.100000000000001" customHeight="1">
      <c r="A8" s="27" t="str">
        <f>+B8&amp;C8&amp;D8</f>
        <v>1803301</v>
      </c>
      <c r="B8" s="28" t="s">
        <v>329</v>
      </c>
      <c r="C8" s="29">
        <v>33</v>
      </c>
      <c r="D8" s="28" t="s">
        <v>761</v>
      </c>
      <c r="E8" s="38">
        <v>2</v>
      </c>
      <c r="F8" s="611"/>
      <c r="G8" s="674"/>
      <c r="H8" s="940" t="s">
        <v>70</v>
      </c>
      <c r="I8" s="940"/>
      <c r="J8" s="940"/>
      <c r="K8" s="940"/>
      <c r="L8" s="105">
        <f>VLOOKUP($A8&amp;L$68,決統データ!$A$3:$DE$365,$E8+19,FALSE)/10</f>
        <v>0</v>
      </c>
    </row>
    <row r="9" spans="1:12" ht="17.100000000000001" customHeight="1">
      <c r="E9" s="276"/>
      <c r="F9" s="611"/>
      <c r="G9" s="684" t="s">
        <v>69</v>
      </c>
      <c r="H9" s="940" t="s">
        <v>68</v>
      </c>
      <c r="I9" s="940"/>
      <c r="J9" s="940"/>
      <c r="K9" s="940"/>
      <c r="L9" s="255"/>
    </row>
    <row r="10" spans="1:12" ht="17.100000000000001" customHeight="1">
      <c r="E10" s="276"/>
      <c r="F10" s="611"/>
      <c r="G10" s="685"/>
      <c r="H10" s="940" t="s">
        <v>67</v>
      </c>
      <c r="I10" s="940"/>
      <c r="J10" s="940"/>
      <c r="K10" s="940"/>
      <c r="L10" s="252" t="s">
        <v>792</v>
      </c>
    </row>
    <row r="11" spans="1:12" ht="17.100000000000001" customHeight="1">
      <c r="E11" s="276"/>
      <c r="F11" s="611"/>
      <c r="G11" s="685"/>
      <c r="H11" s="940" t="s">
        <v>64</v>
      </c>
      <c r="I11" s="940"/>
      <c r="J11" s="940"/>
      <c r="K11" s="940"/>
      <c r="L11" s="255"/>
    </row>
    <row r="12" spans="1:12" ht="17.100000000000001" customHeight="1">
      <c r="E12" s="276"/>
      <c r="F12" s="611"/>
      <c r="G12" s="685"/>
      <c r="H12" s="940" t="s">
        <v>66</v>
      </c>
      <c r="I12" s="940"/>
      <c r="J12" s="940"/>
      <c r="K12" s="940"/>
      <c r="L12" s="252"/>
    </row>
    <row r="13" spans="1:12" ht="17.100000000000001" customHeight="1">
      <c r="E13" s="276"/>
      <c r="F13" s="611"/>
      <c r="G13" s="685"/>
      <c r="H13" s="940" t="s">
        <v>65</v>
      </c>
      <c r="I13" s="940"/>
      <c r="J13" s="940"/>
      <c r="K13" s="940"/>
      <c r="L13" s="255"/>
    </row>
    <row r="14" spans="1:12" ht="17.100000000000001" customHeight="1">
      <c r="E14" s="276"/>
      <c r="F14" s="611"/>
      <c r="G14" s="686"/>
      <c r="H14" s="940" t="s">
        <v>713</v>
      </c>
      <c r="I14" s="940"/>
      <c r="J14" s="940"/>
      <c r="K14" s="940"/>
      <c r="L14" s="255"/>
    </row>
    <row r="15" spans="1:12" ht="17.100000000000001" customHeight="1">
      <c r="A15" s="27" t="str">
        <f>+B15&amp;C15&amp;D15</f>
        <v>1803301</v>
      </c>
      <c r="B15" s="28" t="s">
        <v>329</v>
      </c>
      <c r="C15" s="29">
        <v>33</v>
      </c>
      <c r="D15" s="28" t="s">
        <v>761</v>
      </c>
      <c r="E15" s="38">
        <v>4</v>
      </c>
      <c r="F15" s="611"/>
      <c r="G15" s="672" t="s">
        <v>64</v>
      </c>
      <c r="H15" s="940" t="s">
        <v>63</v>
      </c>
      <c r="I15" s="940"/>
      <c r="J15" s="940"/>
      <c r="K15" s="940"/>
      <c r="L15" s="42">
        <f>VLOOKUP($A15&amp;L$68,決統データ!$A$3:$DE$365,$E15+19,FALSE)</f>
        <v>0</v>
      </c>
    </row>
    <row r="16" spans="1:12" ht="17.100000000000001" customHeight="1">
      <c r="A16" s="27" t="str">
        <f>+B16&amp;C16&amp;D16</f>
        <v>1803301</v>
      </c>
      <c r="B16" s="28" t="s">
        <v>329</v>
      </c>
      <c r="C16" s="29">
        <v>33</v>
      </c>
      <c r="D16" s="28" t="s">
        <v>761</v>
      </c>
      <c r="E16" s="38">
        <v>5</v>
      </c>
      <c r="F16" s="611"/>
      <c r="G16" s="673"/>
      <c r="H16" s="993" t="s">
        <v>230</v>
      </c>
      <c r="I16" s="983"/>
      <c r="J16" s="983"/>
      <c r="K16" s="984"/>
      <c r="L16" s="42">
        <f>VLOOKUP($A16&amp;L$68,決統データ!$A$3:$DE$365,$E16+19,FALSE)</f>
        <v>0</v>
      </c>
    </row>
    <row r="17" spans="1:12" ht="17.100000000000001" customHeight="1">
      <c r="A17" s="27" t="str">
        <f>+B17&amp;C17&amp;D17</f>
        <v>1803301</v>
      </c>
      <c r="B17" s="28" t="s">
        <v>329</v>
      </c>
      <c r="C17" s="29">
        <v>33</v>
      </c>
      <c r="D17" s="28" t="s">
        <v>761</v>
      </c>
      <c r="E17" s="38">
        <v>6</v>
      </c>
      <c r="F17" s="611"/>
      <c r="G17" s="673"/>
      <c r="H17" s="993" t="s">
        <v>229</v>
      </c>
      <c r="I17" s="983"/>
      <c r="J17" s="983"/>
      <c r="K17" s="984"/>
      <c r="L17" s="42">
        <f>VLOOKUP($A17&amp;L$68,決統データ!$A$3:$DE$365,$E17+19,FALSE)</f>
        <v>0</v>
      </c>
    </row>
    <row r="18" spans="1:12" ht="17.100000000000001" customHeight="1">
      <c r="A18" s="27" t="str">
        <f>+B18&amp;C18&amp;D18</f>
        <v>1803301</v>
      </c>
      <c r="B18" s="28" t="s">
        <v>329</v>
      </c>
      <c r="C18" s="29">
        <v>33</v>
      </c>
      <c r="D18" s="28" t="s">
        <v>761</v>
      </c>
      <c r="E18" s="38">
        <v>7</v>
      </c>
      <c r="F18" s="611"/>
      <c r="G18" s="674"/>
      <c r="H18" s="940" t="s">
        <v>60</v>
      </c>
      <c r="I18" s="940"/>
      <c r="J18" s="940"/>
      <c r="K18" s="940"/>
      <c r="L18" s="105">
        <f>VLOOKUP($A18&amp;L$68,決統データ!$A$3:$DE$365,$E18+19,FALSE)/10</f>
        <v>0</v>
      </c>
    </row>
    <row r="19" spans="1:12" ht="17.100000000000001" customHeight="1">
      <c r="E19" s="276"/>
      <c r="F19" s="611"/>
      <c r="G19" s="976" t="s">
        <v>59</v>
      </c>
      <c r="H19" s="940" t="s">
        <v>58</v>
      </c>
      <c r="I19" s="940"/>
      <c r="J19" s="940"/>
      <c r="K19" s="940"/>
      <c r="L19" s="252" t="s">
        <v>304</v>
      </c>
    </row>
    <row r="20" spans="1:12" ht="17.100000000000001" customHeight="1">
      <c r="E20" s="276"/>
      <c r="F20" s="611"/>
      <c r="G20" s="976"/>
      <c r="H20" s="940" t="s">
        <v>57</v>
      </c>
      <c r="I20" s="940"/>
      <c r="J20" s="940"/>
      <c r="K20" s="940"/>
      <c r="L20" s="255"/>
    </row>
    <row r="21" spans="1:12" ht="17.100000000000001" customHeight="1">
      <c r="E21" s="276"/>
      <c r="F21" s="611"/>
      <c r="G21" s="976"/>
      <c r="H21" s="940" t="s">
        <v>713</v>
      </c>
      <c r="I21" s="940"/>
      <c r="J21" s="940"/>
      <c r="K21" s="940"/>
      <c r="L21" s="255"/>
    </row>
    <row r="22" spans="1:12" ht="17.100000000000001" customHeight="1">
      <c r="E22" s="276"/>
      <c r="F22" s="611"/>
      <c r="G22" s="672" t="s">
        <v>56</v>
      </c>
      <c r="H22" s="977" t="s">
        <v>55</v>
      </c>
      <c r="I22" s="941" t="s">
        <v>54</v>
      </c>
      <c r="J22" s="945"/>
      <c r="K22" s="956"/>
      <c r="L22" s="252"/>
    </row>
    <row r="23" spans="1:12" ht="17.100000000000001" customHeight="1">
      <c r="E23" s="276"/>
      <c r="F23" s="611"/>
      <c r="G23" s="673"/>
      <c r="H23" s="978"/>
      <c r="I23" s="941" t="s">
        <v>53</v>
      </c>
      <c r="J23" s="945"/>
      <c r="K23" s="956"/>
      <c r="L23" s="252" t="s">
        <v>304</v>
      </c>
    </row>
    <row r="24" spans="1:12" ht="17.100000000000001" customHeight="1">
      <c r="E24" s="276"/>
      <c r="F24" s="611"/>
      <c r="G24" s="673"/>
      <c r="H24" s="978"/>
      <c r="I24" s="941" t="s">
        <v>52</v>
      </c>
      <c r="J24" s="945"/>
      <c r="K24" s="956"/>
      <c r="L24" s="252" t="s">
        <v>304</v>
      </c>
    </row>
    <row r="25" spans="1:12" ht="17.100000000000001" customHeight="1">
      <c r="E25" s="276"/>
      <c r="F25" s="611"/>
      <c r="G25" s="673"/>
      <c r="H25" s="978"/>
      <c r="I25" s="941" t="s">
        <v>356</v>
      </c>
      <c r="J25" s="945"/>
      <c r="K25" s="956"/>
      <c r="L25" s="252" t="s">
        <v>19</v>
      </c>
    </row>
    <row r="26" spans="1:12" ht="17.100000000000001" customHeight="1">
      <c r="E26" s="276"/>
      <c r="F26" s="611"/>
      <c r="G26" s="673"/>
      <c r="H26" s="978"/>
      <c r="I26" s="941" t="s">
        <v>357</v>
      </c>
      <c r="J26" s="945"/>
      <c r="K26" s="956"/>
      <c r="L26" s="252"/>
    </row>
    <row r="27" spans="1:12" ht="17.100000000000001" customHeight="1">
      <c r="E27" s="276"/>
      <c r="F27" s="611"/>
      <c r="G27" s="673"/>
      <c r="H27" s="979"/>
      <c r="I27" s="416" t="s">
        <v>1467</v>
      </c>
      <c r="J27" s="420"/>
      <c r="K27" s="421"/>
      <c r="L27" s="252"/>
    </row>
    <row r="28" spans="1:12" ht="17.100000000000001" customHeight="1">
      <c r="E28" s="276"/>
      <c r="F28" s="611"/>
      <c r="G28" s="673"/>
      <c r="H28" s="619" t="s">
        <v>51</v>
      </c>
      <c r="I28" s="941" t="s">
        <v>50</v>
      </c>
      <c r="J28" s="945"/>
      <c r="K28" s="956"/>
      <c r="L28" s="252" t="s">
        <v>304</v>
      </c>
    </row>
    <row r="29" spans="1:12" ht="17.100000000000001" customHeight="1">
      <c r="E29" s="276"/>
      <c r="F29" s="611"/>
      <c r="G29" s="673"/>
      <c r="H29" s="620"/>
      <c r="I29" s="941" t="s">
        <v>49</v>
      </c>
      <c r="J29" s="945"/>
      <c r="K29" s="956"/>
      <c r="L29" s="255"/>
    </row>
    <row r="30" spans="1:12" ht="17.100000000000001" customHeight="1">
      <c r="E30" s="276"/>
      <c r="F30" s="611"/>
      <c r="G30" s="673"/>
      <c r="H30" s="620"/>
      <c r="I30" s="941" t="s">
        <v>48</v>
      </c>
      <c r="J30" s="945"/>
      <c r="K30" s="956"/>
      <c r="L30" s="255"/>
    </row>
    <row r="31" spans="1:12" ht="17.100000000000001" customHeight="1">
      <c r="E31" s="276"/>
      <c r="F31" s="611"/>
      <c r="G31" s="674"/>
      <c r="H31" s="621"/>
      <c r="I31" s="941" t="s">
        <v>47</v>
      </c>
      <c r="J31" s="945"/>
      <c r="K31" s="956"/>
      <c r="L31" s="255"/>
    </row>
    <row r="32" spans="1:12" s="1" customFormat="1" ht="17.100000000000001" customHeight="1">
      <c r="A32" s="27" t="str">
        <f t="shared" ref="A32:A50" si="0">+B32&amp;C32&amp;D32</f>
        <v>1803301</v>
      </c>
      <c r="B32" s="28" t="s">
        <v>329</v>
      </c>
      <c r="C32" s="29">
        <v>33</v>
      </c>
      <c r="D32" s="28" t="s">
        <v>761</v>
      </c>
      <c r="E32" s="24">
        <v>11</v>
      </c>
      <c r="F32" s="611"/>
      <c r="G32" s="656" t="s">
        <v>46</v>
      </c>
      <c r="H32" s="994"/>
      <c r="I32" s="994"/>
      <c r="J32" s="994"/>
      <c r="K32" s="657"/>
      <c r="L32" s="268">
        <f>VLOOKUP($A32&amp;L$68,決統データ!$A$3:$DE$365,$E32+19,FALSE)</f>
        <v>4231001</v>
      </c>
    </row>
    <row r="33" spans="1:12" s="1" customFormat="1" ht="17.100000000000001" customHeight="1">
      <c r="A33" s="27" t="str">
        <f t="shared" si="0"/>
        <v>1803301</v>
      </c>
      <c r="B33" s="28" t="s">
        <v>329</v>
      </c>
      <c r="C33" s="29">
        <v>33</v>
      </c>
      <c r="D33" s="28" t="s">
        <v>761</v>
      </c>
      <c r="E33" s="24">
        <v>12</v>
      </c>
      <c r="F33" s="611"/>
      <c r="G33" s="656" t="s">
        <v>45</v>
      </c>
      <c r="H33" s="994"/>
      <c r="I33" s="994"/>
      <c r="J33" s="994"/>
      <c r="K33" s="657"/>
      <c r="L33" s="268">
        <f>VLOOKUP($A33&amp;L$68,決統データ!$A$3:$DE$365,$E33+19,FALSE)</f>
        <v>4150401</v>
      </c>
    </row>
    <row r="34" spans="1:12" ht="17.100000000000001" customHeight="1">
      <c r="A34" s="27" t="str">
        <f t="shared" si="0"/>
        <v>1803301</v>
      </c>
      <c r="B34" s="28" t="s">
        <v>329</v>
      </c>
      <c r="C34" s="29">
        <v>33</v>
      </c>
      <c r="D34" s="28" t="s">
        <v>761</v>
      </c>
      <c r="E34" s="38">
        <v>13</v>
      </c>
      <c r="F34" s="611"/>
      <c r="G34" s="659" t="s">
        <v>44</v>
      </c>
      <c r="H34" s="975" t="s">
        <v>43</v>
      </c>
      <c r="I34" s="975"/>
      <c r="J34" s="975"/>
      <c r="K34" s="975"/>
      <c r="L34" s="414">
        <f>VLOOKUP($A34&amp;L$68,決統データ!$A$3:$DE$365,$E34+19,FALSE)</f>
        <v>4180</v>
      </c>
    </row>
    <row r="35" spans="1:12" ht="17.100000000000001" customHeight="1">
      <c r="A35" s="27" t="str">
        <f t="shared" si="0"/>
        <v>1803301</v>
      </c>
      <c r="B35" s="28" t="s">
        <v>329</v>
      </c>
      <c r="C35" s="29">
        <v>33</v>
      </c>
      <c r="D35" s="28" t="s">
        <v>761</v>
      </c>
      <c r="E35" s="38">
        <v>14</v>
      </c>
      <c r="F35" s="611"/>
      <c r="G35" s="659"/>
      <c r="H35" s="975" t="s">
        <v>42</v>
      </c>
      <c r="I35" s="975"/>
      <c r="J35" s="975"/>
      <c r="K35" s="975"/>
      <c r="L35" s="414">
        <f>VLOOKUP($A35&amp;L$68,決統データ!$A$3:$DE$365,$E35+19,FALSE)</f>
        <v>0</v>
      </c>
    </row>
    <row r="36" spans="1:12" ht="17.100000000000001" customHeight="1">
      <c r="A36" s="27" t="str">
        <f t="shared" si="0"/>
        <v>1803301</v>
      </c>
      <c r="B36" s="28" t="s">
        <v>329</v>
      </c>
      <c r="C36" s="29">
        <v>33</v>
      </c>
      <c r="D36" s="28" t="s">
        <v>761</v>
      </c>
      <c r="E36" s="38">
        <v>15</v>
      </c>
      <c r="F36" s="611"/>
      <c r="G36" s="659"/>
      <c r="H36" s="975" t="s">
        <v>309</v>
      </c>
      <c r="I36" s="975"/>
      <c r="J36" s="975"/>
      <c r="K36" s="975"/>
      <c r="L36" s="414">
        <f>VLOOKUP($A36&amp;L$68,決統データ!$A$3:$DE$365,$E36+19,FALSE)</f>
        <v>0</v>
      </c>
    </row>
    <row r="37" spans="1:12" ht="17.100000000000001" customHeight="1">
      <c r="A37" s="27" t="str">
        <f t="shared" si="0"/>
        <v>1803301</v>
      </c>
      <c r="B37" s="28" t="s">
        <v>329</v>
      </c>
      <c r="C37" s="29">
        <v>33</v>
      </c>
      <c r="D37" s="28" t="s">
        <v>761</v>
      </c>
      <c r="E37" s="38">
        <v>16</v>
      </c>
      <c r="F37" s="611"/>
      <c r="G37" s="659"/>
      <c r="H37" s="975" t="s">
        <v>308</v>
      </c>
      <c r="I37" s="975"/>
      <c r="J37" s="975"/>
      <c r="K37" s="975"/>
      <c r="L37" s="414">
        <f>VLOOKUP($A37&amp;L$68,決統データ!$A$3:$DE$365,$E37+19,FALSE)</f>
        <v>0</v>
      </c>
    </row>
    <row r="38" spans="1:12" ht="17.100000000000001" customHeight="1">
      <c r="A38" s="27" t="str">
        <f t="shared" si="0"/>
        <v>1803301</v>
      </c>
      <c r="B38" s="28" t="s">
        <v>329</v>
      </c>
      <c r="C38" s="29">
        <v>33</v>
      </c>
      <c r="D38" s="28" t="s">
        <v>761</v>
      </c>
      <c r="E38" s="38">
        <v>17</v>
      </c>
      <c r="F38" s="611"/>
      <c r="G38" s="659"/>
      <c r="H38" s="975" t="s">
        <v>307</v>
      </c>
      <c r="I38" s="975"/>
      <c r="J38" s="975"/>
      <c r="K38" s="975"/>
      <c r="L38" s="414">
        <f>VLOOKUP($A38&amp;L$68,決統データ!$A$3:$DE$365,$E38+19,FALSE)</f>
        <v>0</v>
      </c>
    </row>
    <row r="39" spans="1:12" ht="17.100000000000001" customHeight="1">
      <c r="A39" s="27" t="str">
        <f t="shared" si="0"/>
        <v>1803301</v>
      </c>
      <c r="B39" s="28" t="s">
        <v>329</v>
      </c>
      <c r="C39" s="29">
        <v>33</v>
      </c>
      <c r="D39" s="28" t="s">
        <v>761</v>
      </c>
      <c r="E39" s="38">
        <v>18</v>
      </c>
      <c r="F39" s="611"/>
      <c r="G39" s="659"/>
      <c r="H39" s="975" t="s">
        <v>306</v>
      </c>
      <c r="I39" s="975"/>
      <c r="J39" s="975"/>
      <c r="K39" s="975"/>
      <c r="L39" s="414">
        <f>VLOOKUP($A39&amp;L$68,決統データ!$A$3:$DE$365,$E39+19,FALSE)</f>
        <v>0</v>
      </c>
    </row>
    <row r="40" spans="1:12" ht="17.100000000000001" customHeight="1">
      <c r="A40" s="27" t="str">
        <f t="shared" si="0"/>
        <v>1803301</v>
      </c>
      <c r="B40" s="28" t="s">
        <v>329</v>
      </c>
      <c r="C40" s="29">
        <v>33</v>
      </c>
      <c r="D40" s="28" t="s">
        <v>761</v>
      </c>
      <c r="E40" s="38">
        <v>19</v>
      </c>
      <c r="F40" s="611"/>
      <c r="G40" s="853" t="s">
        <v>37</v>
      </c>
      <c r="H40" s="940" t="s">
        <v>36</v>
      </c>
      <c r="I40" s="940"/>
      <c r="J40" s="940"/>
      <c r="K40" s="940"/>
      <c r="L40" s="414">
        <f>VLOOKUP($A40&amp;L$68,決統データ!$A$3:$DE$365,$E40+19,FALSE)</f>
        <v>104760</v>
      </c>
    </row>
    <row r="41" spans="1:12" ht="17.100000000000001" customHeight="1">
      <c r="A41" s="27" t="str">
        <f t="shared" si="0"/>
        <v>1803301</v>
      </c>
      <c r="B41" s="28" t="s">
        <v>329</v>
      </c>
      <c r="C41" s="29">
        <v>33</v>
      </c>
      <c r="D41" s="28" t="s">
        <v>761</v>
      </c>
      <c r="E41" s="38">
        <v>20</v>
      </c>
      <c r="F41" s="611"/>
      <c r="G41" s="853"/>
      <c r="H41" s="940" t="s">
        <v>35</v>
      </c>
      <c r="I41" s="940"/>
      <c r="J41" s="940"/>
      <c r="K41" s="940"/>
      <c r="L41" s="414">
        <f>VLOOKUP($A41&amp;L$68,決統データ!$A$3:$DE$365,$E41+19,FALSE)</f>
        <v>166870</v>
      </c>
    </row>
    <row r="42" spans="1:12" ht="17.100000000000001" customHeight="1">
      <c r="A42" s="27" t="str">
        <f t="shared" si="0"/>
        <v>1803301</v>
      </c>
      <c r="B42" s="28" t="s">
        <v>329</v>
      </c>
      <c r="C42" s="29">
        <v>33</v>
      </c>
      <c r="D42" s="28" t="s">
        <v>761</v>
      </c>
      <c r="E42" s="38">
        <v>21</v>
      </c>
      <c r="F42" s="611"/>
      <c r="G42" s="853"/>
      <c r="H42" s="940" t="s">
        <v>34</v>
      </c>
      <c r="I42" s="940"/>
      <c r="J42" s="940"/>
      <c r="K42" s="940"/>
      <c r="L42" s="414">
        <f>VLOOKUP($A42&amp;L$68,決統データ!$A$3:$DE$365,$E42+19,FALSE)</f>
        <v>548</v>
      </c>
    </row>
    <row r="43" spans="1:12" ht="17.100000000000001" customHeight="1">
      <c r="A43" s="27" t="str">
        <f t="shared" si="0"/>
        <v>1803301</v>
      </c>
      <c r="B43" s="28" t="s">
        <v>329</v>
      </c>
      <c r="C43" s="29">
        <v>33</v>
      </c>
      <c r="D43" s="28" t="s">
        <v>761</v>
      </c>
      <c r="E43" s="38">
        <v>22</v>
      </c>
      <c r="F43" s="611"/>
      <c r="G43" s="853"/>
      <c r="H43" s="940" t="s">
        <v>33</v>
      </c>
      <c r="I43" s="940"/>
      <c r="J43" s="940"/>
      <c r="K43" s="940"/>
      <c r="L43" s="414">
        <f>VLOOKUP($A43&amp;L$68,決統データ!$A$3:$DE$365,$E43+19,FALSE)</f>
        <v>0</v>
      </c>
    </row>
    <row r="44" spans="1:12" ht="17.100000000000001" customHeight="1">
      <c r="A44" s="27" t="str">
        <f t="shared" si="0"/>
        <v>1803301</v>
      </c>
      <c r="B44" s="28" t="s">
        <v>329</v>
      </c>
      <c r="C44" s="29">
        <v>33</v>
      </c>
      <c r="D44" s="28" t="s">
        <v>761</v>
      </c>
      <c r="E44" s="38">
        <v>23</v>
      </c>
      <c r="F44" s="611"/>
      <c r="G44" s="853"/>
      <c r="H44" s="940" t="s">
        <v>32</v>
      </c>
      <c r="I44" s="940"/>
      <c r="J44" s="940"/>
      <c r="K44" s="940"/>
      <c r="L44" s="414">
        <f>VLOOKUP($A44&amp;L$68,決統データ!$A$3:$DE$365,$E44+19,FALSE)</f>
        <v>521</v>
      </c>
    </row>
    <row r="45" spans="1:12" ht="17.100000000000001" customHeight="1">
      <c r="A45" s="27" t="str">
        <f t="shared" si="0"/>
        <v>1803301</v>
      </c>
      <c r="B45" s="28" t="s">
        <v>329</v>
      </c>
      <c r="C45" s="29">
        <v>33</v>
      </c>
      <c r="D45" s="28" t="s">
        <v>761</v>
      </c>
      <c r="E45" s="38">
        <v>24</v>
      </c>
      <c r="F45" s="611"/>
      <c r="G45" s="854"/>
      <c r="H45" s="940" t="s">
        <v>31</v>
      </c>
      <c r="I45" s="940"/>
      <c r="J45" s="940"/>
      <c r="K45" s="940"/>
      <c r="L45" s="414">
        <f>VLOOKUP($A45&amp;L$68,決統データ!$A$3:$DE$365,$E45+19,FALSE)</f>
        <v>0</v>
      </c>
    </row>
    <row r="46" spans="1:12" ht="17.100000000000001" customHeight="1">
      <c r="A46" s="27" t="str">
        <f t="shared" si="0"/>
        <v>1803301</v>
      </c>
      <c r="B46" s="28" t="s">
        <v>329</v>
      </c>
      <c r="C46" s="29">
        <v>33</v>
      </c>
      <c r="D46" s="28" t="s">
        <v>761</v>
      </c>
      <c r="E46" s="38">
        <v>25</v>
      </c>
      <c r="F46" s="711"/>
      <c r="G46" s="849" t="s">
        <v>305</v>
      </c>
      <c r="H46" s="956" t="s">
        <v>29</v>
      </c>
      <c r="I46" s="940"/>
      <c r="J46" s="940"/>
      <c r="K46" s="940"/>
      <c r="L46" s="414">
        <f>VLOOKUP($A46&amp;L$68,決統データ!$A$3:$DE$365,$E46+19,FALSE)</f>
        <v>0</v>
      </c>
    </row>
    <row r="47" spans="1:12" ht="17.100000000000001" customHeight="1">
      <c r="A47" s="27" t="str">
        <f t="shared" si="0"/>
        <v>1803301</v>
      </c>
      <c r="B47" s="28" t="s">
        <v>329</v>
      </c>
      <c r="C47" s="29">
        <v>33</v>
      </c>
      <c r="D47" s="28" t="s">
        <v>761</v>
      </c>
      <c r="E47" s="38">
        <v>26</v>
      </c>
      <c r="F47" s="711"/>
      <c r="G47" s="850"/>
      <c r="H47" s="956" t="s">
        <v>28</v>
      </c>
      <c r="I47" s="940"/>
      <c r="J47" s="940"/>
      <c r="K47" s="940"/>
      <c r="L47" s="414">
        <f>VLOOKUP($A47&amp;L$68,決統データ!$A$3:$DE$365,$E47+19,FALSE)</f>
        <v>0</v>
      </c>
    </row>
    <row r="48" spans="1:12" ht="17.100000000000001" customHeight="1">
      <c r="A48" s="27" t="str">
        <f t="shared" si="0"/>
        <v>1803301</v>
      </c>
      <c r="B48" s="28" t="s">
        <v>329</v>
      </c>
      <c r="C48" s="29">
        <v>33</v>
      </c>
      <c r="D48" s="28" t="s">
        <v>761</v>
      </c>
      <c r="E48" s="38">
        <v>32</v>
      </c>
      <c r="F48" s="611"/>
      <c r="G48" s="690" t="s">
        <v>222</v>
      </c>
      <c r="H48" s="704" t="s">
        <v>26</v>
      </c>
      <c r="I48" s="705"/>
      <c r="J48" s="72" t="s">
        <v>25</v>
      </c>
      <c r="K48" s="72"/>
      <c r="L48" s="105">
        <f>VLOOKUP($A48&amp;L$68,決統データ!$A$3:$DE$365,$E48+19,FALSE)/10</f>
        <v>0</v>
      </c>
    </row>
    <row r="49" spans="1:12" ht="17.100000000000001" customHeight="1">
      <c r="A49" s="27" t="str">
        <f t="shared" si="0"/>
        <v>1803301</v>
      </c>
      <c r="B49" s="28" t="s">
        <v>329</v>
      </c>
      <c r="C49" s="29">
        <v>33</v>
      </c>
      <c r="D49" s="28" t="s">
        <v>761</v>
      </c>
      <c r="E49" s="38">
        <v>33</v>
      </c>
      <c r="F49" s="611"/>
      <c r="G49" s="911"/>
      <c r="H49" s="708"/>
      <c r="I49" s="709"/>
      <c r="J49" s="941" t="s">
        <v>24</v>
      </c>
      <c r="K49" s="956"/>
      <c r="L49" s="105">
        <f>VLOOKUP($A49&amp;L$68,決統データ!$A$3:$DE$365,$E49+19,FALSE)/10</f>
        <v>0</v>
      </c>
    </row>
    <row r="50" spans="1:12" ht="17.100000000000001" customHeight="1">
      <c r="A50" s="27" t="str">
        <f t="shared" si="0"/>
        <v>1803301</v>
      </c>
      <c r="B50" s="28" t="s">
        <v>329</v>
      </c>
      <c r="C50" s="29">
        <v>33</v>
      </c>
      <c r="D50" s="28" t="s">
        <v>761</v>
      </c>
      <c r="E50" s="38">
        <v>34</v>
      </c>
      <c r="F50" s="611"/>
      <c r="G50" s="912"/>
      <c r="H50" s="940" t="s">
        <v>23</v>
      </c>
      <c r="I50" s="940"/>
      <c r="J50" s="940"/>
      <c r="K50" s="940"/>
      <c r="L50" s="42">
        <f>VLOOKUP($A50&amp;L$68,決統データ!$A$3:$DE$365,$E50+19,FALSE)</f>
        <v>0</v>
      </c>
    </row>
    <row r="51" spans="1:12" ht="17.100000000000001" customHeight="1">
      <c r="E51" s="276"/>
      <c r="F51" s="611"/>
      <c r="G51" s="693" t="s">
        <v>22</v>
      </c>
      <c r="H51" s="694"/>
      <c r="I51" s="940" t="s">
        <v>355</v>
      </c>
      <c r="J51" s="940"/>
      <c r="K51" s="940"/>
      <c r="L51" s="254" t="s">
        <v>19</v>
      </c>
    </row>
    <row r="52" spans="1:12" ht="17.100000000000001" customHeight="1">
      <c r="E52" s="276"/>
      <c r="F52" s="611"/>
      <c r="G52" s="695"/>
      <c r="H52" s="696"/>
      <c r="I52" s="940" t="s">
        <v>21</v>
      </c>
      <c r="J52" s="940"/>
      <c r="K52" s="940"/>
      <c r="L52" s="254"/>
    </row>
    <row r="53" spans="1:12" ht="17.100000000000001" customHeight="1">
      <c r="E53" s="276"/>
      <c r="F53" s="612"/>
      <c r="G53" s="697"/>
      <c r="H53" s="698"/>
      <c r="I53" s="940" t="s">
        <v>20</v>
      </c>
      <c r="J53" s="940"/>
      <c r="K53" s="940"/>
      <c r="L53" s="255"/>
    </row>
    <row r="54" spans="1:12" s="272" customFormat="1" ht="17.100000000000001" customHeight="1">
      <c r="A54" s="27" t="str">
        <f t="shared" ref="A54:A64" si="1">+B54&amp;C54&amp;D54</f>
        <v>1803301</v>
      </c>
      <c r="B54" s="28" t="s">
        <v>329</v>
      </c>
      <c r="C54" s="29">
        <v>33</v>
      </c>
      <c r="D54" s="28" t="s">
        <v>761</v>
      </c>
      <c r="E54" s="277">
        <v>43</v>
      </c>
      <c r="F54" s="610" t="s">
        <v>325</v>
      </c>
      <c r="G54" s="672" t="s">
        <v>324</v>
      </c>
      <c r="H54" s="678" t="s">
        <v>323</v>
      </c>
      <c r="I54" s="679"/>
      <c r="J54" s="679"/>
      <c r="K54" s="680"/>
      <c r="L54" s="268">
        <f>VLOOKUP($A54&amp;L$68,決統データ!$A$3:$DE$365,$E54+19,FALSE)</f>
        <v>4150327</v>
      </c>
    </row>
    <row r="55" spans="1:12" ht="17.100000000000001" customHeight="1">
      <c r="A55" s="27" t="str">
        <f t="shared" si="1"/>
        <v>1803301</v>
      </c>
      <c r="B55" s="28" t="s">
        <v>329</v>
      </c>
      <c r="C55" s="29">
        <v>33</v>
      </c>
      <c r="D55" s="28" t="s">
        <v>761</v>
      </c>
      <c r="E55" s="38">
        <v>44</v>
      </c>
      <c r="F55" s="611"/>
      <c r="G55" s="673"/>
      <c r="H55" s="467" t="s">
        <v>6</v>
      </c>
      <c r="I55" s="467"/>
      <c r="J55" s="75" t="s">
        <v>5</v>
      </c>
      <c r="K55" s="76"/>
      <c r="L55" s="105">
        <f>VLOOKUP($A55&amp;L$68,決統データ!$A$3:$DE$365,$E55+19,FALSE)/10</f>
        <v>0</v>
      </c>
    </row>
    <row r="56" spans="1:12" ht="17.100000000000001" customHeight="1">
      <c r="A56" s="27" t="str">
        <f t="shared" si="1"/>
        <v>1803301</v>
      </c>
      <c r="B56" s="28" t="s">
        <v>329</v>
      </c>
      <c r="C56" s="29">
        <v>33</v>
      </c>
      <c r="D56" s="28" t="s">
        <v>761</v>
      </c>
      <c r="E56" s="277">
        <v>45</v>
      </c>
      <c r="F56" s="611"/>
      <c r="G56" s="673"/>
      <c r="H56" s="467"/>
      <c r="I56" s="467"/>
      <c r="J56" s="941" t="s">
        <v>4</v>
      </c>
      <c r="K56" s="956"/>
      <c r="L56" s="105">
        <f>VLOOKUP($A56&amp;L$68,決統データ!$A$3:$DE$365,$E56+19,FALSE)/10</f>
        <v>0</v>
      </c>
    </row>
    <row r="57" spans="1:12" ht="17.100000000000001" customHeight="1">
      <c r="A57" s="27" t="str">
        <f t="shared" si="1"/>
        <v>1803301</v>
      </c>
      <c r="B57" s="28" t="s">
        <v>329</v>
      </c>
      <c r="C57" s="29">
        <v>33</v>
      </c>
      <c r="D57" s="28" t="s">
        <v>761</v>
      </c>
      <c r="E57" s="38">
        <v>46</v>
      </c>
      <c r="F57" s="611"/>
      <c r="G57" s="673"/>
      <c r="H57" s="940" t="s">
        <v>3</v>
      </c>
      <c r="I57" s="940"/>
      <c r="J57" s="940"/>
      <c r="K57" s="940"/>
      <c r="L57" s="42">
        <f>VLOOKUP($A57&amp;L$68,決統データ!$A$3:$DE$365,$E57+19,FALSE)</f>
        <v>0</v>
      </c>
    </row>
    <row r="58" spans="1:12" ht="17.100000000000001" customHeight="1">
      <c r="A58" s="27" t="str">
        <f t="shared" si="1"/>
        <v>1803301</v>
      </c>
      <c r="B58" s="28" t="s">
        <v>329</v>
      </c>
      <c r="C58" s="29">
        <v>33</v>
      </c>
      <c r="D58" s="28" t="s">
        <v>761</v>
      </c>
      <c r="E58" s="277">
        <v>47</v>
      </c>
      <c r="F58" s="611"/>
      <c r="G58" s="673"/>
      <c r="H58" s="940" t="s">
        <v>178</v>
      </c>
      <c r="I58" s="940"/>
      <c r="J58" s="940"/>
      <c r="K58" s="940"/>
      <c r="L58" s="42">
        <f>VLOOKUP($A58&amp;L$68,決統データ!$A$3:$DE$365,$E58+19,FALSE)</f>
        <v>0</v>
      </c>
    </row>
    <row r="59" spans="1:12" ht="17.100000000000001" customHeight="1">
      <c r="A59" s="27" t="str">
        <f t="shared" si="1"/>
        <v>1803301</v>
      </c>
      <c r="B59" s="28" t="s">
        <v>329</v>
      </c>
      <c r="C59" s="29">
        <v>33</v>
      </c>
      <c r="D59" s="28" t="s">
        <v>761</v>
      </c>
      <c r="E59" s="38">
        <v>48</v>
      </c>
      <c r="F59" s="611"/>
      <c r="G59" s="673"/>
      <c r="H59" s="941" t="s">
        <v>1</v>
      </c>
      <c r="I59" s="945"/>
      <c r="J59" s="945"/>
      <c r="K59" s="956"/>
      <c r="L59" s="42">
        <f>VLOOKUP($A59&amp;L$68,決統データ!$A$3:$DE$365,$E59+19,FALSE)</f>
        <v>320000</v>
      </c>
    </row>
    <row r="60" spans="1:12" s="272" customFormat="1" ht="17.100000000000001" customHeight="1">
      <c r="A60" s="27" t="str">
        <f t="shared" si="1"/>
        <v>1803301</v>
      </c>
      <c r="B60" s="28" t="s">
        <v>329</v>
      </c>
      <c r="C60" s="29">
        <v>33</v>
      </c>
      <c r="D60" s="28" t="s">
        <v>761</v>
      </c>
      <c r="E60" s="277">
        <v>49</v>
      </c>
      <c r="F60" s="611"/>
      <c r="G60" s="673"/>
      <c r="H60" s="898" t="s">
        <v>0</v>
      </c>
      <c r="I60" s="899"/>
      <c r="J60" s="899"/>
      <c r="K60" s="900"/>
      <c r="L60" s="411">
        <f>VLOOKUP($A60&amp;L$68,決統データ!$A$3:$DE$365,$E60+19,FALSE)</f>
        <v>4150401</v>
      </c>
    </row>
    <row r="61" spans="1:12" ht="17.100000000000001" customHeight="1">
      <c r="A61" s="27" t="str">
        <f t="shared" si="1"/>
        <v>1803301</v>
      </c>
      <c r="B61" s="28" t="s">
        <v>329</v>
      </c>
      <c r="C61" s="29">
        <v>33</v>
      </c>
      <c r="D61" s="28" t="s">
        <v>761</v>
      </c>
      <c r="E61" s="38">
        <v>50</v>
      </c>
      <c r="F61" s="611"/>
      <c r="G61" s="674"/>
      <c r="H61" s="940" t="s">
        <v>1263</v>
      </c>
      <c r="I61" s="940"/>
      <c r="J61" s="940"/>
      <c r="K61" s="940"/>
      <c r="L61" s="42">
        <f>VLOOKUP($A61&amp;L$68,決統データ!$A$3:$DE$365,$E61+19,FALSE)</f>
        <v>0</v>
      </c>
    </row>
    <row r="62" spans="1:12" ht="17.100000000000001" customHeight="1">
      <c r="A62" s="27" t="str">
        <f t="shared" si="1"/>
        <v>1803301</v>
      </c>
      <c r="B62" s="28" t="s">
        <v>329</v>
      </c>
      <c r="C62" s="29">
        <v>33</v>
      </c>
      <c r="D62" s="28" t="s">
        <v>761</v>
      </c>
      <c r="E62" s="277">
        <v>53</v>
      </c>
      <c r="F62" s="611"/>
      <c r="G62" s="941" t="s">
        <v>1259</v>
      </c>
      <c r="H62" s="945"/>
      <c r="I62" s="945"/>
      <c r="J62" s="945"/>
      <c r="K62" s="956"/>
      <c r="L62" s="42">
        <f>VLOOKUP($A62&amp;L$68,決統データ!$A$3:$DE$365,$E62+19,FALSE)</f>
        <v>0</v>
      </c>
    </row>
    <row r="63" spans="1:12" ht="17.100000000000001" customHeight="1">
      <c r="A63" s="27" t="str">
        <f t="shared" si="1"/>
        <v>1803301</v>
      </c>
      <c r="B63" s="28" t="s">
        <v>329</v>
      </c>
      <c r="C63" s="29">
        <v>33</v>
      </c>
      <c r="D63" s="28" t="s">
        <v>761</v>
      </c>
      <c r="E63" s="38">
        <v>54</v>
      </c>
      <c r="F63" s="612"/>
      <c r="G63" s="940" t="s">
        <v>1258</v>
      </c>
      <c r="H63" s="940"/>
      <c r="I63" s="940"/>
      <c r="J63" s="940"/>
      <c r="K63" s="940"/>
      <c r="L63" s="42">
        <f>VLOOKUP($A63&amp;L$68,決統データ!$A$3:$DE$365,$E63+19,FALSE)</f>
        <v>0</v>
      </c>
    </row>
    <row r="64" spans="1:12" ht="17.100000000000001" customHeight="1">
      <c r="A64" s="27" t="str">
        <f t="shared" si="1"/>
        <v>1803302</v>
      </c>
      <c r="B64" s="28" t="s">
        <v>329</v>
      </c>
      <c r="C64" s="29">
        <v>33</v>
      </c>
      <c r="D64" s="28" t="s">
        <v>767</v>
      </c>
      <c r="E64" s="38">
        <v>5</v>
      </c>
      <c r="F64" s="940" t="s">
        <v>1257</v>
      </c>
      <c r="G64" s="940"/>
      <c r="H64" s="940"/>
      <c r="I64" s="940"/>
      <c r="J64" s="940"/>
      <c r="K64" s="940"/>
      <c r="L64" s="42">
        <f>VLOOKUP($A64&amp;L$68,決統データ!$A$3:$DE$365,$E64+19,FALSE)</f>
        <v>0</v>
      </c>
    </row>
    <row r="65" spans="6:12">
      <c r="F65" s="9" t="s">
        <v>1256</v>
      </c>
    </row>
    <row r="66" spans="6:12" hidden="1">
      <c r="L66" s="9" t="s">
        <v>1488</v>
      </c>
    </row>
    <row r="67" spans="6:12" hidden="1"/>
    <row r="68" spans="6:12" hidden="1">
      <c r="L68" s="12" t="str">
        <f>+L69&amp;"000"</f>
        <v>264075000</v>
      </c>
    </row>
    <row r="69" spans="6:12" hidden="1">
      <c r="L69" s="12" t="s">
        <v>573</v>
      </c>
    </row>
    <row r="70" spans="6:12" hidden="1">
      <c r="L70" s="12" t="s">
        <v>574</v>
      </c>
    </row>
  </sheetData>
  <sheetProtection algorithmName="SHA-512" hashValue="JpU9NSu6ftKIz6gUuywRGABjVt0a9sW0iMZ5+tG9Qqv0L0t0/PrZJxUXcFJsIN7oydW0H4XqxuSnINSstxmLAg==" saltValue="VZc5rD3FKZdjzQgn+zJSbQ==" spinCount="100000" sheet="1" objects="1" scenarios="1"/>
  <customSheetViews>
    <customSheetView guid="{247A5D4D-80F1-4466-92F7-7A3BC78E450F}" fitToPage="1" printArea="1" topLeftCell="A10">
      <selection activeCell="C43" sqref="C43"/>
      <pageMargins left="1.1811023622047245" right="0.78740157480314965" top="0.78740157480314965" bottom="0.78740157480314965" header="0.51181102362204722" footer="0.27559055118110237"/>
      <pageSetup paperSize="9" scale="71" orientation="portrait" blackAndWhite="1" horizontalDpi="4294967293" verticalDpi="4294967293"/>
      <headerFooter alignWithMargins="0"/>
    </customSheetView>
  </customSheetViews>
  <mergeCells count="78">
    <mergeCell ref="I51:K51"/>
    <mergeCell ref="F64:K64"/>
    <mergeCell ref="G62:K62"/>
    <mergeCell ref="G63:K63"/>
    <mergeCell ref="H61:K61"/>
    <mergeCell ref="F54:F63"/>
    <mergeCell ref="G54:G61"/>
    <mergeCell ref="H54:K54"/>
    <mergeCell ref="H55:I56"/>
    <mergeCell ref="J56:K56"/>
    <mergeCell ref="H57:K57"/>
    <mergeCell ref="H58:K58"/>
    <mergeCell ref="H59:K59"/>
    <mergeCell ref="H60:K60"/>
    <mergeCell ref="H50:K50"/>
    <mergeCell ref="I52:K52"/>
    <mergeCell ref="I53:K53"/>
    <mergeCell ref="G40:G45"/>
    <mergeCell ref="H40:K40"/>
    <mergeCell ref="H41:K41"/>
    <mergeCell ref="H42:K42"/>
    <mergeCell ref="H43:K43"/>
    <mergeCell ref="H44:K44"/>
    <mergeCell ref="H45:K45"/>
    <mergeCell ref="H46:K46"/>
    <mergeCell ref="H47:K47"/>
    <mergeCell ref="G48:G50"/>
    <mergeCell ref="H48:I49"/>
    <mergeCell ref="J49:K49"/>
    <mergeCell ref="G51:H53"/>
    <mergeCell ref="G46:G47"/>
    <mergeCell ref="G34:G39"/>
    <mergeCell ref="H34:K34"/>
    <mergeCell ref="H35:K35"/>
    <mergeCell ref="H36:K36"/>
    <mergeCell ref="H37:K37"/>
    <mergeCell ref="H38:K38"/>
    <mergeCell ref="H39:K39"/>
    <mergeCell ref="G32:K32"/>
    <mergeCell ref="G33:K33"/>
    <mergeCell ref="G22:G31"/>
    <mergeCell ref="I22:K22"/>
    <mergeCell ref="I23:K23"/>
    <mergeCell ref="I26:K26"/>
    <mergeCell ref="H28:H31"/>
    <mergeCell ref="I28:K28"/>
    <mergeCell ref="I29:K29"/>
    <mergeCell ref="I30:K30"/>
    <mergeCell ref="I31:K31"/>
    <mergeCell ref="I25:K25"/>
    <mergeCell ref="H22:H27"/>
    <mergeCell ref="G19:G21"/>
    <mergeCell ref="H19:K19"/>
    <mergeCell ref="H20:K20"/>
    <mergeCell ref="H21:K21"/>
    <mergeCell ref="I24:K24"/>
    <mergeCell ref="H18:K18"/>
    <mergeCell ref="G9:G14"/>
    <mergeCell ref="H9:K9"/>
    <mergeCell ref="H10:K10"/>
    <mergeCell ref="H11:K11"/>
    <mergeCell ref="H12:K12"/>
    <mergeCell ref="I7:K7"/>
    <mergeCell ref="H8:K8"/>
    <mergeCell ref="H13:K13"/>
    <mergeCell ref="H14:K14"/>
    <mergeCell ref="F2:K2"/>
    <mergeCell ref="F3:F53"/>
    <mergeCell ref="G3:G8"/>
    <mergeCell ref="H3:H7"/>
    <mergeCell ref="I3:K3"/>
    <mergeCell ref="I4:K4"/>
    <mergeCell ref="I5:K5"/>
    <mergeCell ref="I6:K6"/>
    <mergeCell ref="G15:G18"/>
    <mergeCell ref="H15:K15"/>
    <mergeCell ref="H16:K16"/>
    <mergeCell ref="H17:K17"/>
  </mergeCells>
  <phoneticPr fontId="3"/>
  <pageMargins left="1.1811023622047245" right="0.78740157480314965" top="0.78740157480314965" bottom="0.78740157480314965" header="0.51181102362204722" footer="0.27559055118110237"/>
  <pageSetup paperSize="9" scale="71"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15B1-BE6E-46B2-8269-05A88A1F90CC}">
  <sheetPr>
    <tabColor rgb="FFFFC000"/>
  </sheetPr>
  <dimension ref="A1:K149"/>
  <sheetViews>
    <sheetView view="pageBreakPreview" zoomScale="85" zoomScaleNormal="90" zoomScaleSheetLayoutView="85" workbookViewId="0">
      <pane ySplit="2" topLeftCell="A3" activePane="bottomLeft" state="frozen"/>
      <selection pane="bottomLeft" activeCell="A109" sqref="A109:XFD112"/>
    </sheetView>
  </sheetViews>
  <sheetFormatPr defaultColWidth="9" defaultRowHeight="14.4"/>
  <cols>
    <col min="1" max="1" width="9.69921875" style="1" hidden="1" customWidth="1"/>
    <col min="2" max="2" width="4.296875" style="1" hidden="1" customWidth="1"/>
    <col min="3" max="4" width="3.296875" style="1" hidden="1" customWidth="1"/>
    <col min="5" max="5" width="6.296875" style="446" hidden="1" customWidth="1"/>
    <col min="6" max="6" width="4.19921875" style="1" customWidth="1"/>
    <col min="7" max="7" width="4.69921875" style="1" customWidth="1"/>
    <col min="8" max="8" width="5.69921875" style="1" customWidth="1"/>
    <col min="9" max="9" width="17.296875" style="1" customWidth="1"/>
    <col min="10" max="10" width="15" style="1" bestFit="1" customWidth="1"/>
    <col min="11" max="11" width="11" style="139" customWidth="1"/>
    <col min="12" max="16384" width="9" style="1"/>
  </cols>
  <sheetData>
    <row r="1" spans="1:11">
      <c r="F1" s="1" t="s">
        <v>103</v>
      </c>
      <c r="K1" s="148" t="s">
        <v>513</v>
      </c>
    </row>
    <row r="2" spans="1:11" ht="29.25" customHeight="1">
      <c r="A2" s="26"/>
      <c r="B2" s="67" t="s">
        <v>757</v>
      </c>
      <c r="C2" s="26" t="s">
        <v>758</v>
      </c>
      <c r="D2" s="26" t="s">
        <v>759</v>
      </c>
      <c r="E2" s="30" t="s">
        <v>760</v>
      </c>
      <c r="F2" s="598"/>
      <c r="G2" s="598"/>
      <c r="H2" s="598"/>
      <c r="I2" s="598"/>
      <c r="J2" s="598"/>
      <c r="K2" s="129" t="s">
        <v>270</v>
      </c>
    </row>
    <row r="3" spans="1:11" ht="15.75" customHeight="1">
      <c r="A3" s="27" t="str">
        <f>+B3&amp;C3&amp;D3</f>
        <v>1804001</v>
      </c>
      <c r="B3" s="28" t="s">
        <v>329</v>
      </c>
      <c r="C3" s="29">
        <v>40</v>
      </c>
      <c r="D3" s="28" t="s">
        <v>370</v>
      </c>
      <c r="E3" s="446">
        <v>1</v>
      </c>
      <c r="F3" s="604" t="s">
        <v>904</v>
      </c>
      <c r="G3" s="766" t="s">
        <v>102</v>
      </c>
      <c r="H3" s="768" t="s">
        <v>1376</v>
      </c>
      <c r="I3" s="769"/>
      <c r="J3" s="199" t="s">
        <v>583</v>
      </c>
      <c r="K3" s="42">
        <f>VLOOKUP($A3&amp;K$109,決統データ!$A$3:$DE$365,$E3+19,FALSE)</f>
        <v>0</v>
      </c>
    </row>
    <row r="4" spans="1:11" ht="15.75" customHeight="1">
      <c r="A4" s="27" t="str">
        <f t="shared" ref="A4:A67" si="0">+B4&amp;C4&amp;D4</f>
        <v>1804001</v>
      </c>
      <c r="B4" s="28" t="s">
        <v>329</v>
      </c>
      <c r="C4" s="29">
        <v>40</v>
      </c>
      <c r="D4" s="28" t="s">
        <v>370</v>
      </c>
      <c r="E4" s="446">
        <v>2</v>
      </c>
      <c r="F4" s="605"/>
      <c r="G4" s="767"/>
      <c r="H4" s="770"/>
      <c r="I4" s="771"/>
      <c r="J4" s="199" t="s">
        <v>795</v>
      </c>
      <c r="K4" s="42">
        <f>VLOOKUP($A4&amp;K$109,決統データ!$A$3:$DE$365,$E4+19,FALSE)</f>
        <v>0</v>
      </c>
    </row>
    <row r="5" spans="1:11" ht="15.75" customHeight="1">
      <c r="A5" s="27" t="str">
        <f t="shared" si="0"/>
        <v>1804001</v>
      </c>
      <c r="B5" s="28" t="s">
        <v>329</v>
      </c>
      <c r="C5" s="29">
        <v>40</v>
      </c>
      <c r="D5" s="28" t="s">
        <v>370</v>
      </c>
      <c r="E5" s="446">
        <v>3</v>
      </c>
      <c r="F5" s="605"/>
      <c r="G5" s="604" t="s">
        <v>907</v>
      </c>
      <c r="H5" s="744" t="s">
        <v>903</v>
      </c>
      <c r="I5" s="746"/>
      <c r="J5" s="199" t="s">
        <v>583</v>
      </c>
      <c r="K5" s="42">
        <f>VLOOKUP($A5&amp;K$109,決統データ!$A$3:$DE$365,$E5+19,FALSE)</f>
        <v>6774</v>
      </c>
    </row>
    <row r="6" spans="1:11" ht="15.75" customHeight="1">
      <c r="A6" s="27" t="str">
        <f t="shared" si="0"/>
        <v>1804001</v>
      </c>
      <c r="B6" s="28" t="s">
        <v>329</v>
      </c>
      <c r="C6" s="29">
        <v>40</v>
      </c>
      <c r="D6" s="28" t="s">
        <v>370</v>
      </c>
      <c r="E6" s="446">
        <v>4</v>
      </c>
      <c r="F6" s="605"/>
      <c r="G6" s="605"/>
      <c r="H6" s="750"/>
      <c r="I6" s="752"/>
      <c r="J6" s="199" t="s">
        <v>795</v>
      </c>
      <c r="K6" s="42">
        <f>VLOOKUP($A6&amp;K$109,決統データ!$A$3:$DE$365,$E6+19,FALSE)</f>
        <v>55093</v>
      </c>
    </row>
    <row r="7" spans="1:11" ht="15.75" customHeight="1">
      <c r="A7" s="27" t="str">
        <f t="shared" si="0"/>
        <v>1804001</v>
      </c>
      <c r="B7" s="28" t="s">
        <v>329</v>
      </c>
      <c r="C7" s="29">
        <v>40</v>
      </c>
      <c r="D7" s="28" t="s">
        <v>370</v>
      </c>
      <c r="E7" s="446">
        <v>5</v>
      </c>
      <c r="F7" s="605"/>
      <c r="G7" s="605"/>
      <c r="H7" s="604" t="s">
        <v>626</v>
      </c>
      <c r="I7" s="577" t="s">
        <v>1247</v>
      </c>
      <c r="J7" s="199" t="s">
        <v>583</v>
      </c>
      <c r="K7" s="42">
        <f>VLOOKUP($A7&amp;K$109,決統データ!$A$3:$DE$365,$E7+19,FALSE)</f>
        <v>0</v>
      </c>
    </row>
    <row r="8" spans="1:11" ht="15.75" customHeight="1">
      <c r="A8" s="27" t="str">
        <f t="shared" si="0"/>
        <v>1804001</v>
      </c>
      <c r="B8" s="28" t="s">
        <v>329</v>
      </c>
      <c r="C8" s="29">
        <v>40</v>
      </c>
      <c r="D8" s="28" t="s">
        <v>370</v>
      </c>
      <c r="E8" s="446">
        <v>6</v>
      </c>
      <c r="F8" s="605"/>
      <c r="G8" s="605"/>
      <c r="H8" s="605"/>
      <c r="I8" s="579"/>
      <c r="J8" s="199" t="s">
        <v>795</v>
      </c>
      <c r="K8" s="42">
        <f>VLOOKUP($A8&amp;K$109,決統データ!$A$3:$DE$365,$E8+19,FALSE)</f>
        <v>0</v>
      </c>
    </row>
    <row r="9" spans="1:11" ht="15.75" customHeight="1">
      <c r="A9" s="27" t="str">
        <f t="shared" si="0"/>
        <v>1804001</v>
      </c>
      <c r="B9" s="28" t="s">
        <v>329</v>
      </c>
      <c r="C9" s="29">
        <v>40</v>
      </c>
      <c r="D9" s="28" t="s">
        <v>370</v>
      </c>
      <c r="E9" s="446">
        <v>7</v>
      </c>
      <c r="F9" s="605"/>
      <c r="G9" s="605"/>
      <c r="H9" s="605"/>
      <c r="I9" s="574" t="s">
        <v>1246</v>
      </c>
      <c r="J9" s="199" t="s">
        <v>583</v>
      </c>
      <c r="K9" s="42">
        <f>VLOOKUP($A9&amp;K$109,決統データ!$A$3:$DE$365,$E9+19,FALSE)</f>
        <v>0</v>
      </c>
    </row>
    <row r="10" spans="1:11" ht="15.75" customHeight="1">
      <c r="A10" s="27" t="str">
        <f t="shared" si="0"/>
        <v>1804001</v>
      </c>
      <c r="B10" s="28" t="s">
        <v>329</v>
      </c>
      <c r="C10" s="29">
        <v>40</v>
      </c>
      <c r="D10" s="28" t="s">
        <v>370</v>
      </c>
      <c r="E10" s="446">
        <v>8</v>
      </c>
      <c r="F10" s="605"/>
      <c r="G10" s="605"/>
      <c r="H10" s="605"/>
      <c r="I10" s="575"/>
      <c r="J10" s="199" t="s">
        <v>795</v>
      </c>
      <c r="K10" s="42">
        <f>VLOOKUP($A10&amp;K$109,決統データ!$A$3:$DE$365,$E10+19,FALSE)</f>
        <v>0</v>
      </c>
    </row>
    <row r="11" spans="1:11" ht="15.75" customHeight="1">
      <c r="A11" s="27" t="str">
        <f t="shared" si="0"/>
        <v>1804001</v>
      </c>
      <c r="B11" s="28" t="s">
        <v>329</v>
      </c>
      <c r="C11" s="29">
        <v>40</v>
      </c>
      <c r="D11" s="28" t="s">
        <v>370</v>
      </c>
      <c r="E11" s="446">
        <v>9</v>
      </c>
      <c r="F11" s="605"/>
      <c r="G11" s="605"/>
      <c r="H11" s="605"/>
      <c r="I11" s="577" t="s">
        <v>1245</v>
      </c>
      <c r="J11" s="199" t="s">
        <v>583</v>
      </c>
      <c r="K11" s="42">
        <f>VLOOKUP($A11&amp;K$109,決統データ!$A$3:$DE$365,$E11+19,FALSE)</f>
        <v>0</v>
      </c>
    </row>
    <row r="12" spans="1:11" ht="15.75" customHeight="1">
      <c r="A12" s="27" t="str">
        <f t="shared" si="0"/>
        <v>1804001</v>
      </c>
      <c r="B12" s="28" t="s">
        <v>329</v>
      </c>
      <c r="C12" s="29">
        <v>40</v>
      </c>
      <c r="D12" s="28" t="s">
        <v>370</v>
      </c>
      <c r="E12" s="446">
        <v>10</v>
      </c>
      <c r="F12" s="605"/>
      <c r="G12" s="605"/>
      <c r="H12" s="605"/>
      <c r="I12" s="579"/>
      <c r="J12" s="199" t="s">
        <v>795</v>
      </c>
      <c r="K12" s="42">
        <f>VLOOKUP($A12&amp;K$109,決統データ!$A$3:$DE$365,$E12+19,FALSE)</f>
        <v>0</v>
      </c>
    </row>
    <row r="13" spans="1:11" ht="15.75" customHeight="1">
      <c r="A13" s="27" t="str">
        <f t="shared" si="0"/>
        <v>1804001</v>
      </c>
      <c r="B13" s="28" t="s">
        <v>329</v>
      </c>
      <c r="C13" s="29">
        <v>40</v>
      </c>
      <c r="D13" s="28" t="s">
        <v>370</v>
      </c>
      <c r="E13" s="446">
        <v>11</v>
      </c>
      <c r="F13" s="605"/>
      <c r="G13" s="605"/>
      <c r="H13" s="605"/>
      <c r="I13" s="728" t="s">
        <v>101</v>
      </c>
      <c r="J13" s="199" t="s">
        <v>583</v>
      </c>
      <c r="K13" s="42">
        <f>VLOOKUP($A13&amp;K$109,決統データ!$A$3:$DE$365,$E13+19,FALSE)</f>
        <v>0</v>
      </c>
    </row>
    <row r="14" spans="1:11" ht="15.75" customHeight="1">
      <c r="A14" s="27" t="str">
        <f t="shared" si="0"/>
        <v>1804001</v>
      </c>
      <c r="B14" s="28" t="s">
        <v>329</v>
      </c>
      <c r="C14" s="29">
        <v>40</v>
      </c>
      <c r="D14" s="28" t="s">
        <v>370</v>
      </c>
      <c r="E14" s="446">
        <v>12</v>
      </c>
      <c r="F14" s="605"/>
      <c r="G14" s="605"/>
      <c r="H14" s="605"/>
      <c r="I14" s="729"/>
      <c r="J14" s="199" t="s">
        <v>795</v>
      </c>
      <c r="K14" s="42">
        <f>VLOOKUP($A14&amp;K$109,決統データ!$A$3:$DE$365,$E14+19,FALSE)</f>
        <v>0</v>
      </c>
    </row>
    <row r="15" spans="1:11" ht="15.75" customHeight="1">
      <c r="A15" s="27" t="str">
        <f t="shared" si="0"/>
        <v>1804001</v>
      </c>
      <c r="B15" s="28" t="s">
        <v>329</v>
      </c>
      <c r="C15" s="29">
        <v>40</v>
      </c>
      <c r="D15" s="28" t="s">
        <v>370</v>
      </c>
      <c r="E15" s="446">
        <v>13</v>
      </c>
      <c r="F15" s="605"/>
      <c r="G15" s="605"/>
      <c r="H15" s="605"/>
      <c r="I15" s="577" t="s">
        <v>1239</v>
      </c>
      <c r="J15" s="199" t="s">
        <v>583</v>
      </c>
      <c r="K15" s="42">
        <f>VLOOKUP($A15&amp;K$109,決統データ!$A$3:$DE$365,$E15+19,FALSE)</f>
        <v>0</v>
      </c>
    </row>
    <row r="16" spans="1:11" ht="15.75" customHeight="1">
      <c r="A16" s="27" t="str">
        <f t="shared" si="0"/>
        <v>1804001</v>
      </c>
      <c r="B16" s="28" t="s">
        <v>329</v>
      </c>
      <c r="C16" s="29">
        <v>40</v>
      </c>
      <c r="D16" s="28" t="s">
        <v>370</v>
      </c>
      <c r="E16" s="446">
        <v>14</v>
      </c>
      <c r="F16" s="605"/>
      <c r="G16" s="605"/>
      <c r="H16" s="605"/>
      <c r="I16" s="579"/>
      <c r="J16" s="199" t="s">
        <v>795</v>
      </c>
      <c r="K16" s="42">
        <f>VLOOKUP($A16&amp;K$109,決統データ!$A$3:$DE$365,$E16+19,FALSE)</f>
        <v>0</v>
      </c>
    </row>
    <row r="17" spans="1:11" ht="15.75" customHeight="1">
      <c r="A17" s="27" t="str">
        <f t="shared" si="0"/>
        <v>1804001</v>
      </c>
      <c r="B17" s="28" t="s">
        <v>329</v>
      </c>
      <c r="C17" s="29">
        <v>40</v>
      </c>
      <c r="D17" s="28" t="s">
        <v>370</v>
      </c>
      <c r="E17" s="446">
        <v>15</v>
      </c>
      <c r="F17" s="605"/>
      <c r="G17" s="605"/>
      <c r="H17" s="605"/>
      <c r="I17" s="577" t="s">
        <v>906</v>
      </c>
      <c r="J17" s="199" t="s">
        <v>583</v>
      </c>
      <c r="K17" s="42">
        <f>VLOOKUP($A17&amp;K$109,決統データ!$A$3:$DE$365,$E17+19,FALSE)</f>
        <v>0</v>
      </c>
    </row>
    <row r="18" spans="1:11" ht="15.75" customHeight="1">
      <c r="A18" s="27" t="str">
        <f t="shared" si="0"/>
        <v>1804001</v>
      </c>
      <c r="B18" s="28" t="s">
        <v>329</v>
      </c>
      <c r="C18" s="29">
        <v>40</v>
      </c>
      <c r="D18" s="28" t="s">
        <v>370</v>
      </c>
      <c r="E18" s="446">
        <v>16</v>
      </c>
      <c r="F18" s="605"/>
      <c r="G18" s="605"/>
      <c r="H18" s="605"/>
      <c r="I18" s="579"/>
      <c r="J18" s="199" t="s">
        <v>795</v>
      </c>
      <c r="K18" s="42">
        <f>VLOOKUP($A18&amp;K$109,決統データ!$A$3:$DE$365,$E18+19,FALSE)</f>
        <v>0</v>
      </c>
    </row>
    <row r="19" spans="1:11" ht="15.75" customHeight="1">
      <c r="A19" s="27" t="str">
        <f t="shared" si="0"/>
        <v>1804001</v>
      </c>
      <c r="B19" s="28" t="s">
        <v>329</v>
      </c>
      <c r="C19" s="29">
        <v>40</v>
      </c>
      <c r="D19" s="28" t="s">
        <v>370</v>
      </c>
      <c r="E19" s="446">
        <v>17</v>
      </c>
      <c r="F19" s="605"/>
      <c r="G19" s="605"/>
      <c r="H19" s="605"/>
      <c r="I19" s="577" t="s">
        <v>100</v>
      </c>
      <c r="J19" s="199" t="s">
        <v>583</v>
      </c>
      <c r="K19" s="42">
        <f>VLOOKUP($A19&amp;K$109,決統データ!$A$3:$DE$365,$E19+19,FALSE)</f>
        <v>0</v>
      </c>
    </row>
    <row r="20" spans="1:11" ht="15.75" customHeight="1">
      <c r="A20" s="27" t="str">
        <f t="shared" si="0"/>
        <v>1804001</v>
      </c>
      <c r="B20" s="28" t="s">
        <v>329</v>
      </c>
      <c r="C20" s="29">
        <v>40</v>
      </c>
      <c r="D20" s="28" t="s">
        <v>370</v>
      </c>
      <c r="E20" s="446">
        <v>18</v>
      </c>
      <c r="F20" s="605"/>
      <c r="G20" s="605"/>
      <c r="H20" s="605"/>
      <c r="I20" s="579"/>
      <c r="J20" s="199" t="s">
        <v>795</v>
      </c>
      <c r="K20" s="42">
        <f>VLOOKUP($A20&amp;K$109,決統データ!$A$3:$DE$365,$E20+19,FALSE)</f>
        <v>0</v>
      </c>
    </row>
    <row r="21" spans="1:11" ht="15.75" customHeight="1">
      <c r="A21" s="27" t="str">
        <f t="shared" si="0"/>
        <v>1804001</v>
      </c>
      <c r="B21" s="28" t="s">
        <v>329</v>
      </c>
      <c r="C21" s="29">
        <v>40</v>
      </c>
      <c r="D21" s="28" t="s">
        <v>370</v>
      </c>
      <c r="E21" s="446">
        <v>19</v>
      </c>
      <c r="F21" s="605"/>
      <c r="G21" s="605"/>
      <c r="H21" s="605"/>
      <c r="I21" s="574" t="s">
        <v>84</v>
      </c>
      <c r="J21" s="199" t="s">
        <v>583</v>
      </c>
      <c r="K21" s="42">
        <f>VLOOKUP($A21&amp;K$109,決統データ!$A$3:$DE$365,$E21+19,FALSE)</f>
        <v>0</v>
      </c>
    </row>
    <row r="22" spans="1:11" ht="15.75" customHeight="1">
      <c r="A22" s="27" t="str">
        <f t="shared" si="0"/>
        <v>1804001</v>
      </c>
      <c r="B22" s="28" t="s">
        <v>329</v>
      </c>
      <c r="C22" s="29">
        <v>40</v>
      </c>
      <c r="D22" s="28" t="s">
        <v>370</v>
      </c>
      <c r="E22" s="446">
        <v>20</v>
      </c>
      <c r="F22" s="605"/>
      <c r="G22" s="605"/>
      <c r="H22" s="605"/>
      <c r="I22" s="575"/>
      <c r="J22" s="199" t="s">
        <v>795</v>
      </c>
      <c r="K22" s="42">
        <f>VLOOKUP($A22&amp;K$109,決統データ!$A$3:$DE$365,$E22+19,FALSE)</f>
        <v>0</v>
      </c>
    </row>
    <row r="23" spans="1:11" ht="15.75" customHeight="1">
      <c r="A23" s="27" t="str">
        <f t="shared" si="0"/>
        <v>1804001</v>
      </c>
      <c r="B23" s="28" t="s">
        <v>329</v>
      </c>
      <c r="C23" s="29">
        <v>40</v>
      </c>
      <c r="D23" s="28" t="s">
        <v>370</v>
      </c>
      <c r="E23" s="446">
        <v>21</v>
      </c>
      <c r="F23" s="605"/>
      <c r="G23" s="605"/>
      <c r="H23" s="605"/>
      <c r="I23" s="593" t="s">
        <v>83</v>
      </c>
      <c r="J23" s="199" t="s">
        <v>583</v>
      </c>
      <c r="K23" s="42">
        <f>VLOOKUP($A23&amp;K$109,決統データ!$A$3:$DE$365,$E23+19,FALSE)</f>
        <v>0</v>
      </c>
    </row>
    <row r="24" spans="1:11" ht="15.75" customHeight="1">
      <c r="A24" s="27" t="str">
        <f t="shared" si="0"/>
        <v>1804001</v>
      </c>
      <c r="B24" s="28" t="s">
        <v>329</v>
      </c>
      <c r="C24" s="29">
        <v>40</v>
      </c>
      <c r="D24" s="28" t="s">
        <v>370</v>
      </c>
      <c r="E24" s="446">
        <v>22</v>
      </c>
      <c r="F24" s="605"/>
      <c r="G24" s="605"/>
      <c r="H24" s="605"/>
      <c r="I24" s="595"/>
      <c r="J24" s="199" t="s">
        <v>795</v>
      </c>
      <c r="K24" s="42">
        <f>VLOOKUP($A24&amp;K$109,決統データ!$A$3:$DE$365,$E24+19,FALSE)</f>
        <v>0</v>
      </c>
    </row>
    <row r="25" spans="1:11" ht="15.75" customHeight="1">
      <c r="A25" s="27" t="str">
        <f t="shared" si="0"/>
        <v>1804001</v>
      </c>
      <c r="B25" s="28" t="s">
        <v>329</v>
      </c>
      <c r="C25" s="29">
        <v>40</v>
      </c>
      <c r="D25" s="28" t="s">
        <v>370</v>
      </c>
      <c r="E25" s="446">
        <v>23</v>
      </c>
      <c r="F25" s="605"/>
      <c r="G25" s="605"/>
      <c r="H25" s="605"/>
      <c r="I25" s="593" t="s">
        <v>1235</v>
      </c>
      <c r="J25" s="199" t="s">
        <v>583</v>
      </c>
      <c r="K25" s="42">
        <f>VLOOKUP($A25&amp;K$109,決統データ!$A$3:$DE$365,$E25+19,FALSE)</f>
        <v>6750</v>
      </c>
    </row>
    <row r="26" spans="1:11" ht="15.75" customHeight="1">
      <c r="A26" s="27" t="str">
        <f t="shared" si="0"/>
        <v>1804001</v>
      </c>
      <c r="B26" s="28" t="s">
        <v>329</v>
      </c>
      <c r="C26" s="29">
        <v>40</v>
      </c>
      <c r="D26" s="28" t="s">
        <v>370</v>
      </c>
      <c r="E26" s="446">
        <v>24</v>
      </c>
      <c r="F26" s="605"/>
      <c r="G26" s="605"/>
      <c r="H26" s="605"/>
      <c r="I26" s="595"/>
      <c r="J26" s="199" t="s">
        <v>795</v>
      </c>
      <c r="K26" s="42">
        <f>VLOOKUP($A26&amp;K$109,決統データ!$A$3:$DE$365,$E26+19,FALSE)</f>
        <v>6750</v>
      </c>
    </row>
    <row r="27" spans="1:11" ht="15.75" customHeight="1">
      <c r="A27" s="27" t="str">
        <f t="shared" si="0"/>
        <v>1804001</v>
      </c>
      <c r="B27" s="28" t="s">
        <v>329</v>
      </c>
      <c r="C27" s="29">
        <v>40</v>
      </c>
      <c r="D27" s="28" t="s">
        <v>370</v>
      </c>
      <c r="E27" s="446">
        <v>25</v>
      </c>
      <c r="F27" s="605"/>
      <c r="G27" s="605"/>
      <c r="H27" s="605"/>
      <c r="I27" s="574" t="s">
        <v>80</v>
      </c>
      <c r="J27" s="199" t="s">
        <v>583</v>
      </c>
      <c r="K27" s="42">
        <f>VLOOKUP($A27&amp;K$109,決統データ!$A$3:$DE$365,$E27+19,FALSE)</f>
        <v>0</v>
      </c>
    </row>
    <row r="28" spans="1:11" ht="15.75" customHeight="1">
      <c r="A28" s="27" t="str">
        <f t="shared" si="0"/>
        <v>1804001</v>
      </c>
      <c r="B28" s="28" t="s">
        <v>329</v>
      </c>
      <c r="C28" s="29">
        <v>40</v>
      </c>
      <c r="D28" s="28" t="s">
        <v>370</v>
      </c>
      <c r="E28" s="446">
        <v>26</v>
      </c>
      <c r="F28" s="605"/>
      <c r="G28" s="605"/>
      <c r="H28" s="605"/>
      <c r="I28" s="575"/>
      <c r="J28" s="199" t="s">
        <v>795</v>
      </c>
      <c r="K28" s="42">
        <f>VLOOKUP($A28&amp;K$109,決統データ!$A$3:$DE$365,$E28+19,FALSE)</f>
        <v>0</v>
      </c>
    </row>
    <row r="29" spans="1:11" ht="15.75" customHeight="1">
      <c r="A29" s="27" t="str">
        <f t="shared" si="0"/>
        <v>1804001</v>
      </c>
      <c r="B29" s="28" t="s">
        <v>329</v>
      </c>
      <c r="C29" s="29">
        <v>40</v>
      </c>
      <c r="D29" s="28" t="s">
        <v>370</v>
      </c>
      <c r="E29" s="446">
        <v>27</v>
      </c>
      <c r="F29" s="605"/>
      <c r="G29" s="605"/>
      <c r="H29" s="605"/>
      <c r="I29" s="577" t="s">
        <v>713</v>
      </c>
      <c r="J29" s="199" t="s">
        <v>583</v>
      </c>
      <c r="K29" s="42">
        <f>VLOOKUP($A29&amp;K$109,決統データ!$A$3:$DE$365,$E29+19,FALSE)</f>
        <v>24</v>
      </c>
    </row>
    <row r="30" spans="1:11" ht="15.75" customHeight="1">
      <c r="A30" s="27" t="str">
        <f t="shared" si="0"/>
        <v>1804001</v>
      </c>
      <c r="B30" s="28" t="s">
        <v>329</v>
      </c>
      <c r="C30" s="29">
        <v>40</v>
      </c>
      <c r="D30" s="28" t="s">
        <v>370</v>
      </c>
      <c r="E30" s="446">
        <v>28</v>
      </c>
      <c r="F30" s="753"/>
      <c r="G30" s="753"/>
      <c r="H30" s="753"/>
      <c r="I30" s="579"/>
      <c r="J30" s="199" t="s">
        <v>795</v>
      </c>
      <c r="K30" s="42">
        <f>VLOOKUP($A30&amp;K$109,決統データ!$A$3:$DE$365,$E30+19,FALSE)</f>
        <v>48343</v>
      </c>
    </row>
    <row r="31" spans="1:11" ht="15.75" customHeight="1">
      <c r="A31" s="27" t="str">
        <f t="shared" si="0"/>
        <v>1804001</v>
      </c>
      <c r="B31" s="28" t="s">
        <v>329</v>
      </c>
      <c r="C31" s="29">
        <v>40</v>
      </c>
      <c r="D31" s="28" t="s">
        <v>370</v>
      </c>
      <c r="E31" s="446">
        <v>31</v>
      </c>
      <c r="F31" s="604" t="s">
        <v>902</v>
      </c>
      <c r="G31" s="683" t="s">
        <v>901</v>
      </c>
      <c r="H31" s="596"/>
      <c r="I31" s="596"/>
      <c r="J31" s="199" t="s">
        <v>583</v>
      </c>
      <c r="K31" s="42">
        <f>VLOOKUP($A31&amp;K$109,決統データ!$A$3:$DE$365,$E31+19,FALSE)</f>
        <v>0</v>
      </c>
    </row>
    <row r="32" spans="1:11" ht="15.75" customHeight="1">
      <c r="A32" s="27" t="str">
        <f t="shared" si="0"/>
        <v>1804001</v>
      </c>
      <c r="B32" s="28" t="s">
        <v>329</v>
      </c>
      <c r="C32" s="29">
        <v>40</v>
      </c>
      <c r="D32" s="28" t="s">
        <v>370</v>
      </c>
      <c r="E32" s="446">
        <v>32</v>
      </c>
      <c r="F32" s="605"/>
      <c r="G32" s="683"/>
      <c r="H32" s="596"/>
      <c r="I32" s="596"/>
      <c r="J32" s="199" t="s">
        <v>795</v>
      </c>
      <c r="K32" s="42">
        <f>VLOOKUP($A32&amp;K$109,決統データ!$A$3:$DE$365,$E32+19,FALSE)</f>
        <v>0</v>
      </c>
    </row>
    <row r="33" spans="1:11" ht="15.75" customHeight="1">
      <c r="A33" s="27" t="str">
        <f t="shared" si="0"/>
        <v>1804001</v>
      </c>
      <c r="B33" s="28" t="s">
        <v>329</v>
      </c>
      <c r="C33" s="29">
        <v>40</v>
      </c>
      <c r="D33" s="28" t="s">
        <v>370</v>
      </c>
      <c r="E33" s="446">
        <v>33</v>
      </c>
      <c r="F33" s="605"/>
      <c r="G33" s="200"/>
      <c r="H33" s="720" t="s">
        <v>1377</v>
      </c>
      <c r="I33" s="664"/>
      <c r="J33" s="199" t="s">
        <v>583</v>
      </c>
      <c r="K33" s="42">
        <f>VLOOKUP($A33&amp;K$109,決統データ!$A$3:$DE$365,$E33+19,FALSE)</f>
        <v>0</v>
      </c>
    </row>
    <row r="34" spans="1:11" ht="15.75" customHeight="1">
      <c r="A34" s="27" t="str">
        <f t="shared" si="0"/>
        <v>1804001</v>
      </c>
      <c r="B34" s="28" t="s">
        <v>329</v>
      </c>
      <c r="C34" s="29">
        <v>40</v>
      </c>
      <c r="D34" s="28" t="s">
        <v>370</v>
      </c>
      <c r="E34" s="446">
        <v>34</v>
      </c>
      <c r="F34" s="605"/>
      <c r="G34" s="201"/>
      <c r="H34" s="720"/>
      <c r="I34" s="664"/>
      <c r="J34" s="199" t="s">
        <v>795</v>
      </c>
      <c r="K34" s="42">
        <f>VLOOKUP($A34&amp;K$109,決統データ!$A$3:$DE$365,$E34+19,FALSE)</f>
        <v>0</v>
      </c>
    </row>
    <row r="35" spans="1:11" ht="15.75" customHeight="1">
      <c r="A35" s="27" t="str">
        <f t="shared" si="0"/>
        <v>1804001</v>
      </c>
      <c r="B35" s="28" t="s">
        <v>329</v>
      </c>
      <c r="C35" s="29">
        <v>40</v>
      </c>
      <c r="D35" s="28" t="s">
        <v>370</v>
      </c>
      <c r="E35" s="446">
        <v>35</v>
      </c>
      <c r="F35" s="605"/>
      <c r="G35" s="200"/>
      <c r="H35" s="754" t="s">
        <v>360</v>
      </c>
      <c r="I35" s="722"/>
      <c r="J35" s="199" t="s">
        <v>583</v>
      </c>
      <c r="K35" s="42">
        <f>VLOOKUP($A35&amp;K$109,決統データ!$A$3:$DE$365,$E35+19,FALSE)</f>
        <v>0</v>
      </c>
    </row>
    <row r="36" spans="1:11" ht="15.75" customHeight="1">
      <c r="A36" s="27" t="str">
        <f t="shared" si="0"/>
        <v>1804001</v>
      </c>
      <c r="B36" s="28" t="s">
        <v>329</v>
      </c>
      <c r="C36" s="29">
        <v>40</v>
      </c>
      <c r="D36" s="28" t="s">
        <v>370</v>
      </c>
      <c r="E36" s="446">
        <v>36</v>
      </c>
      <c r="F36" s="605"/>
      <c r="G36" s="201"/>
      <c r="H36" s="755"/>
      <c r="I36" s="724"/>
      <c r="J36" s="199" t="s">
        <v>795</v>
      </c>
      <c r="K36" s="42">
        <f>VLOOKUP($A36&amp;K$109,決統データ!$A$3:$DE$365,$E36+19,FALSE)</f>
        <v>0</v>
      </c>
    </row>
    <row r="37" spans="1:11" ht="15.75" customHeight="1">
      <c r="A37" s="27" t="str">
        <f t="shared" si="0"/>
        <v>1804001</v>
      </c>
      <c r="B37" s="28" t="s">
        <v>329</v>
      </c>
      <c r="C37" s="29">
        <v>40</v>
      </c>
      <c r="D37" s="28" t="s">
        <v>370</v>
      </c>
      <c r="E37" s="446">
        <v>37</v>
      </c>
      <c r="F37" s="605"/>
      <c r="G37" s="200"/>
      <c r="H37" s="683" t="s">
        <v>906</v>
      </c>
      <c r="I37" s="596"/>
      <c r="J37" s="199" t="s">
        <v>583</v>
      </c>
      <c r="K37" s="42">
        <f>VLOOKUP($A37&amp;K$109,決統データ!$A$3:$DE$365,$E37+19,FALSE)</f>
        <v>0</v>
      </c>
    </row>
    <row r="38" spans="1:11" ht="15.75" customHeight="1">
      <c r="A38" s="27" t="str">
        <f t="shared" si="0"/>
        <v>1804001</v>
      </c>
      <c r="B38" s="28" t="s">
        <v>329</v>
      </c>
      <c r="C38" s="29">
        <v>40</v>
      </c>
      <c r="D38" s="28" t="s">
        <v>370</v>
      </c>
      <c r="E38" s="446">
        <v>38</v>
      </c>
      <c r="F38" s="605"/>
      <c r="G38" s="201"/>
      <c r="H38" s="683"/>
      <c r="I38" s="596"/>
      <c r="J38" s="199" t="s">
        <v>795</v>
      </c>
      <c r="K38" s="42">
        <f>VLOOKUP($A38&amp;K$109,決統データ!$A$3:$DE$365,$E38+19,FALSE)</f>
        <v>0</v>
      </c>
    </row>
    <row r="39" spans="1:11" ht="15.75" customHeight="1">
      <c r="A39" s="27" t="str">
        <f t="shared" si="0"/>
        <v>1804001</v>
      </c>
      <c r="B39" s="28" t="s">
        <v>329</v>
      </c>
      <c r="C39" s="29">
        <v>40</v>
      </c>
      <c r="D39" s="28" t="s">
        <v>370</v>
      </c>
      <c r="E39" s="446">
        <v>39</v>
      </c>
      <c r="F39" s="605"/>
      <c r="G39" s="200"/>
      <c r="H39" s="720" t="s">
        <v>86</v>
      </c>
      <c r="I39" s="664"/>
      <c r="J39" s="199" t="s">
        <v>583</v>
      </c>
      <c r="K39" s="42">
        <f>VLOOKUP($A39&amp;K$109,決統データ!$A$3:$DE$365,$E39+19,FALSE)</f>
        <v>0</v>
      </c>
    </row>
    <row r="40" spans="1:11" ht="15.75" customHeight="1">
      <c r="A40" s="27" t="str">
        <f t="shared" si="0"/>
        <v>1804001</v>
      </c>
      <c r="B40" s="28" t="s">
        <v>329</v>
      </c>
      <c r="C40" s="29">
        <v>40</v>
      </c>
      <c r="D40" s="28" t="s">
        <v>370</v>
      </c>
      <c r="E40" s="446">
        <v>40</v>
      </c>
      <c r="F40" s="605"/>
      <c r="G40" s="201"/>
      <c r="H40" s="720"/>
      <c r="I40" s="664"/>
      <c r="J40" s="199" t="s">
        <v>795</v>
      </c>
      <c r="K40" s="42">
        <f>VLOOKUP($A40&amp;K$109,決統データ!$A$3:$DE$365,$E40+19,FALSE)</f>
        <v>0</v>
      </c>
    </row>
    <row r="41" spans="1:11" ht="15.75" customHeight="1">
      <c r="A41" s="27" t="str">
        <f t="shared" si="0"/>
        <v>1804001</v>
      </c>
      <c r="B41" s="28" t="s">
        <v>329</v>
      </c>
      <c r="C41" s="29">
        <v>40</v>
      </c>
      <c r="D41" s="28" t="s">
        <v>370</v>
      </c>
      <c r="E41" s="446">
        <v>41</v>
      </c>
      <c r="F41" s="753"/>
      <c r="G41" s="448"/>
      <c r="H41" s="683" t="s">
        <v>713</v>
      </c>
      <c r="I41" s="596"/>
      <c r="J41" s="199" t="s">
        <v>795</v>
      </c>
      <c r="K41" s="42">
        <f>VLOOKUP($A41&amp;K$109,決統データ!$A$3:$DE$365,$E41+19,FALSE)</f>
        <v>0</v>
      </c>
    </row>
    <row r="42" spans="1:11" ht="15.75" customHeight="1">
      <c r="A42" s="27" t="str">
        <f t="shared" si="0"/>
        <v>1804001</v>
      </c>
      <c r="B42" s="28" t="s">
        <v>329</v>
      </c>
      <c r="C42" s="29">
        <v>40</v>
      </c>
      <c r="D42" s="28" t="s">
        <v>370</v>
      </c>
      <c r="E42" s="446">
        <v>42</v>
      </c>
      <c r="F42" s="596" t="s">
        <v>99</v>
      </c>
      <c r="G42" s="596"/>
      <c r="H42" s="596"/>
      <c r="I42" s="596"/>
      <c r="J42" s="199" t="s">
        <v>583</v>
      </c>
      <c r="K42" s="42">
        <f>VLOOKUP($A42&amp;K$109,決統データ!$A$3:$DE$365,$E42+19,FALSE)</f>
        <v>6774</v>
      </c>
    </row>
    <row r="43" spans="1:11" ht="15.75" customHeight="1">
      <c r="A43" s="27" t="str">
        <f t="shared" si="0"/>
        <v>1804001</v>
      </c>
      <c r="B43" s="28" t="s">
        <v>329</v>
      </c>
      <c r="C43" s="29">
        <v>40</v>
      </c>
      <c r="D43" s="28" t="s">
        <v>370</v>
      </c>
      <c r="E43" s="446">
        <v>43</v>
      </c>
      <c r="F43" s="596"/>
      <c r="G43" s="596"/>
      <c r="H43" s="596"/>
      <c r="I43" s="596"/>
      <c r="J43" s="199" t="s">
        <v>795</v>
      </c>
      <c r="K43" s="42">
        <f>VLOOKUP($A43&amp;K$109,決統データ!$A$3:$DE$365,$E43+19,FALSE)</f>
        <v>55093</v>
      </c>
    </row>
    <row r="44" spans="1:11" ht="15.75" customHeight="1">
      <c r="A44" s="27" t="str">
        <f t="shared" si="0"/>
        <v>1804001</v>
      </c>
      <c r="B44" s="28" t="s">
        <v>329</v>
      </c>
      <c r="C44" s="29">
        <v>40</v>
      </c>
      <c r="D44" s="28" t="s">
        <v>370</v>
      </c>
      <c r="E44" s="446">
        <v>44</v>
      </c>
      <c r="F44" s="760" t="s">
        <v>905</v>
      </c>
      <c r="G44" s="761"/>
      <c r="H44" s="721" t="s">
        <v>904</v>
      </c>
      <c r="I44" s="722"/>
      <c r="J44" s="203" t="s">
        <v>98</v>
      </c>
      <c r="K44" s="42">
        <f>VLOOKUP($A44&amp;K$109,決統データ!$A$3:$DE$365,$E44+19,FALSE)</f>
        <v>0</v>
      </c>
    </row>
    <row r="45" spans="1:11" ht="15.75" customHeight="1">
      <c r="A45" s="27" t="str">
        <f t="shared" si="0"/>
        <v>1804001</v>
      </c>
      <c r="B45" s="28" t="s">
        <v>329</v>
      </c>
      <c r="C45" s="29">
        <v>40</v>
      </c>
      <c r="D45" s="28" t="s">
        <v>370</v>
      </c>
      <c r="E45" s="446">
        <v>45</v>
      </c>
      <c r="F45" s="762"/>
      <c r="G45" s="763"/>
      <c r="H45" s="723"/>
      <c r="I45" s="724"/>
      <c r="J45" s="204" t="s">
        <v>903</v>
      </c>
      <c r="K45" s="42">
        <f>VLOOKUP($A45&amp;K$109,決統データ!$A$3:$DE$365,$E45+19,FALSE)</f>
        <v>48319</v>
      </c>
    </row>
    <row r="46" spans="1:11" ht="15.75" customHeight="1">
      <c r="A46" s="27" t="str">
        <f t="shared" si="0"/>
        <v>1804001</v>
      </c>
      <c r="B46" s="28" t="s">
        <v>329</v>
      </c>
      <c r="C46" s="29">
        <v>40</v>
      </c>
      <c r="D46" s="28" t="s">
        <v>370</v>
      </c>
      <c r="E46" s="446">
        <v>46</v>
      </c>
      <c r="F46" s="762"/>
      <c r="G46" s="763"/>
      <c r="H46" s="756" t="s">
        <v>902</v>
      </c>
      <c r="I46" s="757"/>
      <c r="J46" s="424"/>
      <c r="K46" s="425"/>
    </row>
    <row r="47" spans="1:11" ht="15.75" customHeight="1">
      <c r="A47" s="27" t="str">
        <f t="shared" si="0"/>
        <v>1804001</v>
      </c>
      <c r="B47" s="28" t="s">
        <v>329</v>
      </c>
      <c r="C47" s="29">
        <v>40</v>
      </c>
      <c r="D47" s="28" t="s">
        <v>370</v>
      </c>
      <c r="E47" s="446">
        <v>47</v>
      </c>
      <c r="F47" s="762"/>
      <c r="G47" s="763"/>
      <c r="H47" s="758"/>
      <c r="I47" s="759"/>
      <c r="J47" s="199" t="s">
        <v>901</v>
      </c>
      <c r="K47" s="42">
        <f>VLOOKUP($A47&amp;K$109,決統データ!$A$3:$DE$365,$E47+19,FALSE)</f>
        <v>0</v>
      </c>
    </row>
    <row r="48" spans="1:11" ht="15.75" customHeight="1">
      <c r="A48" s="27" t="str">
        <f t="shared" si="0"/>
        <v>1804001</v>
      </c>
      <c r="B48" s="28" t="s">
        <v>329</v>
      </c>
      <c r="C48" s="29">
        <v>40</v>
      </c>
      <c r="D48" s="28" t="s">
        <v>370</v>
      </c>
      <c r="E48" s="446">
        <v>48</v>
      </c>
      <c r="F48" s="764"/>
      <c r="G48" s="765"/>
      <c r="H48" s="443" t="s">
        <v>97</v>
      </c>
      <c r="I48" s="447"/>
      <c r="J48" s="205"/>
      <c r="K48" s="42">
        <f>VLOOKUP($A48&amp;K$109,決統データ!$A$3:$DE$365,$E48+19,FALSE)</f>
        <v>48319</v>
      </c>
    </row>
    <row r="49" spans="1:11" ht="15.75" customHeight="1">
      <c r="A49" s="27" t="str">
        <f t="shared" si="0"/>
        <v>1804001</v>
      </c>
      <c r="B49" s="28" t="s">
        <v>329</v>
      </c>
      <c r="C49" s="29">
        <v>40</v>
      </c>
      <c r="D49" s="28" t="s">
        <v>370</v>
      </c>
      <c r="E49" s="446">
        <v>49</v>
      </c>
      <c r="F49" s="597" t="s">
        <v>96</v>
      </c>
      <c r="G49" s="597"/>
      <c r="H49" s="597"/>
      <c r="I49" s="447" t="s">
        <v>900</v>
      </c>
      <c r="J49" s="205"/>
      <c r="K49" s="42">
        <f>VLOOKUP($A49&amp;K$109,決統データ!$A$3:$DE$365,$E49+19,FALSE)</f>
        <v>0</v>
      </c>
    </row>
    <row r="50" spans="1:11" ht="15.75" customHeight="1">
      <c r="A50" s="27" t="str">
        <f t="shared" si="0"/>
        <v>1804001</v>
      </c>
      <c r="B50" s="28" t="s">
        <v>329</v>
      </c>
      <c r="C50" s="29">
        <v>40</v>
      </c>
      <c r="D50" s="28" t="s">
        <v>370</v>
      </c>
      <c r="E50" s="446">
        <v>50</v>
      </c>
      <c r="F50" s="597"/>
      <c r="G50" s="597"/>
      <c r="H50" s="597"/>
      <c r="I50" s="447" t="s">
        <v>95</v>
      </c>
      <c r="J50" s="205"/>
      <c r="K50" s="42">
        <f>VLOOKUP($A50&amp;K$109,決統データ!$A$3:$DE$365,$E50+19,FALSE)</f>
        <v>0</v>
      </c>
    </row>
    <row r="51" spans="1:11" ht="15.75" customHeight="1">
      <c r="A51" s="27" t="str">
        <f t="shared" si="0"/>
        <v>1804001</v>
      </c>
      <c r="B51" s="28" t="s">
        <v>329</v>
      </c>
      <c r="C51" s="29">
        <v>40</v>
      </c>
      <c r="D51" s="28" t="s">
        <v>370</v>
      </c>
      <c r="E51" s="446">
        <v>51</v>
      </c>
      <c r="F51" s="597" t="s">
        <v>94</v>
      </c>
      <c r="G51" s="597"/>
      <c r="H51" s="597"/>
      <c r="I51" s="447" t="s">
        <v>900</v>
      </c>
      <c r="J51" s="205"/>
      <c r="K51" s="42">
        <f>VLOOKUP($A51&amp;K$109,決統データ!$A$3:$DE$365,$E51+19,FALSE)</f>
        <v>0</v>
      </c>
    </row>
    <row r="52" spans="1:11" ht="15.75" customHeight="1">
      <c r="A52" s="27" t="str">
        <f t="shared" si="0"/>
        <v>1804001</v>
      </c>
      <c r="B52" s="28" t="s">
        <v>329</v>
      </c>
      <c r="C52" s="29">
        <v>40</v>
      </c>
      <c r="D52" s="28" t="s">
        <v>370</v>
      </c>
      <c r="E52" s="446">
        <v>52</v>
      </c>
      <c r="F52" s="597"/>
      <c r="G52" s="597"/>
      <c r="H52" s="597"/>
      <c r="I52" s="447" t="s">
        <v>93</v>
      </c>
      <c r="J52" s="205"/>
      <c r="K52" s="42">
        <f>VLOOKUP($A52&amp;K$109,決統データ!$A$3:$DE$365,$E52+19,FALSE)</f>
        <v>0</v>
      </c>
    </row>
    <row r="53" spans="1:11" ht="15.75" customHeight="1">
      <c r="A53" s="27" t="str">
        <f t="shared" si="0"/>
        <v>1804001</v>
      </c>
      <c r="B53" s="28" t="s">
        <v>329</v>
      </c>
      <c r="C53" s="29">
        <v>40</v>
      </c>
      <c r="D53" s="28" t="s">
        <v>370</v>
      </c>
      <c r="E53" s="446">
        <v>53</v>
      </c>
      <c r="F53" s="443" t="s">
        <v>92</v>
      </c>
      <c r="G53" s="443"/>
      <c r="H53" s="443"/>
      <c r="I53" s="447"/>
      <c r="J53" s="205"/>
      <c r="K53" s="42">
        <f>VLOOKUP($A53&amp;K$109,決統データ!$A$3:$DE$365,$E53+19,FALSE)</f>
        <v>48319</v>
      </c>
    </row>
    <row r="54" spans="1:11" ht="15.75" customHeight="1">
      <c r="A54" s="27" t="str">
        <f t="shared" si="0"/>
        <v>1804001</v>
      </c>
      <c r="B54" s="28" t="s">
        <v>329</v>
      </c>
      <c r="C54" s="29">
        <v>40</v>
      </c>
      <c r="D54" s="28" t="s">
        <v>370</v>
      </c>
      <c r="E54" s="446">
        <v>54</v>
      </c>
      <c r="F54" s="744" t="s">
        <v>91</v>
      </c>
      <c r="G54" s="745"/>
      <c r="H54" s="746"/>
      <c r="I54" s="577" t="s">
        <v>89</v>
      </c>
      <c r="J54" s="199" t="s">
        <v>583</v>
      </c>
      <c r="K54" s="42">
        <f>VLOOKUP($A54&amp;K$109,決統データ!$A$3:$DE$365,$E54+19,FALSE)</f>
        <v>0</v>
      </c>
    </row>
    <row r="55" spans="1:11" ht="15.75" customHeight="1">
      <c r="A55" s="27" t="str">
        <f t="shared" si="0"/>
        <v>1804001</v>
      </c>
      <c r="B55" s="28" t="s">
        <v>329</v>
      </c>
      <c r="C55" s="29">
        <v>40</v>
      </c>
      <c r="D55" s="28" t="s">
        <v>370</v>
      </c>
      <c r="E55" s="446">
        <v>55</v>
      </c>
      <c r="F55" s="747"/>
      <c r="G55" s="748"/>
      <c r="H55" s="749"/>
      <c r="I55" s="579"/>
      <c r="J55" s="199" t="s">
        <v>795</v>
      </c>
      <c r="K55" s="42">
        <f>VLOOKUP($A55&amp;K$109,決統データ!$A$3:$DE$365,$E55+19,FALSE)</f>
        <v>0</v>
      </c>
    </row>
    <row r="56" spans="1:11" ht="15.75" customHeight="1">
      <c r="A56" s="27" t="str">
        <f t="shared" si="0"/>
        <v>1804001</v>
      </c>
      <c r="B56" s="28" t="s">
        <v>329</v>
      </c>
      <c r="C56" s="29">
        <v>40</v>
      </c>
      <c r="D56" s="28" t="s">
        <v>370</v>
      </c>
      <c r="E56" s="446">
        <v>56</v>
      </c>
      <c r="F56" s="747"/>
      <c r="G56" s="748"/>
      <c r="H56" s="749"/>
      <c r="I56" s="577" t="s">
        <v>88</v>
      </c>
      <c r="J56" s="199" t="s">
        <v>583</v>
      </c>
      <c r="K56" s="42">
        <f>VLOOKUP($A56&amp;K$109,決統データ!$A$3:$DE$365,$E56+19,FALSE)</f>
        <v>0</v>
      </c>
    </row>
    <row r="57" spans="1:11" ht="15.75" customHeight="1">
      <c r="A57" s="27" t="str">
        <f t="shared" si="0"/>
        <v>1804001</v>
      </c>
      <c r="B57" s="28" t="s">
        <v>329</v>
      </c>
      <c r="C57" s="29">
        <v>40</v>
      </c>
      <c r="D57" s="28" t="s">
        <v>370</v>
      </c>
      <c r="E57" s="446">
        <v>57</v>
      </c>
      <c r="F57" s="750"/>
      <c r="G57" s="751"/>
      <c r="H57" s="752"/>
      <c r="I57" s="579"/>
      <c r="J57" s="199" t="s">
        <v>795</v>
      </c>
      <c r="K57" s="42">
        <f>VLOOKUP($A57&amp;K$109,決統データ!$A$3:$DE$365,$E57+19,FALSE)</f>
        <v>0</v>
      </c>
    </row>
    <row r="58" spans="1:11" ht="15.75" customHeight="1">
      <c r="A58" s="27" t="str">
        <f t="shared" si="0"/>
        <v>1804001</v>
      </c>
      <c r="B58" s="28" t="s">
        <v>329</v>
      </c>
      <c r="C58" s="29">
        <v>40</v>
      </c>
      <c r="D58" s="28" t="s">
        <v>370</v>
      </c>
      <c r="E58" s="446">
        <v>58</v>
      </c>
      <c r="F58" s="664" t="s">
        <v>90</v>
      </c>
      <c r="G58" s="664"/>
      <c r="H58" s="664"/>
      <c r="I58" s="596" t="s">
        <v>89</v>
      </c>
      <c r="J58" s="199" t="s">
        <v>583</v>
      </c>
      <c r="K58" s="42">
        <f>VLOOKUP($A58&amp;K$109,決統データ!$A$3:$DE$365,$E58+19,FALSE)</f>
        <v>0</v>
      </c>
    </row>
    <row r="59" spans="1:11" ht="15.75" customHeight="1">
      <c r="A59" s="27" t="str">
        <f t="shared" si="0"/>
        <v>1804001</v>
      </c>
      <c r="B59" s="28" t="s">
        <v>329</v>
      </c>
      <c r="C59" s="29">
        <v>40</v>
      </c>
      <c r="D59" s="28" t="s">
        <v>370</v>
      </c>
      <c r="E59" s="446">
        <v>59</v>
      </c>
      <c r="F59" s="664"/>
      <c r="G59" s="664"/>
      <c r="H59" s="664"/>
      <c r="I59" s="596"/>
      <c r="J59" s="199" t="s">
        <v>795</v>
      </c>
      <c r="K59" s="42">
        <f>VLOOKUP($A59&amp;K$109,決統データ!$A$3:$DE$365,$E59+19,FALSE)</f>
        <v>0</v>
      </c>
    </row>
    <row r="60" spans="1:11" ht="15.75" customHeight="1">
      <c r="A60" s="27" t="str">
        <f t="shared" si="0"/>
        <v>1804001</v>
      </c>
      <c r="B60" s="28" t="s">
        <v>329</v>
      </c>
      <c r="C60" s="29">
        <v>40</v>
      </c>
      <c r="D60" s="28" t="s">
        <v>370</v>
      </c>
      <c r="E60" s="446">
        <v>60</v>
      </c>
      <c r="F60" s="664"/>
      <c r="G60" s="664"/>
      <c r="H60" s="664"/>
      <c r="I60" s="596" t="s">
        <v>88</v>
      </c>
      <c r="J60" s="199" t="s">
        <v>583</v>
      </c>
      <c r="K60" s="42">
        <f>VLOOKUP($A60&amp;K$109,決統データ!$A$3:$DE$365,$E60+19,FALSE)</f>
        <v>0</v>
      </c>
    </row>
    <row r="61" spans="1:11" ht="15.75" customHeight="1">
      <c r="A61" s="27" t="str">
        <f t="shared" si="0"/>
        <v>1804001</v>
      </c>
      <c r="B61" s="28" t="s">
        <v>329</v>
      </c>
      <c r="C61" s="29">
        <v>40</v>
      </c>
      <c r="D61" s="28" t="s">
        <v>370</v>
      </c>
      <c r="E61" s="446">
        <v>61</v>
      </c>
      <c r="F61" s="664"/>
      <c r="G61" s="664"/>
      <c r="H61" s="664"/>
      <c r="I61" s="596"/>
      <c r="J61" s="199" t="s">
        <v>795</v>
      </c>
      <c r="K61" s="42">
        <f>VLOOKUP($A61&amp;K$109,決統データ!$A$3:$DE$365,$E61+19,FALSE)</f>
        <v>0</v>
      </c>
    </row>
    <row r="62" spans="1:11" ht="15.75" customHeight="1">
      <c r="A62" s="27" t="str">
        <f t="shared" si="0"/>
        <v>1804001</v>
      </c>
      <c r="B62" s="28" t="s">
        <v>329</v>
      </c>
      <c r="C62" s="29">
        <v>40</v>
      </c>
      <c r="D62" s="28" t="s">
        <v>370</v>
      </c>
      <c r="E62" s="446">
        <v>62</v>
      </c>
      <c r="F62" s="681" t="s">
        <v>87</v>
      </c>
      <c r="G62" s="682"/>
      <c r="H62" s="682"/>
      <c r="I62" s="682"/>
      <c r="J62" s="683"/>
      <c r="K62" s="42">
        <f>VLOOKUP($A62&amp;K$109,決統データ!$A$3:$DE$365,$E62+19,FALSE)</f>
        <v>0</v>
      </c>
    </row>
    <row r="63" spans="1:11" ht="15.75" customHeight="1">
      <c r="A63" s="27" t="str">
        <f t="shared" si="0"/>
        <v>1804001</v>
      </c>
      <c r="B63" s="28" t="s">
        <v>329</v>
      </c>
      <c r="C63" s="29">
        <v>40</v>
      </c>
      <c r="D63" s="28" t="s">
        <v>370</v>
      </c>
      <c r="E63" s="446">
        <v>63</v>
      </c>
      <c r="F63" s="449" t="s">
        <v>1480</v>
      </c>
      <c r="G63" s="200"/>
      <c r="H63" s="200"/>
      <c r="I63" s="200"/>
      <c r="J63" s="450"/>
      <c r="K63" s="42">
        <f>VLOOKUP($A63&amp;K$109,決統データ!$A$3:$DE$365,$E63+19,FALSE)</f>
        <v>0</v>
      </c>
    </row>
    <row r="64" spans="1:11" ht="15.75" customHeight="1">
      <c r="A64" s="27" t="str">
        <f t="shared" si="0"/>
        <v>1804002</v>
      </c>
      <c r="B64" s="28" t="s">
        <v>329</v>
      </c>
      <c r="C64" s="29">
        <v>40</v>
      </c>
      <c r="D64" s="28" t="s">
        <v>141</v>
      </c>
      <c r="E64" s="446">
        <v>1</v>
      </c>
      <c r="F64" s="737" t="s">
        <v>364</v>
      </c>
      <c r="G64" s="738"/>
      <c r="H64" s="665" t="s">
        <v>361</v>
      </c>
      <c r="I64" s="667"/>
      <c r="J64" s="206" t="s">
        <v>583</v>
      </c>
      <c r="K64" s="42">
        <f>VLOOKUP($A64&amp;K$109,決統データ!$A$3:$DE$365,$E64+19,FALSE)</f>
        <v>0</v>
      </c>
    </row>
    <row r="65" spans="1:11" ht="15.75" customHeight="1">
      <c r="A65" s="27" t="str">
        <f t="shared" si="0"/>
        <v>1804002</v>
      </c>
      <c r="B65" s="28" t="s">
        <v>329</v>
      </c>
      <c r="C65" s="29">
        <v>40</v>
      </c>
      <c r="D65" s="28" t="s">
        <v>141</v>
      </c>
      <c r="E65" s="446">
        <v>2</v>
      </c>
      <c r="F65" s="739"/>
      <c r="G65" s="740"/>
      <c r="H65" s="668"/>
      <c r="I65" s="670"/>
      <c r="J65" s="199" t="s">
        <v>795</v>
      </c>
      <c r="K65" s="42">
        <f>VLOOKUP($A65&amp;K$109,決統データ!$A$3:$DE$365,$E65+19,FALSE)</f>
        <v>0</v>
      </c>
    </row>
    <row r="66" spans="1:11" ht="15.75" customHeight="1">
      <c r="A66" s="27" t="str">
        <f t="shared" si="0"/>
        <v>1804002</v>
      </c>
      <c r="B66" s="28" t="s">
        <v>329</v>
      </c>
      <c r="C66" s="29">
        <v>40</v>
      </c>
      <c r="D66" s="28" t="s">
        <v>141</v>
      </c>
      <c r="E66" s="446">
        <v>3</v>
      </c>
      <c r="F66" s="739"/>
      <c r="G66" s="740"/>
      <c r="H66" s="726" t="s">
        <v>362</v>
      </c>
      <c r="I66" s="727"/>
      <c r="J66" s="199" t="s">
        <v>583</v>
      </c>
      <c r="K66" s="42">
        <f>VLOOKUP($A66&amp;K$109,決統データ!$A$3:$DE$365,$E66+19,FALSE)</f>
        <v>0</v>
      </c>
    </row>
    <row r="67" spans="1:11" ht="15.75" customHeight="1">
      <c r="A67" s="27" t="str">
        <f t="shared" si="0"/>
        <v>1804002</v>
      </c>
      <c r="B67" s="28" t="s">
        <v>329</v>
      </c>
      <c r="C67" s="29">
        <v>40</v>
      </c>
      <c r="D67" s="28" t="s">
        <v>141</v>
      </c>
      <c r="E67" s="446">
        <v>4</v>
      </c>
      <c r="F67" s="739"/>
      <c r="G67" s="740"/>
      <c r="H67" s="668"/>
      <c r="I67" s="670"/>
      <c r="J67" s="199" t="s">
        <v>795</v>
      </c>
      <c r="K67" s="42">
        <f>VLOOKUP($A67&amp;K$109,決統データ!$A$3:$DE$365,$E67+19,FALSE)</f>
        <v>0</v>
      </c>
    </row>
    <row r="68" spans="1:11" ht="15.75" customHeight="1">
      <c r="A68" s="27" t="str">
        <f t="shared" ref="A68:A101" si="1">+B68&amp;C68&amp;D68</f>
        <v>1804002</v>
      </c>
      <c r="B68" s="28" t="s">
        <v>329</v>
      </c>
      <c r="C68" s="29">
        <v>40</v>
      </c>
      <c r="D68" s="28" t="s">
        <v>141</v>
      </c>
      <c r="E68" s="446">
        <v>5</v>
      </c>
      <c r="F68" s="739"/>
      <c r="G68" s="740"/>
      <c r="H68" s="743" t="s">
        <v>363</v>
      </c>
      <c r="I68" s="736"/>
      <c r="J68" s="199" t="s">
        <v>583</v>
      </c>
      <c r="K68" s="42">
        <f>VLOOKUP($A68&amp;K$109,決統データ!$A$3:$DE$365,$E68+19,FALSE)</f>
        <v>0</v>
      </c>
    </row>
    <row r="69" spans="1:11" ht="15.75" customHeight="1">
      <c r="A69" s="27" t="str">
        <f t="shared" si="1"/>
        <v>1804002</v>
      </c>
      <c r="B69" s="28" t="s">
        <v>329</v>
      </c>
      <c r="C69" s="29">
        <v>40</v>
      </c>
      <c r="D69" s="28" t="s">
        <v>141</v>
      </c>
      <c r="E69" s="446">
        <v>6</v>
      </c>
      <c r="F69" s="739"/>
      <c r="G69" s="740"/>
      <c r="H69" s="743"/>
      <c r="I69" s="736"/>
      <c r="J69" s="199" t="s">
        <v>795</v>
      </c>
      <c r="K69" s="42">
        <f>VLOOKUP($A69&amp;K$109,決統データ!$A$3:$DE$365,$E69+19,FALSE)</f>
        <v>0</v>
      </c>
    </row>
    <row r="70" spans="1:11" ht="15.75" customHeight="1">
      <c r="A70" s="27" t="str">
        <f t="shared" si="1"/>
        <v>1804002</v>
      </c>
      <c r="B70" s="28" t="s">
        <v>329</v>
      </c>
      <c r="C70" s="29">
        <v>40</v>
      </c>
      <c r="D70" s="28" t="s">
        <v>141</v>
      </c>
      <c r="E70" s="446">
        <v>7</v>
      </c>
      <c r="F70" s="739"/>
      <c r="G70" s="740"/>
      <c r="H70" s="720" t="s">
        <v>85</v>
      </c>
      <c r="I70" s="664"/>
      <c r="J70" s="199" t="s">
        <v>583</v>
      </c>
      <c r="K70" s="42">
        <f>VLOOKUP($A70&amp;K$109,決統データ!$A$3:$DE$365,$E70+19,FALSE)</f>
        <v>0</v>
      </c>
    </row>
    <row r="71" spans="1:11" ht="15.75" customHeight="1">
      <c r="A71" s="27" t="str">
        <f t="shared" si="1"/>
        <v>1804002</v>
      </c>
      <c r="B71" s="28" t="s">
        <v>329</v>
      </c>
      <c r="C71" s="29">
        <v>40</v>
      </c>
      <c r="D71" s="28" t="s">
        <v>141</v>
      </c>
      <c r="E71" s="446">
        <v>8</v>
      </c>
      <c r="F71" s="739"/>
      <c r="G71" s="740"/>
      <c r="H71" s="720"/>
      <c r="I71" s="664"/>
      <c r="J71" s="199" t="s">
        <v>795</v>
      </c>
      <c r="K71" s="42">
        <f>VLOOKUP($A71&amp;K$109,決統データ!$A$3:$DE$365,$E71+19,FALSE)</f>
        <v>0</v>
      </c>
    </row>
    <row r="72" spans="1:11" ht="15.75" customHeight="1">
      <c r="A72" s="27" t="str">
        <f t="shared" si="1"/>
        <v>1804002</v>
      </c>
      <c r="B72" s="28" t="s">
        <v>329</v>
      </c>
      <c r="C72" s="29">
        <v>40</v>
      </c>
      <c r="D72" s="28" t="s">
        <v>141</v>
      </c>
      <c r="E72" s="446">
        <v>9</v>
      </c>
      <c r="F72" s="739"/>
      <c r="G72" s="740"/>
      <c r="H72" s="720" t="s">
        <v>84</v>
      </c>
      <c r="I72" s="664"/>
      <c r="J72" s="199" t="s">
        <v>583</v>
      </c>
      <c r="K72" s="42">
        <f>VLOOKUP($A72&amp;K$109,決統データ!$A$3:$DE$365,$E72+19,FALSE)</f>
        <v>0</v>
      </c>
    </row>
    <row r="73" spans="1:11" ht="15.75" customHeight="1">
      <c r="A73" s="27" t="str">
        <f t="shared" si="1"/>
        <v>1804002</v>
      </c>
      <c r="B73" s="28" t="s">
        <v>329</v>
      </c>
      <c r="C73" s="29">
        <v>40</v>
      </c>
      <c r="D73" s="28" t="s">
        <v>141</v>
      </c>
      <c r="E73" s="446">
        <v>10</v>
      </c>
      <c r="F73" s="739"/>
      <c r="G73" s="740"/>
      <c r="H73" s="720"/>
      <c r="I73" s="664"/>
      <c r="J73" s="199" t="s">
        <v>795</v>
      </c>
      <c r="K73" s="42">
        <f>VLOOKUP($A73&amp;K$109,決統データ!$A$3:$DE$365,$E73+19,FALSE)</f>
        <v>0</v>
      </c>
    </row>
    <row r="74" spans="1:11" ht="15.75" customHeight="1">
      <c r="A74" s="27" t="str">
        <f t="shared" si="1"/>
        <v>1804002</v>
      </c>
      <c r="B74" s="28" t="s">
        <v>329</v>
      </c>
      <c r="C74" s="29">
        <v>40</v>
      </c>
      <c r="D74" s="28" t="s">
        <v>141</v>
      </c>
      <c r="E74" s="446">
        <v>11</v>
      </c>
      <c r="F74" s="739"/>
      <c r="G74" s="740"/>
      <c r="H74" s="716" t="s">
        <v>83</v>
      </c>
      <c r="I74" s="608"/>
      <c r="J74" s="199" t="s">
        <v>583</v>
      </c>
      <c r="K74" s="42">
        <f>VLOOKUP($A74&amp;K$109,決統データ!$A$3:$DE$365,$E74+19,FALSE)</f>
        <v>0</v>
      </c>
    </row>
    <row r="75" spans="1:11" ht="15.75" customHeight="1">
      <c r="A75" s="27" t="str">
        <f t="shared" si="1"/>
        <v>1804002</v>
      </c>
      <c r="B75" s="28" t="s">
        <v>329</v>
      </c>
      <c r="C75" s="29">
        <v>40</v>
      </c>
      <c r="D75" s="28" t="s">
        <v>141</v>
      </c>
      <c r="E75" s="446">
        <v>12</v>
      </c>
      <c r="F75" s="739"/>
      <c r="G75" s="740"/>
      <c r="H75" s="716"/>
      <c r="I75" s="608"/>
      <c r="J75" s="199" t="s">
        <v>795</v>
      </c>
      <c r="K75" s="42">
        <f>VLOOKUP($A75&amp;K$109,決統データ!$A$3:$DE$365,$E75+19,FALSE)</f>
        <v>0</v>
      </c>
    </row>
    <row r="76" spans="1:11" ht="15.75" customHeight="1">
      <c r="A76" s="27" t="str">
        <f>+B76&amp;C76&amp;D76</f>
        <v>1804002</v>
      </c>
      <c r="B76" s="28" t="s">
        <v>329</v>
      </c>
      <c r="C76" s="29">
        <v>40</v>
      </c>
      <c r="D76" s="28" t="s">
        <v>141</v>
      </c>
      <c r="E76" s="446">
        <v>13</v>
      </c>
      <c r="F76" s="739"/>
      <c r="G76" s="740"/>
      <c r="H76" s="720" t="s">
        <v>1273</v>
      </c>
      <c r="I76" s="664"/>
      <c r="J76" s="199" t="s">
        <v>583</v>
      </c>
      <c r="K76" s="42">
        <f>VLOOKUP($A76&amp;K$109,決統データ!$A$3:$DE$365,$E76+19,FALSE)</f>
        <v>0</v>
      </c>
    </row>
    <row r="77" spans="1:11" ht="15.75" customHeight="1">
      <c r="A77" s="27" t="str">
        <f>+B77&amp;C77&amp;D77</f>
        <v>1804002</v>
      </c>
      <c r="B77" s="28" t="s">
        <v>329</v>
      </c>
      <c r="C77" s="29">
        <v>40</v>
      </c>
      <c r="D77" s="28" t="s">
        <v>141</v>
      </c>
      <c r="E77" s="446">
        <v>14</v>
      </c>
      <c r="F77" s="739"/>
      <c r="G77" s="740"/>
      <c r="H77" s="720"/>
      <c r="I77" s="664"/>
      <c r="J77" s="199" t="s">
        <v>795</v>
      </c>
      <c r="K77" s="42">
        <f>VLOOKUP($A77&amp;K$109,決統データ!$A$3:$DE$365,$E77+19,FALSE)</f>
        <v>0</v>
      </c>
    </row>
    <row r="78" spans="1:11" ht="15.75" customHeight="1">
      <c r="A78" s="27" t="str">
        <f t="shared" si="1"/>
        <v>1804002</v>
      </c>
      <c r="B78" s="28" t="s">
        <v>329</v>
      </c>
      <c r="C78" s="29">
        <v>40</v>
      </c>
      <c r="D78" s="28" t="s">
        <v>141</v>
      </c>
      <c r="E78" s="446">
        <v>15</v>
      </c>
      <c r="F78" s="739"/>
      <c r="G78" s="740"/>
      <c r="H78" s="720" t="s">
        <v>82</v>
      </c>
      <c r="I78" s="664"/>
      <c r="J78" s="199" t="s">
        <v>583</v>
      </c>
      <c r="K78" s="42">
        <f>VLOOKUP($A78&amp;K$109,決統データ!$A$3:$DE$365,$E78+19,FALSE)</f>
        <v>0</v>
      </c>
    </row>
    <row r="79" spans="1:11" ht="15.75" customHeight="1">
      <c r="A79" s="27" t="str">
        <f t="shared" si="1"/>
        <v>1804002</v>
      </c>
      <c r="B79" s="28" t="s">
        <v>329</v>
      </c>
      <c r="C79" s="29">
        <v>40</v>
      </c>
      <c r="D79" s="28" t="s">
        <v>141</v>
      </c>
      <c r="E79" s="446">
        <v>16</v>
      </c>
      <c r="F79" s="739"/>
      <c r="G79" s="740"/>
      <c r="H79" s="720"/>
      <c r="I79" s="664"/>
      <c r="J79" s="199" t="s">
        <v>795</v>
      </c>
      <c r="K79" s="42">
        <f>VLOOKUP($A79&amp;K$109,決統データ!$A$3:$DE$365,$E79+19,FALSE)</f>
        <v>0</v>
      </c>
    </row>
    <row r="80" spans="1:11" ht="15.75" customHeight="1">
      <c r="A80" s="27" t="str">
        <f t="shared" si="1"/>
        <v>1804002</v>
      </c>
      <c r="B80" s="28" t="s">
        <v>329</v>
      </c>
      <c r="C80" s="29">
        <v>40</v>
      </c>
      <c r="D80" s="28" t="s">
        <v>141</v>
      </c>
      <c r="E80" s="446">
        <v>17</v>
      </c>
      <c r="F80" s="739"/>
      <c r="G80" s="740"/>
      <c r="H80" s="725" t="s">
        <v>81</v>
      </c>
      <c r="I80" s="591"/>
      <c r="J80" s="199" t="s">
        <v>583</v>
      </c>
      <c r="K80" s="42">
        <f>VLOOKUP($A80&amp;K$109,決統データ!$A$3:$DE$365,$E80+19,FALSE)</f>
        <v>0</v>
      </c>
    </row>
    <row r="81" spans="1:11" ht="15.75" customHeight="1">
      <c r="A81" s="27" t="str">
        <f t="shared" si="1"/>
        <v>1804002</v>
      </c>
      <c r="B81" s="28" t="s">
        <v>329</v>
      </c>
      <c r="C81" s="29">
        <v>40</v>
      </c>
      <c r="D81" s="28" t="s">
        <v>141</v>
      </c>
      <c r="E81" s="446">
        <v>18</v>
      </c>
      <c r="F81" s="739"/>
      <c r="G81" s="740"/>
      <c r="H81" s="725"/>
      <c r="I81" s="591"/>
      <c r="J81" s="199" t="s">
        <v>795</v>
      </c>
      <c r="K81" s="42">
        <f>VLOOKUP($A81&amp;K$109,決統データ!$A$3:$DE$365,$E81+19,FALSE)</f>
        <v>0</v>
      </c>
    </row>
    <row r="82" spans="1:11" ht="15.75" customHeight="1">
      <c r="A82" s="27" t="str">
        <f t="shared" si="1"/>
        <v>1804002</v>
      </c>
      <c r="B82" s="28" t="s">
        <v>329</v>
      </c>
      <c r="C82" s="29">
        <v>40</v>
      </c>
      <c r="D82" s="28" t="s">
        <v>550</v>
      </c>
      <c r="E82" s="446">
        <v>19</v>
      </c>
      <c r="F82" s="739"/>
      <c r="G82" s="740"/>
      <c r="H82" s="721" t="s">
        <v>366</v>
      </c>
      <c r="I82" s="722"/>
      <c r="J82" s="199" t="s">
        <v>583</v>
      </c>
      <c r="K82" s="42">
        <f>VLOOKUP($A82&amp;K$109,決統データ!$A$3:$DE$365,$E82+19,FALSE)</f>
        <v>0</v>
      </c>
    </row>
    <row r="83" spans="1:11" ht="15.75" customHeight="1">
      <c r="A83" s="27" t="str">
        <f t="shared" si="1"/>
        <v>1804002</v>
      </c>
      <c r="B83" s="28" t="s">
        <v>329</v>
      </c>
      <c r="C83" s="29">
        <v>40</v>
      </c>
      <c r="D83" s="28" t="s">
        <v>550</v>
      </c>
      <c r="E83" s="446">
        <v>20</v>
      </c>
      <c r="F83" s="739"/>
      <c r="G83" s="740"/>
      <c r="H83" s="723"/>
      <c r="I83" s="724"/>
      <c r="J83" s="199" t="s">
        <v>795</v>
      </c>
      <c r="K83" s="42">
        <f>VLOOKUP($A83&amp;K$109,決統データ!$A$3:$DE$365,$E83+19,FALSE)</f>
        <v>0</v>
      </c>
    </row>
    <row r="84" spans="1:11" ht="15.75" customHeight="1">
      <c r="A84" s="27" t="str">
        <f t="shared" si="1"/>
        <v>1804002</v>
      </c>
      <c r="B84" s="28" t="s">
        <v>329</v>
      </c>
      <c r="C84" s="29">
        <v>40</v>
      </c>
      <c r="D84" s="28" t="s">
        <v>550</v>
      </c>
      <c r="E84" s="446">
        <v>21</v>
      </c>
      <c r="F84" s="739"/>
      <c r="G84" s="740"/>
      <c r="H84" s="721" t="s">
        <v>1494</v>
      </c>
      <c r="I84" s="722"/>
      <c r="J84" s="199" t="s">
        <v>583</v>
      </c>
      <c r="K84" s="42">
        <f>VLOOKUP($A84&amp;K$109,決統データ!$A$3:$DE$365,$E84+19,FALSE)</f>
        <v>0</v>
      </c>
    </row>
    <row r="85" spans="1:11" ht="15.75" customHeight="1">
      <c r="A85" s="27" t="str">
        <f t="shared" si="1"/>
        <v>1804002</v>
      </c>
      <c r="B85" s="28" t="s">
        <v>329</v>
      </c>
      <c r="C85" s="29">
        <v>40</v>
      </c>
      <c r="D85" s="28" t="s">
        <v>550</v>
      </c>
      <c r="E85" s="446">
        <v>22</v>
      </c>
      <c r="F85" s="739"/>
      <c r="G85" s="740"/>
      <c r="H85" s="723"/>
      <c r="I85" s="724"/>
      <c r="J85" s="199" t="s">
        <v>795</v>
      </c>
      <c r="K85" s="42">
        <f>VLOOKUP($A85&amp;K$109,決統データ!$A$3:$DE$365,$E85+19,FALSE)</f>
        <v>0</v>
      </c>
    </row>
    <row r="86" spans="1:11" ht="15.75" customHeight="1">
      <c r="A86" s="27" t="str">
        <f t="shared" si="1"/>
        <v>1804002</v>
      </c>
      <c r="B86" s="28" t="s">
        <v>329</v>
      </c>
      <c r="C86" s="29">
        <v>40</v>
      </c>
      <c r="D86" s="28" t="s">
        <v>550</v>
      </c>
      <c r="E86" s="446">
        <v>23</v>
      </c>
      <c r="F86" s="739"/>
      <c r="G86" s="740"/>
      <c r="H86" s="721" t="s">
        <v>1495</v>
      </c>
      <c r="I86" s="722"/>
      <c r="J86" s="199" t="s">
        <v>583</v>
      </c>
      <c r="K86" s="42">
        <f>VLOOKUP($A86&amp;K$109,決統データ!$A$3:$DE$365,$E86+19,FALSE)</f>
        <v>0</v>
      </c>
    </row>
    <row r="87" spans="1:11" ht="15.75" customHeight="1">
      <c r="A87" s="27" t="str">
        <f t="shared" si="1"/>
        <v>1804002</v>
      </c>
      <c r="B87" s="28" t="s">
        <v>329</v>
      </c>
      <c r="C87" s="29">
        <v>40</v>
      </c>
      <c r="D87" s="28" t="s">
        <v>550</v>
      </c>
      <c r="E87" s="446">
        <v>24</v>
      </c>
      <c r="F87" s="739"/>
      <c r="G87" s="740"/>
      <c r="H87" s="723"/>
      <c r="I87" s="724"/>
      <c r="J87" s="199" t="s">
        <v>795</v>
      </c>
      <c r="K87" s="42">
        <f>VLOOKUP($A87&amp;K$109,決統データ!$A$3:$DE$365,$E87+19,FALSE)</f>
        <v>0</v>
      </c>
    </row>
    <row r="88" spans="1:11" ht="15.75" customHeight="1">
      <c r="A88" s="27" t="str">
        <f t="shared" si="1"/>
        <v>1804002</v>
      </c>
      <c r="B88" s="28" t="s">
        <v>329</v>
      </c>
      <c r="C88" s="29">
        <v>40</v>
      </c>
      <c r="D88" s="28" t="s">
        <v>550</v>
      </c>
      <c r="E88" s="446">
        <v>25</v>
      </c>
      <c r="F88" s="739"/>
      <c r="G88" s="740"/>
      <c r="H88" s="720" t="s">
        <v>80</v>
      </c>
      <c r="I88" s="664"/>
      <c r="J88" s="199" t="s">
        <v>583</v>
      </c>
      <c r="K88" s="42">
        <f>VLOOKUP($A88&amp;K$109,決統データ!$A$3:$DE$365,$E88+19,FALSE)</f>
        <v>0</v>
      </c>
    </row>
    <row r="89" spans="1:11" ht="15.75" customHeight="1">
      <c r="A89" s="27" t="str">
        <f t="shared" si="1"/>
        <v>1804002</v>
      </c>
      <c r="B89" s="28" t="s">
        <v>329</v>
      </c>
      <c r="C89" s="29">
        <v>40</v>
      </c>
      <c r="D89" s="28" t="s">
        <v>550</v>
      </c>
      <c r="E89" s="446">
        <v>26</v>
      </c>
      <c r="F89" s="741"/>
      <c r="G89" s="742"/>
      <c r="H89" s="720"/>
      <c r="I89" s="664"/>
      <c r="J89" s="199" t="s">
        <v>795</v>
      </c>
      <c r="K89" s="42">
        <f>VLOOKUP($A89&amp;K$109,決統データ!$A$3:$DE$365,$E89+19,FALSE)</f>
        <v>0</v>
      </c>
    </row>
    <row r="90" spans="1:11" ht="15.75" customHeight="1">
      <c r="A90" s="27" t="str">
        <f t="shared" si="1"/>
        <v>1804002</v>
      </c>
      <c r="B90" s="28" t="s">
        <v>329</v>
      </c>
      <c r="C90" s="29">
        <v>40</v>
      </c>
      <c r="D90" s="28" t="s">
        <v>550</v>
      </c>
      <c r="E90" s="446">
        <v>27</v>
      </c>
      <c r="F90" s="730" t="s">
        <v>365</v>
      </c>
      <c r="G90" s="731"/>
      <c r="H90" s="736" t="s">
        <v>362</v>
      </c>
      <c r="I90" s="736"/>
      <c r="J90" s="199" t="s">
        <v>583</v>
      </c>
      <c r="K90" s="42">
        <f>VLOOKUP($A90&amp;K$109,決統データ!$A$3:$DE$365,$E90+19,FALSE)</f>
        <v>0</v>
      </c>
    </row>
    <row r="91" spans="1:11" ht="15.75" customHeight="1">
      <c r="A91" s="27" t="str">
        <f t="shared" si="1"/>
        <v>1804002</v>
      </c>
      <c r="B91" s="28" t="s">
        <v>329</v>
      </c>
      <c r="C91" s="29">
        <v>40</v>
      </c>
      <c r="D91" s="28" t="s">
        <v>550</v>
      </c>
      <c r="E91" s="446">
        <v>28</v>
      </c>
      <c r="F91" s="732"/>
      <c r="G91" s="733"/>
      <c r="H91" s="736"/>
      <c r="I91" s="736"/>
      <c r="J91" s="199" t="s">
        <v>795</v>
      </c>
      <c r="K91" s="42">
        <f>VLOOKUP($A91&amp;K$109,決統データ!$A$3:$DE$365,$E91+19,FALSE)</f>
        <v>0</v>
      </c>
    </row>
    <row r="92" spans="1:11" ht="15.75" customHeight="1">
      <c r="A92" s="27" t="str">
        <f t="shared" si="1"/>
        <v>1804002</v>
      </c>
      <c r="B92" s="28" t="s">
        <v>329</v>
      </c>
      <c r="C92" s="29">
        <v>40</v>
      </c>
      <c r="D92" s="28" t="s">
        <v>550</v>
      </c>
      <c r="E92" s="446">
        <v>29</v>
      </c>
      <c r="F92" s="732"/>
      <c r="G92" s="733"/>
      <c r="H92" s="664" t="s">
        <v>363</v>
      </c>
      <c r="I92" s="664"/>
      <c r="J92" s="199" t="s">
        <v>583</v>
      </c>
      <c r="K92" s="42">
        <f>VLOOKUP($A92&amp;K$109,決統データ!$A$3:$DE$365,$E92+19,FALSE)</f>
        <v>0</v>
      </c>
    </row>
    <row r="93" spans="1:11" ht="15.75" customHeight="1">
      <c r="A93" s="27" t="str">
        <f t="shared" si="1"/>
        <v>1804002</v>
      </c>
      <c r="B93" s="28" t="s">
        <v>329</v>
      </c>
      <c r="C93" s="29">
        <v>40</v>
      </c>
      <c r="D93" s="28" t="s">
        <v>550</v>
      </c>
      <c r="E93" s="446">
        <v>30</v>
      </c>
      <c r="F93" s="732"/>
      <c r="G93" s="733"/>
      <c r="H93" s="664"/>
      <c r="I93" s="664"/>
      <c r="J93" s="199" t="s">
        <v>795</v>
      </c>
      <c r="K93" s="42">
        <f>VLOOKUP($A93&amp;K$109,決統データ!$A$3:$DE$365,$E93+19,FALSE)</f>
        <v>0</v>
      </c>
    </row>
    <row r="94" spans="1:11" ht="15.75" customHeight="1">
      <c r="A94" s="27" t="str">
        <f t="shared" si="1"/>
        <v>1804002</v>
      </c>
      <c r="B94" s="28" t="s">
        <v>329</v>
      </c>
      <c r="C94" s="29">
        <v>40</v>
      </c>
      <c r="D94" s="28" t="s">
        <v>550</v>
      </c>
      <c r="E94" s="446">
        <v>31</v>
      </c>
      <c r="F94" s="732"/>
      <c r="G94" s="733"/>
      <c r="H94" s="664" t="s">
        <v>366</v>
      </c>
      <c r="I94" s="664"/>
      <c r="J94" s="199" t="s">
        <v>583</v>
      </c>
      <c r="K94" s="42">
        <f>VLOOKUP($A94&amp;K$109,決統データ!$A$3:$DE$365,$E94+19,FALSE)</f>
        <v>0</v>
      </c>
    </row>
    <row r="95" spans="1:11" ht="15.75" customHeight="1">
      <c r="A95" s="27" t="str">
        <f t="shared" si="1"/>
        <v>1804002</v>
      </c>
      <c r="B95" s="28" t="s">
        <v>329</v>
      </c>
      <c r="C95" s="29">
        <v>40</v>
      </c>
      <c r="D95" s="28" t="s">
        <v>550</v>
      </c>
      <c r="E95" s="446">
        <v>32</v>
      </c>
      <c r="F95" s="732"/>
      <c r="G95" s="733"/>
      <c r="H95" s="664"/>
      <c r="I95" s="664"/>
      <c r="J95" s="199" t="s">
        <v>795</v>
      </c>
      <c r="K95" s="42">
        <f>VLOOKUP($A95&amp;K$109,決統データ!$A$3:$DE$365,$E95+19,FALSE)</f>
        <v>0</v>
      </c>
    </row>
    <row r="96" spans="1:11" ht="15.75" customHeight="1">
      <c r="A96" s="27" t="str">
        <f t="shared" si="1"/>
        <v>1804002</v>
      </c>
      <c r="B96" s="28" t="s">
        <v>329</v>
      </c>
      <c r="C96" s="29">
        <v>40</v>
      </c>
      <c r="D96" s="28" t="s">
        <v>550</v>
      </c>
      <c r="E96" s="446">
        <v>33</v>
      </c>
      <c r="F96" s="732"/>
      <c r="G96" s="733"/>
      <c r="H96" s="721" t="s">
        <v>1494</v>
      </c>
      <c r="I96" s="722"/>
      <c r="J96" s="199" t="s">
        <v>583</v>
      </c>
      <c r="K96" s="42">
        <f>VLOOKUP($A96&amp;K$109,決統データ!$A$3:$DE$365,$E96+19,FALSE)</f>
        <v>0</v>
      </c>
    </row>
    <row r="97" spans="1:11" ht="15.75" customHeight="1">
      <c r="A97" s="27" t="str">
        <f t="shared" si="1"/>
        <v>1804002</v>
      </c>
      <c r="B97" s="28" t="s">
        <v>329</v>
      </c>
      <c r="C97" s="29">
        <v>40</v>
      </c>
      <c r="D97" s="28" t="s">
        <v>550</v>
      </c>
      <c r="E97" s="446">
        <v>34</v>
      </c>
      <c r="F97" s="732"/>
      <c r="G97" s="733"/>
      <c r="H97" s="723"/>
      <c r="I97" s="724"/>
      <c r="J97" s="199" t="s">
        <v>795</v>
      </c>
      <c r="K97" s="42">
        <f>VLOOKUP($A97&amp;K$109,決統データ!$A$3:$DE$365,$E97+19,FALSE)</f>
        <v>0</v>
      </c>
    </row>
    <row r="98" spans="1:11" ht="15.75" customHeight="1">
      <c r="A98" s="27" t="str">
        <f t="shared" si="1"/>
        <v>1804002</v>
      </c>
      <c r="B98" s="28" t="s">
        <v>329</v>
      </c>
      <c r="C98" s="29">
        <v>40</v>
      </c>
      <c r="D98" s="28" t="s">
        <v>550</v>
      </c>
      <c r="E98" s="446">
        <v>35</v>
      </c>
      <c r="F98" s="732"/>
      <c r="G98" s="733"/>
      <c r="H98" s="721" t="s">
        <v>1495</v>
      </c>
      <c r="I98" s="722"/>
      <c r="J98" s="199" t="s">
        <v>583</v>
      </c>
      <c r="K98" s="42">
        <f>VLOOKUP($A98&amp;K$109,決統データ!$A$3:$DE$365,$E98+19,FALSE)</f>
        <v>0</v>
      </c>
    </row>
    <row r="99" spans="1:11" ht="15.75" customHeight="1">
      <c r="A99" s="27" t="str">
        <f t="shared" si="1"/>
        <v>1804002</v>
      </c>
      <c r="B99" s="28" t="s">
        <v>329</v>
      </c>
      <c r="C99" s="29">
        <v>40</v>
      </c>
      <c r="D99" s="28" t="s">
        <v>550</v>
      </c>
      <c r="E99" s="446">
        <v>36</v>
      </c>
      <c r="F99" s="732"/>
      <c r="G99" s="733"/>
      <c r="H99" s="723"/>
      <c r="I99" s="724"/>
      <c r="J99" s="199" t="s">
        <v>795</v>
      </c>
      <c r="K99" s="42">
        <f>VLOOKUP($A99&amp;K$109,決統データ!$A$3:$DE$365,$E99+19,FALSE)</f>
        <v>0</v>
      </c>
    </row>
    <row r="100" spans="1:11" ht="15.75" customHeight="1">
      <c r="A100" s="27" t="str">
        <f t="shared" si="1"/>
        <v>1804002</v>
      </c>
      <c r="B100" s="28" t="s">
        <v>329</v>
      </c>
      <c r="C100" s="29">
        <v>40</v>
      </c>
      <c r="D100" s="28" t="s">
        <v>550</v>
      </c>
      <c r="E100" s="446">
        <v>37</v>
      </c>
      <c r="F100" s="732"/>
      <c r="G100" s="733"/>
      <c r="H100" s="608" t="s">
        <v>1273</v>
      </c>
      <c r="I100" s="608"/>
      <c r="J100" s="199" t="s">
        <v>583</v>
      </c>
      <c r="K100" s="42">
        <f>VLOOKUP($A100&amp;K$109,決統データ!$A$3:$DE$365,$E100+19,FALSE)</f>
        <v>24</v>
      </c>
    </row>
    <row r="101" spans="1:11" ht="15.75" customHeight="1">
      <c r="A101" s="27" t="str">
        <f t="shared" si="1"/>
        <v>1804002</v>
      </c>
      <c r="B101" s="28" t="s">
        <v>329</v>
      </c>
      <c r="C101" s="29">
        <v>40</v>
      </c>
      <c r="D101" s="28" t="s">
        <v>550</v>
      </c>
      <c r="E101" s="446">
        <v>38</v>
      </c>
      <c r="F101" s="732"/>
      <c r="G101" s="733"/>
      <c r="H101" s="608"/>
      <c r="I101" s="608"/>
      <c r="J101" s="199" t="s">
        <v>795</v>
      </c>
      <c r="K101" s="42">
        <f>VLOOKUP($A101&amp;K$109,決統データ!$A$3:$DE$365,$E101+19,FALSE)</f>
        <v>24</v>
      </c>
    </row>
    <row r="102" spans="1:11" ht="15.75" customHeight="1">
      <c r="A102" s="27" t="str">
        <f>+B102&amp;C102&amp;D102</f>
        <v>1804002</v>
      </c>
      <c r="B102" s="28" t="s">
        <v>329</v>
      </c>
      <c r="C102" s="29">
        <v>40</v>
      </c>
      <c r="D102" s="28" t="s">
        <v>550</v>
      </c>
      <c r="E102" s="446">
        <v>39</v>
      </c>
      <c r="F102" s="732"/>
      <c r="G102" s="733"/>
      <c r="H102" s="664" t="s">
        <v>361</v>
      </c>
      <c r="I102" s="664"/>
      <c r="J102" s="199" t="s">
        <v>583</v>
      </c>
      <c r="K102" s="42">
        <f>VLOOKUP($A102&amp;K$109,決統データ!$A$3:$DE$365,$E102+19,FALSE)</f>
        <v>0</v>
      </c>
    </row>
    <row r="103" spans="1:11" ht="15.75" customHeight="1">
      <c r="A103" s="27" t="str">
        <f>+B103&amp;C103&amp;D103</f>
        <v>1804002</v>
      </c>
      <c r="B103" s="28" t="s">
        <v>329</v>
      </c>
      <c r="C103" s="29">
        <v>40</v>
      </c>
      <c r="D103" s="28" t="s">
        <v>550</v>
      </c>
      <c r="E103" s="446">
        <v>40</v>
      </c>
      <c r="F103" s="732"/>
      <c r="G103" s="733"/>
      <c r="H103" s="664"/>
      <c r="I103" s="664"/>
      <c r="J103" s="199" t="s">
        <v>795</v>
      </c>
      <c r="K103" s="42">
        <f>VLOOKUP($A103&amp;K$109,決統データ!$A$3:$DE$365,$E103+19,FALSE)</f>
        <v>0</v>
      </c>
    </row>
    <row r="104" spans="1:11" ht="15.75" customHeight="1">
      <c r="A104" s="27" t="str">
        <f>+B104&amp;C104&amp;D104</f>
        <v>1804002</v>
      </c>
      <c r="B104" s="28" t="s">
        <v>329</v>
      </c>
      <c r="C104" s="29">
        <v>40</v>
      </c>
      <c r="D104" s="28" t="s">
        <v>550</v>
      </c>
      <c r="E104" s="446">
        <v>41</v>
      </c>
      <c r="F104" s="732"/>
      <c r="G104" s="733"/>
      <c r="H104" s="664" t="s">
        <v>713</v>
      </c>
      <c r="I104" s="664"/>
      <c r="J104" s="199" t="s">
        <v>583</v>
      </c>
      <c r="K104" s="42">
        <f>VLOOKUP($A104&amp;K$109,決統データ!$A$3:$DE$365,$E104+19,FALSE)</f>
        <v>0</v>
      </c>
    </row>
    <row r="105" spans="1:11" ht="15.75" customHeight="1">
      <c r="A105" s="27" t="str">
        <f>+B105&amp;C105&amp;D105</f>
        <v>1804002</v>
      </c>
      <c r="B105" s="28" t="s">
        <v>329</v>
      </c>
      <c r="C105" s="29">
        <v>40</v>
      </c>
      <c r="D105" s="28" t="s">
        <v>550</v>
      </c>
      <c r="E105" s="446">
        <v>42</v>
      </c>
      <c r="F105" s="734"/>
      <c r="G105" s="735"/>
      <c r="H105" s="664"/>
      <c r="I105" s="664"/>
      <c r="J105" s="199" t="s">
        <v>795</v>
      </c>
      <c r="K105" s="42">
        <f>VLOOKUP($A105&amp;K$109,決統データ!$A$3:$DE$365,$E105+19,FALSE)</f>
        <v>48319</v>
      </c>
    </row>
    <row r="106" spans="1:11">
      <c r="F106" s="150"/>
    </row>
    <row r="107" spans="1:11">
      <c r="F107" s="150"/>
    </row>
    <row r="108" spans="1:11">
      <c r="F108" s="150"/>
    </row>
    <row r="109" spans="1:11" hidden="1">
      <c r="F109" s="150"/>
      <c r="K109" s="12" t="str">
        <f>+K110&amp;"000"</f>
        <v>264075000</v>
      </c>
    </row>
    <row r="110" spans="1:11" hidden="1">
      <c r="F110" s="150"/>
      <c r="K110" s="266" t="s">
        <v>573</v>
      </c>
    </row>
    <row r="111" spans="1:11" hidden="1">
      <c r="F111" s="150"/>
      <c r="K111" s="266" t="s">
        <v>574</v>
      </c>
    </row>
    <row r="112" spans="1:11" hidden="1">
      <c r="F112" s="150"/>
      <c r="K112" s="216" t="s">
        <v>546</v>
      </c>
    </row>
    <row r="138" spans="6:10" s="1" customFormat="1">
      <c r="F138" s="139"/>
      <c r="G138" s="139"/>
      <c r="H138" s="139"/>
      <c r="I138" s="139"/>
      <c r="J138" s="139"/>
    </row>
    <row r="139" spans="6:10" s="1" customFormat="1">
      <c r="F139" s="139"/>
      <c r="G139" s="139"/>
      <c r="H139" s="139"/>
      <c r="I139" s="139"/>
      <c r="J139" s="139"/>
    </row>
    <row r="140" spans="6:10" s="1" customFormat="1">
      <c r="F140" s="139"/>
      <c r="G140" s="139"/>
      <c r="H140" s="139"/>
      <c r="I140" s="139"/>
      <c r="J140" s="139"/>
    </row>
    <row r="141" spans="6:10" s="1" customFormat="1">
      <c r="F141" s="139"/>
      <c r="G141" s="139"/>
      <c r="H141" s="139"/>
      <c r="I141" s="139"/>
      <c r="J141" s="139"/>
    </row>
    <row r="142" spans="6:10" s="1" customFormat="1">
      <c r="F142" s="139"/>
      <c r="G142" s="139"/>
      <c r="H142" s="139"/>
      <c r="I142" s="139"/>
      <c r="J142" s="139"/>
    </row>
    <row r="143" spans="6:10" s="1" customFormat="1">
      <c r="F143" s="139"/>
      <c r="G143" s="139"/>
      <c r="H143" s="139"/>
      <c r="I143" s="139"/>
      <c r="J143" s="139"/>
    </row>
    <row r="144" spans="6:10" s="1" customFormat="1">
      <c r="F144" s="139"/>
      <c r="G144" s="139"/>
      <c r="H144" s="139"/>
      <c r="I144" s="139"/>
      <c r="J144" s="139"/>
    </row>
    <row r="145" spans="6:10" s="1" customFormat="1">
      <c r="F145" s="139"/>
      <c r="G145" s="139"/>
      <c r="H145" s="139"/>
      <c r="I145" s="139"/>
      <c r="J145" s="139"/>
    </row>
    <row r="146" spans="6:10" s="1" customFormat="1">
      <c r="F146" s="139"/>
      <c r="G146" s="139"/>
      <c r="H146" s="139"/>
      <c r="I146" s="139"/>
      <c r="J146" s="139"/>
    </row>
    <row r="147" spans="6:10" s="1" customFormat="1">
      <c r="F147" s="139"/>
      <c r="G147" s="139"/>
      <c r="H147" s="139"/>
      <c r="I147" s="139"/>
      <c r="J147" s="139"/>
    </row>
    <row r="148" spans="6:10" s="1" customFormat="1">
      <c r="F148" s="139"/>
      <c r="G148" s="139"/>
      <c r="H148" s="139"/>
      <c r="I148" s="139"/>
      <c r="J148" s="139"/>
    </row>
    <row r="149" spans="6:10" s="1" customFormat="1">
      <c r="F149" s="139"/>
      <c r="G149" s="139"/>
      <c r="H149" s="139"/>
      <c r="I149" s="139"/>
      <c r="J149" s="139"/>
    </row>
  </sheetData>
  <sheetProtection algorithmName="SHA-512" hashValue="iIrqeviyB0L8Ipq1WtgSjC/Y6W0X1CuQyqtCRbczAJqxean+iNd58NtpdEYezwxMxuLyvnv4Q55WfSc8rgOGHw==" saltValue="Z90J+PgIdCq5RjulwStYfg==" spinCount="100000" sheet="1" objects="1" scenarios="1"/>
  <mergeCells count="62">
    <mergeCell ref="F90:G105"/>
    <mergeCell ref="H90:I91"/>
    <mergeCell ref="H92:I93"/>
    <mergeCell ref="H94:I95"/>
    <mergeCell ref="H96:I97"/>
    <mergeCell ref="H98:I99"/>
    <mergeCell ref="H100:I101"/>
    <mergeCell ref="H102:I103"/>
    <mergeCell ref="H104:I105"/>
    <mergeCell ref="F62:J62"/>
    <mergeCell ref="F64:G89"/>
    <mergeCell ref="H64:I65"/>
    <mergeCell ref="H66:I67"/>
    <mergeCell ref="H68:I69"/>
    <mergeCell ref="H70:I71"/>
    <mergeCell ref="H72:I73"/>
    <mergeCell ref="H74:I75"/>
    <mergeCell ref="H76:I77"/>
    <mergeCell ref="H78:I79"/>
    <mergeCell ref="H80:I81"/>
    <mergeCell ref="H82:I83"/>
    <mergeCell ref="H84:I85"/>
    <mergeCell ref="H86:I87"/>
    <mergeCell ref="H88:I89"/>
    <mergeCell ref="F54:H57"/>
    <mergeCell ref="I54:I55"/>
    <mergeCell ref="I56:I57"/>
    <mergeCell ref="F58:H61"/>
    <mergeCell ref="I58:I59"/>
    <mergeCell ref="I60:I61"/>
    <mergeCell ref="F51:H52"/>
    <mergeCell ref="I25:I26"/>
    <mergeCell ref="I27:I28"/>
    <mergeCell ref="I29:I30"/>
    <mergeCell ref="F31:F41"/>
    <mergeCell ref="G31:I32"/>
    <mergeCell ref="H33:I34"/>
    <mergeCell ref="H35:I36"/>
    <mergeCell ref="H37:I38"/>
    <mergeCell ref="H39:I40"/>
    <mergeCell ref="H41:I41"/>
    <mergeCell ref="F42:I43"/>
    <mergeCell ref="F44:G48"/>
    <mergeCell ref="H44:I45"/>
    <mergeCell ref="H46:I47"/>
    <mergeCell ref="F49:H50"/>
    <mergeCell ref="I23:I24"/>
    <mergeCell ref="F2:J2"/>
    <mergeCell ref="F3:F30"/>
    <mergeCell ref="G3:G4"/>
    <mergeCell ref="H3:I4"/>
    <mergeCell ref="G5:G30"/>
    <mergeCell ref="H5:I6"/>
    <mergeCell ref="H7:H30"/>
    <mergeCell ref="I7:I8"/>
    <mergeCell ref="I9:I10"/>
    <mergeCell ref="I11:I12"/>
    <mergeCell ref="I13:I14"/>
    <mergeCell ref="I15:I16"/>
    <mergeCell ref="I17:I18"/>
    <mergeCell ref="I19:I20"/>
    <mergeCell ref="I21:I22"/>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pageSetUpPr fitToPage="1"/>
  </sheetPr>
  <dimension ref="A1:J34"/>
  <sheetViews>
    <sheetView view="pageBreakPreview" topLeftCell="F1" zoomScaleNormal="100" zoomScaleSheetLayoutView="100" workbookViewId="0">
      <selection activeCell="F32" sqref="A32:XFD34"/>
    </sheetView>
  </sheetViews>
  <sheetFormatPr defaultColWidth="9" defaultRowHeight="14.4" outlineLevelRow="1"/>
  <cols>
    <col min="1" max="1" width="9.69921875" style="1" hidden="1" customWidth="1"/>
    <col min="2" max="2" width="4.296875" style="1" hidden="1" customWidth="1"/>
    <col min="3" max="4" width="3.296875" style="1" hidden="1" customWidth="1"/>
    <col min="5" max="5" width="6.296875" style="24" hidden="1" customWidth="1"/>
    <col min="6" max="6" width="5.19921875" style="1" customWidth="1"/>
    <col min="7" max="7" width="6" style="1" customWidth="1"/>
    <col min="8" max="8" width="4.796875" style="1" customWidth="1"/>
    <col min="9" max="9" width="28.19921875" style="1" customWidth="1"/>
    <col min="10" max="10" width="13.19921875" style="1" customWidth="1"/>
    <col min="11" max="16384" width="9" style="1"/>
  </cols>
  <sheetData>
    <row r="1" spans="1:10" ht="20.25" customHeight="1">
      <c r="F1" s="1" t="s">
        <v>130</v>
      </c>
      <c r="J1" s="151" t="s">
        <v>513</v>
      </c>
    </row>
    <row r="2" spans="1:10" ht="46.5" customHeight="1">
      <c r="A2" s="26"/>
      <c r="B2" s="67" t="s">
        <v>757</v>
      </c>
      <c r="C2" s="26" t="s">
        <v>758</v>
      </c>
      <c r="D2" s="26" t="s">
        <v>759</v>
      </c>
      <c r="E2" s="30" t="s">
        <v>760</v>
      </c>
      <c r="F2" s="598" t="s">
        <v>1458</v>
      </c>
      <c r="G2" s="599"/>
      <c r="H2" s="599"/>
      <c r="I2" s="599"/>
      <c r="J2" s="11" t="s">
        <v>191</v>
      </c>
    </row>
    <row r="3" spans="1:10" ht="20.100000000000001" customHeight="1">
      <c r="A3" s="27" t="str">
        <f>+B3&amp;C3&amp;D3</f>
        <v>1805201</v>
      </c>
      <c r="B3" s="28" t="s">
        <v>329</v>
      </c>
      <c r="C3" s="29">
        <v>52</v>
      </c>
      <c r="D3" s="28" t="s">
        <v>761</v>
      </c>
      <c r="E3" s="24">
        <v>1</v>
      </c>
      <c r="F3" s="779" t="s">
        <v>127</v>
      </c>
      <c r="G3" s="995"/>
      <c r="H3" s="995"/>
      <c r="I3" s="996"/>
      <c r="J3" s="42">
        <f>VLOOKUP($A3&amp;J$32,決統データ!$A$3:$DE$365,$E3+19,FALSE)</f>
        <v>5266</v>
      </c>
    </row>
    <row r="4" spans="1:10" ht="20.100000000000001" customHeight="1">
      <c r="A4" s="27" t="str">
        <f t="shared" ref="A4:A27" si="0">+B4&amp;C4&amp;D4</f>
        <v>1805201</v>
      </c>
      <c r="B4" s="28" t="s">
        <v>329</v>
      </c>
      <c r="C4" s="29">
        <v>52</v>
      </c>
      <c r="D4" s="28" t="s">
        <v>761</v>
      </c>
      <c r="E4" s="186">
        <v>5</v>
      </c>
      <c r="F4" s="289"/>
      <c r="G4" s="777"/>
      <c r="H4" s="189" t="s">
        <v>120</v>
      </c>
      <c r="I4" s="198"/>
      <c r="J4" s="42">
        <f>VLOOKUP($A4&amp;J$32,決統データ!$A$3:$DE$365,$E4+19,FALSE)</f>
        <v>0</v>
      </c>
    </row>
    <row r="5" spans="1:10" ht="20.100000000000001" customHeight="1">
      <c r="A5" s="27" t="str">
        <f t="shared" si="0"/>
        <v>1805201</v>
      </c>
      <c r="B5" s="28" t="s">
        <v>329</v>
      </c>
      <c r="C5" s="29">
        <v>52</v>
      </c>
      <c r="D5" s="28" t="s">
        <v>761</v>
      </c>
      <c r="E5" s="186">
        <v>6</v>
      </c>
      <c r="F5" s="290"/>
      <c r="G5" s="777"/>
      <c r="H5" s="189" t="s">
        <v>119</v>
      </c>
      <c r="I5" s="198"/>
      <c r="J5" s="42">
        <f>VLOOKUP($A5&amp;J$32,決統データ!$A$3:$DE$365,$E5+19,FALSE)</f>
        <v>0</v>
      </c>
    </row>
    <row r="6" spans="1:10" ht="20.100000000000001" customHeight="1">
      <c r="A6" s="27" t="str">
        <f t="shared" si="0"/>
        <v>1805201</v>
      </c>
      <c r="B6" s="28" t="s">
        <v>329</v>
      </c>
      <c r="C6" s="29">
        <v>52</v>
      </c>
      <c r="D6" s="28" t="s">
        <v>761</v>
      </c>
      <c r="E6" s="186">
        <v>7</v>
      </c>
      <c r="F6" s="290"/>
      <c r="G6" s="777"/>
      <c r="H6" s="191" t="s">
        <v>126</v>
      </c>
      <c r="I6" s="189"/>
      <c r="J6" s="42">
        <f>VLOOKUP($A6&amp;J$32,決統データ!$A$3:$DE$365,$E6+19,FALSE)</f>
        <v>0</v>
      </c>
    </row>
    <row r="7" spans="1:10" ht="20.100000000000001" customHeight="1">
      <c r="A7" s="27" t="str">
        <f t="shared" si="0"/>
        <v>1805201</v>
      </c>
      <c r="B7" s="28" t="s">
        <v>329</v>
      </c>
      <c r="C7" s="29">
        <v>52</v>
      </c>
      <c r="D7" s="28" t="s">
        <v>761</v>
      </c>
      <c r="E7" s="186">
        <v>9</v>
      </c>
      <c r="F7" s="290"/>
      <c r="G7" s="777"/>
      <c r="H7" s="189" t="s">
        <v>117</v>
      </c>
      <c r="I7" s="198"/>
      <c r="J7" s="42">
        <f>VLOOKUP($A7&amp;J$32,決統データ!$A$3:$DE$365,$E7+19,FALSE)</f>
        <v>0</v>
      </c>
    </row>
    <row r="8" spans="1:10" ht="20.100000000000001" customHeight="1">
      <c r="A8" s="27" t="str">
        <f t="shared" si="0"/>
        <v>1805201</v>
      </c>
      <c r="B8" s="28" t="s">
        <v>329</v>
      </c>
      <c r="C8" s="29">
        <v>52</v>
      </c>
      <c r="D8" s="28" t="s">
        <v>761</v>
      </c>
      <c r="E8" s="186">
        <v>10</v>
      </c>
      <c r="F8" s="289"/>
      <c r="G8" s="777"/>
      <c r="H8" s="189" t="s">
        <v>116</v>
      </c>
      <c r="I8" s="198"/>
      <c r="J8" s="42">
        <f>VLOOKUP($A8&amp;J$32,決統データ!$A$3:$DE$365,$E8+19,FALSE)</f>
        <v>110</v>
      </c>
    </row>
    <row r="9" spans="1:10" ht="20.100000000000001" customHeight="1">
      <c r="A9" s="27" t="str">
        <f t="shared" ref="A9" si="1">+B9&amp;C9&amp;D9</f>
        <v>1805201</v>
      </c>
      <c r="B9" s="28" t="s">
        <v>329</v>
      </c>
      <c r="C9" s="29">
        <v>52</v>
      </c>
      <c r="D9" s="28" t="s">
        <v>370</v>
      </c>
      <c r="E9" s="186">
        <v>12</v>
      </c>
      <c r="F9" s="289"/>
      <c r="G9" s="777"/>
      <c r="H9" s="191" t="s">
        <v>1501</v>
      </c>
      <c r="I9" s="189"/>
      <c r="J9" s="42">
        <f>VLOOKUP($A9&amp;J$32,決統データ!$A$3:$DE$365,$E9+19,FALSE)</f>
        <v>0</v>
      </c>
    </row>
    <row r="10" spans="1:10" ht="20.100000000000001" customHeight="1" outlineLevel="1">
      <c r="A10" s="27" t="str">
        <f t="shared" si="0"/>
        <v>1805201</v>
      </c>
      <c r="B10" s="28" t="s">
        <v>329</v>
      </c>
      <c r="C10" s="29">
        <v>52</v>
      </c>
      <c r="D10" s="28" t="s">
        <v>761</v>
      </c>
      <c r="E10" s="186">
        <v>14</v>
      </c>
      <c r="F10" s="290"/>
      <c r="G10" s="778"/>
      <c r="H10" s="191" t="s">
        <v>190</v>
      </c>
      <c r="I10" s="189"/>
      <c r="J10" s="42">
        <f>VLOOKUP($A10&amp;J$32,決統データ!$A$3:$DE$365,$E10+19,FALSE)</f>
        <v>0</v>
      </c>
    </row>
    <row r="11" spans="1:10" ht="20.100000000000001" customHeight="1">
      <c r="A11" s="27" t="str">
        <f t="shared" si="0"/>
        <v>1805201</v>
      </c>
      <c r="B11" s="28" t="s">
        <v>329</v>
      </c>
      <c r="C11" s="29">
        <v>52</v>
      </c>
      <c r="D11" s="28" t="s">
        <v>761</v>
      </c>
      <c r="E11" s="186">
        <v>16</v>
      </c>
      <c r="F11" s="779" t="s">
        <v>125</v>
      </c>
      <c r="G11" s="995"/>
      <c r="H11" s="995"/>
      <c r="I11" s="996"/>
      <c r="J11" s="42">
        <f>VLOOKUP($A11&amp;J$32,決統データ!$A$3:$DE$365,$E11+19,FALSE)</f>
        <v>1484</v>
      </c>
    </row>
    <row r="12" spans="1:10" ht="20.100000000000001" customHeight="1">
      <c r="A12" s="27" t="str">
        <f t="shared" si="0"/>
        <v>1805201</v>
      </c>
      <c r="B12" s="28" t="s">
        <v>329</v>
      </c>
      <c r="C12" s="29">
        <v>52</v>
      </c>
      <c r="D12" s="28" t="s">
        <v>761</v>
      </c>
      <c r="E12" s="186">
        <v>20</v>
      </c>
      <c r="F12" s="289"/>
      <c r="G12" s="777"/>
      <c r="H12" s="198" t="s">
        <v>120</v>
      </c>
      <c r="I12" s="190"/>
      <c r="J12" s="42">
        <f>VLOOKUP($A12&amp;J$32,決統データ!$A$3:$DE$365,$E12+19,FALSE)</f>
        <v>0</v>
      </c>
    </row>
    <row r="13" spans="1:10" ht="20.100000000000001" customHeight="1">
      <c r="A13" s="27" t="str">
        <f t="shared" si="0"/>
        <v>1805201</v>
      </c>
      <c r="B13" s="28" t="s">
        <v>329</v>
      </c>
      <c r="C13" s="29">
        <v>52</v>
      </c>
      <c r="D13" s="28" t="s">
        <v>761</v>
      </c>
      <c r="E13" s="186">
        <v>21</v>
      </c>
      <c r="F13" s="290"/>
      <c r="G13" s="777"/>
      <c r="H13" s="198" t="s">
        <v>119</v>
      </c>
      <c r="I13" s="190"/>
      <c r="J13" s="42">
        <f>VLOOKUP($A13&amp;J$32,決統データ!$A$3:$DE$365,$E13+19,FALSE)</f>
        <v>0</v>
      </c>
    </row>
    <row r="14" spans="1:10" ht="20.100000000000001" customHeight="1">
      <c r="A14" s="27" t="str">
        <f t="shared" si="0"/>
        <v>1805201</v>
      </c>
      <c r="B14" s="28" t="s">
        <v>329</v>
      </c>
      <c r="C14" s="29">
        <v>52</v>
      </c>
      <c r="D14" s="28" t="s">
        <v>761</v>
      </c>
      <c r="E14" s="186">
        <v>23</v>
      </c>
      <c r="F14" s="290"/>
      <c r="G14" s="777"/>
      <c r="H14" s="198" t="s">
        <v>117</v>
      </c>
      <c r="I14" s="190"/>
      <c r="J14" s="42">
        <f>VLOOKUP($A14&amp;J$32,決統データ!$A$3:$DE$365,$E14+19,FALSE)</f>
        <v>0</v>
      </c>
    </row>
    <row r="15" spans="1:10" ht="20.100000000000001" customHeight="1">
      <c r="A15" s="27" t="str">
        <f t="shared" si="0"/>
        <v>1805201</v>
      </c>
      <c r="B15" s="28" t="s">
        <v>329</v>
      </c>
      <c r="C15" s="29">
        <v>52</v>
      </c>
      <c r="D15" s="28" t="s">
        <v>761</v>
      </c>
      <c r="E15" s="186">
        <v>24</v>
      </c>
      <c r="F15" s="289"/>
      <c r="G15" s="777"/>
      <c r="H15" s="198" t="s">
        <v>116</v>
      </c>
      <c r="I15" s="190"/>
      <c r="J15" s="42">
        <f>VLOOKUP($A15&amp;J$32,決統データ!$A$3:$DE$365,$E15+19,FALSE)</f>
        <v>7</v>
      </c>
    </row>
    <row r="16" spans="1:10" ht="19.5" customHeight="1">
      <c r="A16" s="27" t="str">
        <f t="shared" si="0"/>
        <v>1805201</v>
      </c>
      <c r="B16" s="28" t="s">
        <v>329</v>
      </c>
      <c r="C16" s="29">
        <v>52</v>
      </c>
      <c r="D16" s="28" t="s">
        <v>761</v>
      </c>
      <c r="E16" s="186">
        <v>35</v>
      </c>
      <c r="F16" s="997" t="s">
        <v>115</v>
      </c>
      <c r="G16" s="997" t="s">
        <v>114</v>
      </c>
      <c r="H16" s="773" t="s">
        <v>113</v>
      </c>
      <c r="I16" s="774"/>
      <c r="J16" s="42">
        <f>VLOOKUP($A16&amp;J$32,決統データ!$A$3:$DE$365,$E16+19,FALSE)</f>
        <v>5266</v>
      </c>
    </row>
    <row r="17" spans="1:10" ht="19.5" customHeight="1">
      <c r="A17" s="27" t="str">
        <f t="shared" si="0"/>
        <v>1805201</v>
      </c>
      <c r="B17" s="28" t="s">
        <v>329</v>
      </c>
      <c r="C17" s="29">
        <v>52</v>
      </c>
      <c r="D17" s="28" t="s">
        <v>761</v>
      </c>
      <c r="E17" s="186">
        <v>36</v>
      </c>
      <c r="F17" s="997"/>
      <c r="G17" s="997"/>
      <c r="H17" s="998" t="s">
        <v>288</v>
      </c>
      <c r="I17" s="190" t="s">
        <v>112</v>
      </c>
      <c r="J17" s="42">
        <f>VLOOKUP($A17&amp;J$32,決統データ!$A$3:$DE$365,$E17+19,FALSE)</f>
        <v>0</v>
      </c>
    </row>
    <row r="18" spans="1:10" ht="19.5" customHeight="1">
      <c r="A18" s="27" t="str">
        <f t="shared" si="0"/>
        <v>1805201</v>
      </c>
      <c r="B18" s="28" t="s">
        <v>329</v>
      </c>
      <c r="C18" s="29">
        <v>52</v>
      </c>
      <c r="D18" s="28" t="s">
        <v>761</v>
      </c>
      <c r="E18" s="186">
        <v>37</v>
      </c>
      <c r="F18" s="997"/>
      <c r="G18" s="997"/>
      <c r="H18" s="999"/>
      <c r="I18" s="190" t="s">
        <v>105</v>
      </c>
      <c r="J18" s="42">
        <f>VLOOKUP($A18&amp;J$32,決統データ!$A$3:$DE$365,$E18+19,FALSE)</f>
        <v>0</v>
      </c>
    </row>
    <row r="19" spans="1:10" ht="19.5" customHeight="1">
      <c r="A19" s="27" t="str">
        <f t="shared" ref="A19" si="2">+B19&amp;C19&amp;D19</f>
        <v>1805201</v>
      </c>
      <c r="B19" s="28" t="s">
        <v>329</v>
      </c>
      <c r="C19" s="29">
        <v>52</v>
      </c>
      <c r="D19" s="28" t="s">
        <v>370</v>
      </c>
      <c r="E19" s="186">
        <v>38</v>
      </c>
      <c r="F19" s="997"/>
      <c r="G19" s="997"/>
      <c r="H19" s="999"/>
      <c r="I19" s="190" t="s">
        <v>1502</v>
      </c>
      <c r="J19" s="42">
        <f>VLOOKUP($A19&amp;J$32,決統データ!$A$3:$DE$365,$E19+19,FALSE)</f>
        <v>0</v>
      </c>
    </row>
    <row r="20" spans="1:10" ht="19.5" customHeight="1">
      <c r="A20" s="27" t="str">
        <f t="shared" si="0"/>
        <v>1805201</v>
      </c>
      <c r="B20" s="28" t="s">
        <v>329</v>
      </c>
      <c r="C20" s="29">
        <v>52</v>
      </c>
      <c r="D20" s="28" t="s">
        <v>761</v>
      </c>
      <c r="E20" s="186">
        <v>39</v>
      </c>
      <c r="F20" s="997"/>
      <c r="G20" s="997"/>
      <c r="H20" s="999"/>
      <c r="I20" s="190" t="s">
        <v>111</v>
      </c>
      <c r="J20" s="42">
        <f>VLOOKUP($A20&amp;J$32,決統データ!$A$3:$DE$365,$E20+19,FALSE)</f>
        <v>0</v>
      </c>
    </row>
    <row r="21" spans="1:10" ht="19.5" customHeight="1">
      <c r="A21" s="27" t="str">
        <f t="shared" si="0"/>
        <v>1805201</v>
      </c>
      <c r="B21" s="28" t="s">
        <v>329</v>
      </c>
      <c r="C21" s="29">
        <v>52</v>
      </c>
      <c r="D21" s="28" t="s">
        <v>761</v>
      </c>
      <c r="E21" s="186">
        <v>41</v>
      </c>
      <c r="F21" s="997"/>
      <c r="G21" s="997"/>
      <c r="H21" s="999"/>
      <c r="I21" s="64" t="s">
        <v>109</v>
      </c>
      <c r="J21" s="42">
        <f>VLOOKUP($A21&amp;J$32,決統データ!$A$3:$DE$365,$E21+19,FALSE)</f>
        <v>0</v>
      </c>
    </row>
    <row r="22" spans="1:10" ht="19.5" customHeight="1">
      <c r="A22" s="27" t="str">
        <f t="shared" ref="A22" si="3">+B22&amp;C22&amp;D22</f>
        <v>1805201</v>
      </c>
      <c r="B22" s="28" t="s">
        <v>329</v>
      </c>
      <c r="C22" s="29">
        <v>52</v>
      </c>
      <c r="D22" s="28" t="s">
        <v>370</v>
      </c>
      <c r="E22" s="186">
        <v>42</v>
      </c>
      <c r="F22" s="997"/>
      <c r="G22" s="997"/>
      <c r="H22" s="1000"/>
      <c r="I22" s="440" t="s">
        <v>1503</v>
      </c>
      <c r="J22" s="42">
        <f>VLOOKUP($A22&amp;J$32,決統データ!$A$3:$DE$365,$E22+19,FALSE)</f>
        <v>0</v>
      </c>
    </row>
    <row r="23" spans="1:10" ht="19.5" customHeight="1">
      <c r="A23" s="27" t="str">
        <f t="shared" si="0"/>
        <v>1805201</v>
      </c>
      <c r="B23" s="28" t="s">
        <v>329</v>
      </c>
      <c r="C23" s="29">
        <v>52</v>
      </c>
      <c r="D23" s="28" t="s">
        <v>761</v>
      </c>
      <c r="E23" s="186">
        <v>43</v>
      </c>
      <c r="F23" s="997"/>
      <c r="G23" s="997"/>
      <c r="H23" s="645" t="s">
        <v>108</v>
      </c>
      <c r="I23" s="775"/>
      <c r="J23" s="42">
        <f>VLOOKUP($A23&amp;J$32,決統データ!$A$3:$DE$365,$E23+19,FALSE)</f>
        <v>1484</v>
      </c>
    </row>
    <row r="24" spans="1:10" ht="19.5" customHeight="1">
      <c r="A24" s="27" t="str">
        <f t="shared" si="0"/>
        <v>1805201</v>
      </c>
      <c r="B24" s="28" t="s">
        <v>329</v>
      </c>
      <c r="C24" s="29">
        <v>52</v>
      </c>
      <c r="D24" s="28" t="s">
        <v>761</v>
      </c>
      <c r="E24" s="186">
        <v>44</v>
      </c>
      <c r="F24" s="997"/>
      <c r="G24" s="997"/>
      <c r="H24" s="584" t="s">
        <v>288</v>
      </c>
      <c r="I24" s="64" t="s">
        <v>106</v>
      </c>
      <c r="J24" s="42">
        <f>VLOOKUP($A24&amp;J$32,決統データ!$A$3:$DE$365,$E24+19,FALSE)</f>
        <v>0</v>
      </c>
    </row>
    <row r="25" spans="1:10" ht="19.5" customHeight="1">
      <c r="A25" s="27" t="str">
        <f t="shared" ref="A25:A26" si="4">+B25&amp;C25&amp;D25</f>
        <v>1805201</v>
      </c>
      <c r="B25" s="28" t="s">
        <v>329</v>
      </c>
      <c r="C25" s="29">
        <v>52</v>
      </c>
      <c r="D25" s="28" t="s">
        <v>370</v>
      </c>
      <c r="E25" s="186">
        <v>45</v>
      </c>
      <c r="F25" s="997"/>
      <c r="G25" s="997"/>
      <c r="H25" s="585"/>
      <c r="I25" s="440" t="s">
        <v>105</v>
      </c>
      <c r="J25" s="42">
        <f>VLOOKUP($A25&amp;J$32,決統データ!$A$3:$DE$365,$E25+19,FALSE)</f>
        <v>0</v>
      </c>
    </row>
    <row r="26" spans="1:10" ht="19.5" customHeight="1">
      <c r="A26" s="27" t="str">
        <f t="shared" si="4"/>
        <v>1805201</v>
      </c>
      <c r="B26" s="28" t="s">
        <v>329</v>
      </c>
      <c r="C26" s="29">
        <v>52</v>
      </c>
      <c r="D26" s="28" t="s">
        <v>370</v>
      </c>
      <c r="E26" s="186">
        <v>46</v>
      </c>
      <c r="F26" s="997"/>
      <c r="G26" s="997"/>
      <c r="H26" s="585"/>
      <c r="I26" s="440" t="s">
        <v>1502</v>
      </c>
      <c r="J26" s="42">
        <f>VLOOKUP($A26&amp;J$32,決統データ!$A$3:$DE$365,$E26+19,FALSE)</f>
        <v>0</v>
      </c>
    </row>
    <row r="27" spans="1:10" ht="19.5" customHeight="1">
      <c r="A27" s="27" t="str">
        <f t="shared" si="0"/>
        <v>1805201</v>
      </c>
      <c r="B27" s="28" t="s">
        <v>329</v>
      </c>
      <c r="C27" s="29">
        <v>52</v>
      </c>
      <c r="D27" s="28" t="s">
        <v>761</v>
      </c>
      <c r="E27" s="186">
        <v>48</v>
      </c>
      <c r="F27" s="997"/>
      <c r="G27" s="997"/>
      <c r="H27" s="586"/>
      <c r="I27" s="64" t="s">
        <v>1503</v>
      </c>
      <c r="J27" s="42">
        <f>VLOOKUP($A27&amp;J$32,決統データ!$A$3:$DE$365,$E27+19,FALSE)</f>
        <v>0</v>
      </c>
    </row>
    <row r="28" spans="1:10">
      <c r="F28" s="209"/>
      <c r="G28" s="209"/>
      <c r="H28" s="209"/>
      <c r="I28" s="209"/>
      <c r="J28" s="209"/>
    </row>
    <row r="29" spans="1:10">
      <c r="F29" s="209"/>
      <c r="G29" s="209"/>
      <c r="H29" s="209"/>
      <c r="I29" s="209"/>
      <c r="J29" s="209"/>
    </row>
    <row r="32" spans="1:10" hidden="1">
      <c r="J32" s="12" t="str">
        <f>+J33&amp;"000"</f>
        <v>264075000</v>
      </c>
    </row>
    <row r="33" spans="10:10" hidden="1">
      <c r="J33" s="12" t="s">
        <v>573</v>
      </c>
    </row>
    <row r="34" spans="10:10" hidden="1">
      <c r="J34" s="12" t="s">
        <v>574</v>
      </c>
    </row>
  </sheetData>
  <sheetProtection algorithmName="SHA-512" hashValue="tE9mWrqPVH2VD5sHVbPsomODXCIiVd5SETZgw9ErjX3zZ2RVJx+HMbT4laXT1MR28Em0QhfCHfGdBJG+BLKWig==" saltValue="noyNMDqE3BCtW60yHyeojg==" spinCount="100000" sheet="1" objects="1" scenarios="1"/>
  <customSheetViews>
    <customSheetView guid="{247A5D4D-80F1-4466-92F7-7A3BC78E450F}" fitToPage="1" printArea="1" topLeftCell="A10">
      <selection activeCell="C43" sqref="C43"/>
      <pageMargins left="1.1811023622047245" right="0.78740157480314965" top="0.78740157480314965" bottom="0.78740157480314965" header="0.51181102362204722" footer="0.27559055118110237"/>
      <pageSetup paperSize="9" scale="68" orientation="portrait" blackAndWhite="1" horizontalDpi="300" verticalDpi="300"/>
      <headerFooter alignWithMargins="0"/>
    </customSheetView>
  </customSheetViews>
  <mergeCells count="11">
    <mergeCell ref="F2:I2"/>
    <mergeCell ref="F3:I3"/>
    <mergeCell ref="F11:I11"/>
    <mergeCell ref="G4:G10"/>
    <mergeCell ref="H24:H27"/>
    <mergeCell ref="G12:G15"/>
    <mergeCell ref="F16:F27"/>
    <mergeCell ref="G16:G27"/>
    <mergeCell ref="H16:I16"/>
    <mergeCell ref="H23:I23"/>
    <mergeCell ref="H17:H22"/>
  </mergeCells>
  <phoneticPr fontId="3"/>
  <pageMargins left="1.1811023622047245" right="0.78740157480314965" top="0.78740157480314965" bottom="0.78740157480314965" header="0.51181102362204722" footer="0.27559055118110237"/>
  <pageSetup paperSize="9" scale="93" orientation="landscape"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I68"/>
  <sheetViews>
    <sheetView view="pageBreakPreview" zoomScaleNormal="100" zoomScaleSheetLayoutView="100" workbookViewId="0">
      <pane ySplit="3" topLeftCell="A4" activePane="bottomLeft" state="frozen"/>
      <selection pane="bottomLeft" activeCell="A65" sqref="A65:XFD68"/>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9" style="1"/>
    <col min="7" max="7" width="6.296875" style="1" customWidth="1"/>
    <col min="8" max="8" width="28.09765625" style="1" customWidth="1"/>
    <col min="9" max="9" width="12.69921875" style="1" customWidth="1"/>
    <col min="10" max="16384" width="9" style="1"/>
  </cols>
  <sheetData>
    <row r="1" spans="1:9" ht="19.2">
      <c r="F1" s="8" t="s">
        <v>794</v>
      </c>
    </row>
    <row r="2" spans="1:9" ht="19.5" customHeight="1">
      <c r="F2" s="1" t="s">
        <v>510</v>
      </c>
    </row>
    <row r="3" spans="1:9" ht="28.5" customHeight="1">
      <c r="A3" s="26"/>
      <c r="B3" s="67" t="s">
        <v>757</v>
      </c>
      <c r="C3" s="26" t="s">
        <v>758</v>
      </c>
      <c r="D3" s="26" t="s">
        <v>759</v>
      </c>
      <c r="E3" s="30" t="s">
        <v>760</v>
      </c>
      <c r="F3" s="807"/>
      <c r="G3" s="1003"/>
      <c r="H3" s="1003"/>
      <c r="I3" s="11" t="s">
        <v>454</v>
      </c>
    </row>
    <row r="4" spans="1:9" ht="22.05" customHeight="1">
      <c r="A4" s="27" t="str">
        <f>+B4&amp;C4&amp;D4</f>
        <v>0801201</v>
      </c>
      <c r="B4" s="28" t="s">
        <v>868</v>
      </c>
      <c r="C4" s="29">
        <v>12</v>
      </c>
      <c r="D4" s="28" t="s">
        <v>761</v>
      </c>
      <c r="E4" s="31" t="s">
        <v>762</v>
      </c>
      <c r="F4" s="467" t="s">
        <v>482</v>
      </c>
      <c r="G4" s="467"/>
      <c r="H4" s="467"/>
      <c r="I4" s="35">
        <f>VLOOKUP($A4&amp;I$68,決統データ!$A$3:$DE$365,$E4+19,FALSE)</f>
        <v>3420901</v>
      </c>
    </row>
    <row r="5" spans="1:9" ht="22.05" customHeight="1">
      <c r="A5" s="27"/>
      <c r="B5" s="28"/>
      <c r="C5" s="29"/>
      <c r="D5" s="28"/>
      <c r="F5" s="467" t="s">
        <v>793</v>
      </c>
      <c r="G5" s="467"/>
      <c r="H5" s="60" t="s">
        <v>375</v>
      </c>
      <c r="I5" s="255"/>
    </row>
    <row r="6" spans="1:9" ht="22.05" customHeight="1">
      <c r="A6" s="27"/>
      <c r="B6" s="28"/>
      <c r="C6" s="29"/>
      <c r="D6" s="28"/>
      <c r="F6" s="467"/>
      <c r="G6" s="467"/>
      <c r="H6" s="60" t="s">
        <v>376</v>
      </c>
      <c r="I6" s="252"/>
    </row>
    <row r="7" spans="1:9" ht="22.05" customHeight="1">
      <c r="A7" s="27"/>
      <c r="B7" s="28"/>
      <c r="C7" s="29"/>
      <c r="D7" s="28"/>
      <c r="F7" s="467"/>
      <c r="G7" s="467"/>
      <c r="H7" s="60" t="s">
        <v>377</v>
      </c>
      <c r="I7" s="252" t="s">
        <v>792</v>
      </c>
    </row>
    <row r="8" spans="1:9" ht="22.05" customHeight="1">
      <c r="A8" s="27"/>
      <c r="B8" s="28"/>
      <c r="C8" s="29"/>
      <c r="D8" s="28"/>
      <c r="F8" s="467"/>
      <c r="G8" s="467"/>
      <c r="H8" s="60" t="s">
        <v>378</v>
      </c>
      <c r="I8" s="252"/>
    </row>
    <row r="9" spans="1:9" ht="22.05" customHeight="1">
      <c r="A9" s="27" t="str">
        <f t="shared" ref="A9:A40" si="0">+B9&amp;C9&amp;D9</f>
        <v>0801201</v>
      </c>
      <c r="B9" s="28" t="s">
        <v>868</v>
      </c>
      <c r="C9" s="29">
        <v>12</v>
      </c>
      <c r="D9" s="28" t="s">
        <v>761</v>
      </c>
      <c r="E9" s="24">
        <v>7</v>
      </c>
      <c r="F9" s="638" t="s">
        <v>791</v>
      </c>
      <c r="G9" s="968"/>
      <c r="H9" s="60" t="s">
        <v>790</v>
      </c>
      <c r="I9" s="42">
        <f>VLOOKUP($A9&amp;I$68,決統データ!$A$3:$DE$365,$E9+19,FALSE)</f>
        <v>0</v>
      </c>
    </row>
    <row r="10" spans="1:9" ht="22.05" customHeight="1">
      <c r="A10" s="27" t="str">
        <f t="shared" si="0"/>
        <v>0801201</v>
      </c>
      <c r="B10" s="28" t="s">
        <v>868</v>
      </c>
      <c r="C10" s="29">
        <v>12</v>
      </c>
      <c r="D10" s="28" t="s">
        <v>761</v>
      </c>
      <c r="E10" s="24">
        <v>8</v>
      </c>
      <c r="F10" s="1001"/>
      <c r="G10" s="1002"/>
      <c r="H10" s="60" t="s">
        <v>782</v>
      </c>
      <c r="I10" s="42">
        <f>VLOOKUP($A10&amp;I$68,決統データ!$A$3:$DE$365,$E10+19,FALSE)</f>
        <v>0</v>
      </c>
    </row>
    <row r="11" spans="1:9" ht="22.05" customHeight="1">
      <c r="A11" s="27" t="str">
        <f t="shared" si="0"/>
        <v>0801201</v>
      </c>
      <c r="B11" s="28" t="s">
        <v>1380</v>
      </c>
      <c r="C11" s="29">
        <v>12</v>
      </c>
      <c r="D11" s="28" t="s">
        <v>548</v>
      </c>
      <c r="E11" s="400">
        <v>9</v>
      </c>
      <c r="F11" s="1001"/>
      <c r="G11" s="1002"/>
      <c r="H11" s="174" t="s">
        <v>1379</v>
      </c>
      <c r="I11" s="42">
        <f>VLOOKUP($A11&amp;I$68,決統データ!$A$3:$DE$365,$E11+19,FALSE)</f>
        <v>0</v>
      </c>
    </row>
    <row r="12" spans="1:9" ht="22.05" customHeight="1">
      <c r="A12" s="27" t="str">
        <f t="shared" si="0"/>
        <v>0801201</v>
      </c>
      <c r="B12" s="28" t="s">
        <v>1380</v>
      </c>
      <c r="C12" s="29">
        <v>12</v>
      </c>
      <c r="D12" s="28" t="s">
        <v>548</v>
      </c>
      <c r="E12" s="400">
        <v>10</v>
      </c>
      <c r="F12" s="1001"/>
      <c r="G12" s="1002"/>
      <c r="H12" s="174" t="s">
        <v>1381</v>
      </c>
      <c r="I12" s="42">
        <f>VLOOKUP($A12&amp;I$68,決統データ!$A$3:$DE$365,$E12+19,FALSE)</f>
        <v>0</v>
      </c>
    </row>
    <row r="13" spans="1:9" ht="22.05" customHeight="1">
      <c r="A13" s="27" t="str">
        <f t="shared" si="0"/>
        <v>0801201</v>
      </c>
      <c r="B13" s="28" t="s">
        <v>1380</v>
      </c>
      <c r="C13" s="29">
        <v>12</v>
      </c>
      <c r="D13" s="28" t="s">
        <v>548</v>
      </c>
      <c r="E13" s="400">
        <v>11</v>
      </c>
      <c r="F13" s="969"/>
      <c r="G13" s="970"/>
      <c r="H13" s="174" t="s">
        <v>1382</v>
      </c>
      <c r="I13" s="42">
        <f>VLOOKUP($A13&amp;I$68,決統データ!$A$3:$DE$365,$E13+19,FALSE)</f>
        <v>0</v>
      </c>
    </row>
    <row r="14" spans="1:9" ht="22.05" customHeight="1">
      <c r="A14" s="27" t="str">
        <f t="shared" si="0"/>
        <v>0801201</v>
      </c>
      <c r="B14" s="28" t="s">
        <v>1380</v>
      </c>
      <c r="C14" s="29">
        <v>12</v>
      </c>
      <c r="D14" s="28" t="s">
        <v>548</v>
      </c>
      <c r="E14" s="400">
        <v>12</v>
      </c>
      <c r="F14" s="638" t="s">
        <v>789</v>
      </c>
      <c r="G14" s="968"/>
      <c r="H14" s="60" t="s">
        <v>785</v>
      </c>
      <c r="I14" s="42">
        <f>VLOOKUP($A14&amp;I$68,決統データ!$A$3:$DE$365,$E14+19,FALSE)</f>
        <v>0</v>
      </c>
    </row>
    <row r="15" spans="1:9" ht="22.05" customHeight="1">
      <c r="A15" s="27" t="str">
        <f t="shared" si="0"/>
        <v>0801201</v>
      </c>
      <c r="B15" s="28" t="s">
        <v>1380</v>
      </c>
      <c r="C15" s="29">
        <v>12</v>
      </c>
      <c r="D15" s="28" t="s">
        <v>548</v>
      </c>
      <c r="E15" s="400">
        <v>13</v>
      </c>
      <c r="F15" s="1001"/>
      <c r="G15" s="1002"/>
      <c r="H15" s="60" t="s">
        <v>780</v>
      </c>
      <c r="I15" s="42">
        <f>VLOOKUP($A15&amp;I$68,決統データ!$A$3:$DE$365,$E15+19,FALSE)</f>
        <v>0</v>
      </c>
    </row>
    <row r="16" spans="1:9" ht="22.05" customHeight="1">
      <c r="A16" s="27" t="str">
        <f t="shared" si="0"/>
        <v>0801201</v>
      </c>
      <c r="B16" s="28" t="s">
        <v>1380</v>
      </c>
      <c r="C16" s="29">
        <v>12</v>
      </c>
      <c r="D16" s="28" t="s">
        <v>548</v>
      </c>
      <c r="E16" s="400">
        <v>14</v>
      </c>
      <c r="F16" s="1001"/>
      <c r="G16" s="1002"/>
      <c r="H16" s="60" t="s">
        <v>788</v>
      </c>
      <c r="I16" s="42">
        <f>VLOOKUP($A16&amp;I$68,決統データ!$A$3:$DE$365,$E16+19,FALSE)</f>
        <v>0</v>
      </c>
    </row>
    <row r="17" spans="1:9" ht="22.05" customHeight="1">
      <c r="A17" s="27" t="str">
        <f t="shared" si="0"/>
        <v>0801201</v>
      </c>
      <c r="B17" s="28" t="s">
        <v>1380</v>
      </c>
      <c r="C17" s="29">
        <v>12</v>
      </c>
      <c r="D17" s="28" t="s">
        <v>548</v>
      </c>
      <c r="E17" s="400">
        <v>15</v>
      </c>
      <c r="F17" s="1001"/>
      <c r="G17" s="1002"/>
      <c r="H17" s="174" t="s">
        <v>1379</v>
      </c>
      <c r="I17" s="42">
        <f>VLOOKUP($A17&amp;I$68,決統データ!$A$3:$DE$365,$E17+19,FALSE)</f>
        <v>0</v>
      </c>
    </row>
    <row r="18" spans="1:9" ht="22.05" customHeight="1">
      <c r="A18" s="27" t="str">
        <f t="shared" si="0"/>
        <v>0801201</v>
      </c>
      <c r="B18" s="28" t="s">
        <v>1380</v>
      </c>
      <c r="C18" s="29">
        <v>12</v>
      </c>
      <c r="D18" s="28" t="s">
        <v>548</v>
      </c>
      <c r="E18" s="400">
        <v>16</v>
      </c>
      <c r="F18" s="1001"/>
      <c r="G18" s="1002"/>
      <c r="H18" s="174" t="s">
        <v>1381</v>
      </c>
      <c r="I18" s="42">
        <f>VLOOKUP($A18&amp;I$68,決統データ!$A$3:$DE$365,$E18+19,FALSE)</f>
        <v>0</v>
      </c>
    </row>
    <row r="19" spans="1:9" ht="22.05" customHeight="1">
      <c r="A19" s="27" t="str">
        <f t="shared" si="0"/>
        <v>0801201</v>
      </c>
      <c r="B19" s="28" t="s">
        <v>1380</v>
      </c>
      <c r="C19" s="29">
        <v>12</v>
      </c>
      <c r="D19" s="28" t="s">
        <v>548</v>
      </c>
      <c r="E19" s="400">
        <v>17</v>
      </c>
      <c r="F19" s="969"/>
      <c r="G19" s="970"/>
      <c r="H19" s="174" t="s">
        <v>1382</v>
      </c>
      <c r="I19" s="42">
        <f>VLOOKUP($A19&amp;I$68,決統データ!$A$3:$DE$365,$E19+19,FALSE)</f>
        <v>0</v>
      </c>
    </row>
    <row r="20" spans="1:9" ht="22.05" customHeight="1">
      <c r="A20" s="27" t="str">
        <f t="shared" si="0"/>
        <v>0801201</v>
      </c>
      <c r="B20" s="28" t="s">
        <v>1380</v>
      </c>
      <c r="C20" s="29">
        <v>12</v>
      </c>
      <c r="D20" s="28" t="s">
        <v>548</v>
      </c>
      <c r="E20" s="400">
        <v>18</v>
      </c>
      <c r="F20" s="638" t="s">
        <v>787</v>
      </c>
      <c r="G20" s="968"/>
      <c r="H20" s="60" t="s">
        <v>785</v>
      </c>
      <c r="I20" s="42">
        <f>VLOOKUP($A20&amp;I$68,決統データ!$A$3:$DE$365,$E20+19,FALSE)</f>
        <v>0</v>
      </c>
    </row>
    <row r="21" spans="1:9" ht="22.05" customHeight="1">
      <c r="A21" s="27" t="str">
        <f t="shared" si="0"/>
        <v>0801201</v>
      </c>
      <c r="B21" s="28" t="s">
        <v>1380</v>
      </c>
      <c r="C21" s="29">
        <v>12</v>
      </c>
      <c r="D21" s="28" t="s">
        <v>548</v>
      </c>
      <c r="E21" s="400">
        <v>19</v>
      </c>
      <c r="F21" s="1001"/>
      <c r="G21" s="1002"/>
      <c r="H21" s="60" t="s">
        <v>780</v>
      </c>
      <c r="I21" s="42">
        <f>VLOOKUP($A21&amp;I$68,決統データ!$A$3:$DE$365,$E21+19,FALSE)</f>
        <v>0</v>
      </c>
    </row>
    <row r="22" spans="1:9" ht="22.05" customHeight="1">
      <c r="A22" s="27" t="str">
        <f t="shared" si="0"/>
        <v>0801201</v>
      </c>
      <c r="B22" s="28" t="s">
        <v>1380</v>
      </c>
      <c r="C22" s="29">
        <v>12</v>
      </c>
      <c r="D22" s="28" t="s">
        <v>548</v>
      </c>
      <c r="E22" s="400">
        <v>20</v>
      </c>
      <c r="F22" s="1001"/>
      <c r="G22" s="1002"/>
      <c r="H22" s="60" t="s">
        <v>782</v>
      </c>
      <c r="I22" s="42">
        <f>VLOOKUP($A22&amp;I$68,決統データ!$A$3:$DE$365,$E22+19,FALSE)</f>
        <v>0</v>
      </c>
    </row>
    <row r="23" spans="1:9" ht="22.05" customHeight="1">
      <c r="A23" s="27" t="str">
        <f t="shared" si="0"/>
        <v>0801201</v>
      </c>
      <c r="B23" s="28" t="s">
        <v>1380</v>
      </c>
      <c r="C23" s="29">
        <v>12</v>
      </c>
      <c r="D23" s="28" t="s">
        <v>548</v>
      </c>
      <c r="E23" s="400">
        <v>21</v>
      </c>
      <c r="F23" s="1001"/>
      <c r="G23" s="1002"/>
      <c r="H23" s="174" t="s">
        <v>1379</v>
      </c>
      <c r="I23" s="42">
        <f>VLOOKUP($A23&amp;I$68,決統データ!$A$3:$DE$365,$E23+19,FALSE)</f>
        <v>0</v>
      </c>
    </row>
    <row r="24" spans="1:9" ht="22.05" customHeight="1">
      <c r="A24" s="27" t="str">
        <f t="shared" si="0"/>
        <v>0801201</v>
      </c>
      <c r="B24" s="28" t="s">
        <v>1380</v>
      </c>
      <c r="C24" s="29">
        <v>12</v>
      </c>
      <c r="D24" s="28" t="s">
        <v>548</v>
      </c>
      <c r="E24" s="400">
        <v>22</v>
      </c>
      <c r="F24" s="1001"/>
      <c r="G24" s="1002"/>
      <c r="H24" s="174" t="s">
        <v>1381</v>
      </c>
      <c r="I24" s="42">
        <f>VLOOKUP($A24&amp;I$68,決統データ!$A$3:$DE$365,$E24+19,FALSE)</f>
        <v>0</v>
      </c>
    </row>
    <row r="25" spans="1:9" ht="22.05" customHeight="1">
      <c r="A25" s="27" t="str">
        <f t="shared" si="0"/>
        <v>0801201</v>
      </c>
      <c r="B25" s="28" t="s">
        <v>1380</v>
      </c>
      <c r="C25" s="29">
        <v>12</v>
      </c>
      <c r="D25" s="28" t="s">
        <v>548</v>
      </c>
      <c r="E25" s="400">
        <v>23</v>
      </c>
      <c r="F25" s="969"/>
      <c r="G25" s="970"/>
      <c r="H25" s="174" t="s">
        <v>1382</v>
      </c>
      <c r="I25" s="42">
        <f>VLOOKUP($A25&amp;I$68,決統データ!$A$3:$DE$365,$E25+19,FALSE)</f>
        <v>0</v>
      </c>
    </row>
    <row r="26" spans="1:9" ht="22.05" customHeight="1">
      <c r="A26" s="27" t="str">
        <f t="shared" si="0"/>
        <v>0801201</v>
      </c>
      <c r="B26" s="28" t="s">
        <v>1380</v>
      </c>
      <c r="C26" s="29">
        <v>12</v>
      </c>
      <c r="D26" s="28" t="s">
        <v>548</v>
      </c>
      <c r="E26" s="400">
        <v>24</v>
      </c>
      <c r="F26" s="638" t="s">
        <v>786</v>
      </c>
      <c r="G26" s="968"/>
      <c r="H26" s="60" t="s">
        <v>785</v>
      </c>
      <c r="I26" s="42">
        <f>VLOOKUP($A26&amp;I$68,決統データ!$A$3:$DE$365,$E26+19,FALSE)</f>
        <v>0</v>
      </c>
    </row>
    <row r="27" spans="1:9" ht="22.05" customHeight="1">
      <c r="A27" s="27" t="str">
        <f t="shared" si="0"/>
        <v>0801201</v>
      </c>
      <c r="B27" s="28" t="s">
        <v>1380</v>
      </c>
      <c r="C27" s="29">
        <v>12</v>
      </c>
      <c r="D27" s="28" t="s">
        <v>548</v>
      </c>
      <c r="E27" s="400">
        <v>25</v>
      </c>
      <c r="F27" s="1001"/>
      <c r="G27" s="1002"/>
      <c r="H27" s="60" t="s">
        <v>780</v>
      </c>
      <c r="I27" s="42">
        <f>VLOOKUP($A27&amp;I$68,決統データ!$A$3:$DE$365,$E27+19,FALSE)</f>
        <v>0</v>
      </c>
    </row>
    <row r="28" spans="1:9" ht="22.05" customHeight="1">
      <c r="A28" s="27" t="str">
        <f t="shared" si="0"/>
        <v>0801201</v>
      </c>
      <c r="B28" s="28" t="s">
        <v>1380</v>
      </c>
      <c r="C28" s="29">
        <v>12</v>
      </c>
      <c r="D28" s="28" t="s">
        <v>548</v>
      </c>
      <c r="E28" s="400">
        <v>26</v>
      </c>
      <c r="F28" s="1001"/>
      <c r="G28" s="1002"/>
      <c r="H28" s="60" t="s">
        <v>782</v>
      </c>
      <c r="I28" s="42">
        <f>VLOOKUP($A28&amp;I$68,決統データ!$A$3:$DE$365,$E28+19,FALSE)</f>
        <v>0</v>
      </c>
    </row>
    <row r="29" spans="1:9" ht="22.05" customHeight="1">
      <c r="A29" s="27" t="str">
        <f t="shared" si="0"/>
        <v>0801201</v>
      </c>
      <c r="B29" s="28" t="s">
        <v>1380</v>
      </c>
      <c r="C29" s="29">
        <v>12</v>
      </c>
      <c r="D29" s="28" t="s">
        <v>548</v>
      </c>
      <c r="E29" s="400">
        <v>27</v>
      </c>
      <c r="F29" s="1001"/>
      <c r="G29" s="1002"/>
      <c r="H29" s="174" t="s">
        <v>1379</v>
      </c>
      <c r="I29" s="42">
        <f>VLOOKUP($A29&amp;I$68,決統データ!$A$3:$DE$365,$E29+19,FALSE)</f>
        <v>0</v>
      </c>
    </row>
    <row r="30" spans="1:9" ht="22.05" customHeight="1">
      <c r="A30" s="27" t="str">
        <f t="shared" si="0"/>
        <v>0801201</v>
      </c>
      <c r="B30" s="28" t="s">
        <v>1380</v>
      </c>
      <c r="C30" s="29">
        <v>12</v>
      </c>
      <c r="D30" s="28" t="s">
        <v>548</v>
      </c>
      <c r="E30" s="400">
        <v>28</v>
      </c>
      <c r="F30" s="1001"/>
      <c r="G30" s="1002"/>
      <c r="H30" s="174" t="s">
        <v>1381</v>
      </c>
      <c r="I30" s="42">
        <f>VLOOKUP($A30&amp;I$68,決統データ!$A$3:$DE$365,$E30+19,FALSE)</f>
        <v>0</v>
      </c>
    </row>
    <row r="31" spans="1:9" ht="22.05" customHeight="1">
      <c r="A31" s="27" t="str">
        <f t="shared" si="0"/>
        <v>0801201</v>
      </c>
      <c r="B31" s="28" t="s">
        <v>1380</v>
      </c>
      <c r="C31" s="29">
        <v>12</v>
      </c>
      <c r="D31" s="28" t="s">
        <v>548</v>
      </c>
      <c r="E31" s="400">
        <v>29</v>
      </c>
      <c r="F31" s="969"/>
      <c r="G31" s="970"/>
      <c r="H31" s="174" t="s">
        <v>1382</v>
      </c>
      <c r="I31" s="42">
        <f>VLOOKUP($A31&amp;I$68,決統データ!$A$3:$DE$365,$E31+19,FALSE)</f>
        <v>0</v>
      </c>
    </row>
    <row r="32" spans="1:9" ht="22.05" customHeight="1">
      <c r="A32" s="27" t="str">
        <f t="shared" si="0"/>
        <v>0801201</v>
      </c>
      <c r="B32" s="28" t="s">
        <v>1380</v>
      </c>
      <c r="C32" s="29">
        <v>12</v>
      </c>
      <c r="D32" s="28" t="s">
        <v>548</v>
      </c>
      <c r="E32" s="400">
        <v>30</v>
      </c>
      <c r="F32" s="638" t="s">
        <v>784</v>
      </c>
      <c r="G32" s="968"/>
      <c r="H32" s="60" t="s">
        <v>783</v>
      </c>
      <c r="I32" s="42">
        <f>VLOOKUP($A32&amp;I$68,決統データ!$A$3:$DE$365,$E32+19,FALSE)</f>
        <v>1</v>
      </c>
    </row>
    <row r="33" spans="1:9" ht="22.05" customHeight="1">
      <c r="A33" s="27" t="str">
        <f t="shared" si="0"/>
        <v>0801201</v>
      </c>
      <c r="B33" s="28" t="s">
        <v>1380</v>
      </c>
      <c r="C33" s="29">
        <v>12</v>
      </c>
      <c r="D33" s="28" t="s">
        <v>548</v>
      </c>
      <c r="E33" s="400">
        <v>31</v>
      </c>
      <c r="F33" s="1001"/>
      <c r="G33" s="1002"/>
      <c r="H33" s="60" t="s">
        <v>780</v>
      </c>
      <c r="I33" s="42">
        <f>VLOOKUP($A33&amp;I$68,決統データ!$A$3:$DE$365,$E33+19,FALSE)</f>
        <v>330000</v>
      </c>
    </row>
    <row r="34" spans="1:9" ht="22.05" customHeight="1">
      <c r="A34" s="27" t="str">
        <f t="shared" si="0"/>
        <v>0801201</v>
      </c>
      <c r="B34" s="28" t="s">
        <v>1380</v>
      </c>
      <c r="C34" s="29">
        <v>12</v>
      </c>
      <c r="D34" s="28" t="s">
        <v>548</v>
      </c>
      <c r="E34" s="400">
        <v>32</v>
      </c>
      <c r="F34" s="1001"/>
      <c r="G34" s="1002"/>
      <c r="H34" s="60" t="s">
        <v>782</v>
      </c>
      <c r="I34" s="42">
        <f>VLOOKUP($A34&amp;I$68,決統データ!$A$3:$DE$365,$E34+19,FALSE)</f>
        <v>0</v>
      </c>
    </row>
    <row r="35" spans="1:9" ht="22.05" customHeight="1">
      <c r="A35" s="27" t="str">
        <f t="shared" si="0"/>
        <v>0801201</v>
      </c>
      <c r="B35" s="28" t="s">
        <v>1380</v>
      </c>
      <c r="C35" s="29">
        <v>12</v>
      </c>
      <c r="D35" s="28" t="s">
        <v>548</v>
      </c>
      <c r="E35" s="400">
        <v>33</v>
      </c>
      <c r="F35" s="1001"/>
      <c r="G35" s="1002"/>
      <c r="H35" s="174" t="s">
        <v>1379</v>
      </c>
      <c r="I35" s="42">
        <f>VLOOKUP($A35&amp;I$68,決統データ!$A$3:$DE$365,$E35+19,FALSE)</f>
        <v>0</v>
      </c>
    </row>
    <row r="36" spans="1:9" ht="22.05" customHeight="1">
      <c r="A36" s="27" t="str">
        <f t="shared" si="0"/>
        <v>0801201</v>
      </c>
      <c r="B36" s="28" t="s">
        <v>1380</v>
      </c>
      <c r="C36" s="29">
        <v>12</v>
      </c>
      <c r="D36" s="28" t="s">
        <v>548</v>
      </c>
      <c r="E36" s="400">
        <v>34</v>
      </c>
      <c r="F36" s="1001"/>
      <c r="G36" s="1002"/>
      <c r="H36" s="174" t="s">
        <v>1381</v>
      </c>
      <c r="I36" s="42">
        <f>VLOOKUP($A36&amp;I$68,決統データ!$A$3:$DE$365,$E36+19,FALSE)</f>
        <v>0</v>
      </c>
    </row>
    <row r="37" spans="1:9" ht="22.05" customHeight="1">
      <c r="A37" s="27" t="str">
        <f t="shared" si="0"/>
        <v>0801201</v>
      </c>
      <c r="B37" s="28" t="s">
        <v>1380</v>
      </c>
      <c r="C37" s="29">
        <v>12</v>
      </c>
      <c r="D37" s="28" t="s">
        <v>548</v>
      </c>
      <c r="E37" s="400">
        <v>35</v>
      </c>
      <c r="F37" s="969"/>
      <c r="G37" s="970"/>
      <c r="H37" s="174" t="s">
        <v>1382</v>
      </c>
      <c r="I37" s="42">
        <f>VLOOKUP($A37&amp;I$68,決統データ!$A$3:$DE$365,$E37+19,FALSE)</f>
        <v>0</v>
      </c>
    </row>
    <row r="38" spans="1:9" ht="22.05" customHeight="1">
      <c r="A38" s="27" t="str">
        <f t="shared" si="0"/>
        <v>0801201</v>
      </c>
      <c r="B38" s="28" t="s">
        <v>1380</v>
      </c>
      <c r="C38" s="29">
        <v>12</v>
      </c>
      <c r="D38" s="28" t="s">
        <v>548</v>
      </c>
      <c r="E38" s="400">
        <v>36</v>
      </c>
      <c r="F38" s="638" t="s">
        <v>781</v>
      </c>
      <c r="G38" s="968"/>
      <c r="H38" s="60" t="s">
        <v>780</v>
      </c>
      <c r="I38" s="42">
        <f>VLOOKUP($A38&amp;I$68,決統データ!$A$3:$DE$365,$E38+19,FALSE)</f>
        <v>0</v>
      </c>
    </row>
    <row r="39" spans="1:9" ht="22.05" customHeight="1">
      <c r="A39" s="27" t="str">
        <f t="shared" si="0"/>
        <v>0801201</v>
      </c>
      <c r="B39" s="28" t="s">
        <v>1380</v>
      </c>
      <c r="C39" s="29">
        <v>12</v>
      </c>
      <c r="D39" s="28" t="s">
        <v>548</v>
      </c>
      <c r="E39" s="400">
        <v>37</v>
      </c>
      <c r="F39" s="1001"/>
      <c r="G39" s="1002"/>
      <c r="H39" s="174" t="s">
        <v>1383</v>
      </c>
      <c r="I39" s="42">
        <f>VLOOKUP($A39&amp;I$68,決統データ!$A$3:$DE$365,$E39+19,FALSE)</f>
        <v>0</v>
      </c>
    </row>
    <row r="40" spans="1:9" ht="22.05" customHeight="1">
      <c r="A40" s="27" t="str">
        <f t="shared" si="0"/>
        <v>0801201</v>
      </c>
      <c r="B40" s="28" t="s">
        <v>1380</v>
      </c>
      <c r="C40" s="29">
        <v>12</v>
      </c>
      <c r="D40" s="28" t="s">
        <v>548</v>
      </c>
      <c r="E40" s="400">
        <v>38</v>
      </c>
      <c r="F40" s="1001"/>
      <c r="G40" s="1002"/>
      <c r="H40" s="174" t="s">
        <v>1379</v>
      </c>
      <c r="I40" s="42">
        <f>VLOOKUP($A40&amp;I$68,決統データ!$A$3:$DE$365,$E40+19,FALSE)</f>
        <v>0</v>
      </c>
    </row>
    <row r="41" spans="1:9" ht="22.05" customHeight="1">
      <c r="A41" s="27" t="str">
        <f t="shared" ref="A41:A64" si="1">+B41&amp;C41&amp;D41</f>
        <v>0801201</v>
      </c>
      <c r="B41" s="28" t="s">
        <v>1380</v>
      </c>
      <c r="C41" s="29">
        <v>12</v>
      </c>
      <c r="D41" s="28" t="s">
        <v>548</v>
      </c>
      <c r="E41" s="400">
        <v>39</v>
      </c>
      <c r="F41" s="1001"/>
      <c r="G41" s="1002"/>
      <c r="H41" s="174" t="s">
        <v>1381</v>
      </c>
      <c r="I41" s="42">
        <f>VLOOKUP($A41&amp;I$68,決統データ!$A$3:$DE$365,$E41+19,FALSE)</f>
        <v>0</v>
      </c>
    </row>
    <row r="42" spans="1:9" ht="22.05" customHeight="1">
      <c r="A42" s="27" t="str">
        <f t="shared" si="1"/>
        <v>0801201</v>
      </c>
      <c r="B42" s="28" t="s">
        <v>1380</v>
      </c>
      <c r="C42" s="29">
        <v>12</v>
      </c>
      <c r="D42" s="28" t="s">
        <v>548</v>
      </c>
      <c r="E42" s="400">
        <v>40</v>
      </c>
      <c r="F42" s="969"/>
      <c r="G42" s="970"/>
      <c r="H42" s="174" t="s">
        <v>1382</v>
      </c>
      <c r="I42" s="42">
        <f>VLOOKUP($A42&amp;I$68,決統データ!$A$3:$DE$365,$E42+19,FALSE)</f>
        <v>0</v>
      </c>
    </row>
    <row r="43" spans="1:9" ht="22.05" customHeight="1">
      <c r="A43" s="27" t="str">
        <f t="shared" si="1"/>
        <v>0801201</v>
      </c>
      <c r="B43" s="28" t="s">
        <v>1380</v>
      </c>
      <c r="C43" s="29">
        <v>12</v>
      </c>
      <c r="D43" s="28" t="s">
        <v>548</v>
      </c>
      <c r="E43" s="400">
        <v>41</v>
      </c>
      <c r="F43" s="905" t="s">
        <v>779</v>
      </c>
      <c r="G43" s="907"/>
      <c r="H43" s="60" t="s">
        <v>775</v>
      </c>
      <c r="I43" s="42">
        <f>VLOOKUP($A43&amp;I$68,決統データ!$A$3:$DE$365,$E43+19,FALSE)</f>
        <v>0</v>
      </c>
    </row>
    <row r="44" spans="1:9" ht="22.05" customHeight="1">
      <c r="A44" s="27" t="str">
        <f t="shared" si="1"/>
        <v>0801201</v>
      </c>
      <c r="B44" s="28" t="s">
        <v>1380</v>
      </c>
      <c r="C44" s="29">
        <v>12</v>
      </c>
      <c r="D44" s="28" t="s">
        <v>548</v>
      </c>
      <c r="E44" s="400">
        <v>42</v>
      </c>
      <c r="F44" s="913"/>
      <c r="G44" s="914"/>
      <c r="H44" s="60" t="s">
        <v>778</v>
      </c>
      <c r="I44" s="42">
        <f>VLOOKUP($A44&amp;I$68,決統データ!$A$3:$DE$365,$E44+19,FALSE)</f>
        <v>0</v>
      </c>
    </row>
    <row r="45" spans="1:9" ht="22.05" customHeight="1">
      <c r="A45" s="27" t="str">
        <f t="shared" si="1"/>
        <v>0801201</v>
      </c>
      <c r="B45" s="28" t="s">
        <v>1380</v>
      </c>
      <c r="C45" s="29">
        <v>12</v>
      </c>
      <c r="D45" s="28" t="s">
        <v>548</v>
      </c>
      <c r="E45" s="400">
        <v>43</v>
      </c>
      <c r="F45" s="913"/>
      <c r="G45" s="914"/>
      <c r="H45" s="174" t="s">
        <v>1379</v>
      </c>
      <c r="I45" s="42">
        <f>VLOOKUP($A45&amp;I$68,決統データ!$A$3:$DE$365,$E45+19,FALSE)</f>
        <v>0</v>
      </c>
    </row>
    <row r="46" spans="1:9" ht="22.05" customHeight="1">
      <c r="A46" s="27" t="str">
        <f t="shared" si="1"/>
        <v>0801201</v>
      </c>
      <c r="B46" s="28" t="s">
        <v>1380</v>
      </c>
      <c r="C46" s="29">
        <v>12</v>
      </c>
      <c r="D46" s="28" t="s">
        <v>548</v>
      </c>
      <c r="E46" s="400">
        <v>44</v>
      </c>
      <c r="F46" s="913"/>
      <c r="G46" s="914"/>
      <c r="H46" s="174" t="s">
        <v>1381</v>
      </c>
      <c r="I46" s="42">
        <f>VLOOKUP($A46&amp;I$68,決統データ!$A$3:$DE$365,$E46+19,FALSE)</f>
        <v>0</v>
      </c>
    </row>
    <row r="47" spans="1:9" ht="22.05" customHeight="1">
      <c r="A47" s="27" t="str">
        <f t="shared" si="1"/>
        <v>0801201</v>
      </c>
      <c r="B47" s="28" t="s">
        <v>1380</v>
      </c>
      <c r="C47" s="29">
        <v>12</v>
      </c>
      <c r="D47" s="28" t="s">
        <v>548</v>
      </c>
      <c r="E47" s="400">
        <v>45</v>
      </c>
      <c r="F47" s="908"/>
      <c r="G47" s="910"/>
      <c r="H47" s="174" t="s">
        <v>1382</v>
      </c>
      <c r="I47" s="42">
        <f>VLOOKUP($A47&amp;I$68,決統データ!$A$3:$DE$365,$E47+19,FALSE)</f>
        <v>0</v>
      </c>
    </row>
    <row r="48" spans="1:9" ht="22.05" customHeight="1">
      <c r="A48" s="27" t="str">
        <f t="shared" si="1"/>
        <v>0801201</v>
      </c>
      <c r="B48" s="28" t="s">
        <v>1380</v>
      </c>
      <c r="C48" s="29">
        <v>12</v>
      </c>
      <c r="D48" s="28" t="s">
        <v>548</v>
      </c>
      <c r="E48" s="400">
        <v>46</v>
      </c>
      <c r="F48" s="638" t="s">
        <v>777</v>
      </c>
      <c r="G48" s="968"/>
      <c r="H48" s="60" t="s">
        <v>775</v>
      </c>
      <c r="I48" s="42">
        <f>VLOOKUP($A48&amp;I$68,決統データ!$A$3:$DE$365,$E48+19,FALSE)</f>
        <v>0</v>
      </c>
    </row>
    <row r="49" spans="1:9" ht="22.05" customHeight="1">
      <c r="A49" s="27" t="str">
        <f t="shared" si="1"/>
        <v>0801201</v>
      </c>
      <c r="B49" s="28" t="s">
        <v>1380</v>
      </c>
      <c r="C49" s="29">
        <v>12</v>
      </c>
      <c r="D49" s="28" t="s">
        <v>548</v>
      </c>
      <c r="E49" s="400">
        <v>47</v>
      </c>
      <c r="F49" s="1001"/>
      <c r="G49" s="1002"/>
      <c r="H49" s="174" t="s">
        <v>1379</v>
      </c>
      <c r="I49" s="42">
        <f>VLOOKUP($A49&amp;I$68,決統データ!$A$3:$DE$365,$E49+19,FALSE)</f>
        <v>0</v>
      </c>
    </row>
    <row r="50" spans="1:9" ht="22.05" customHeight="1">
      <c r="A50" s="27" t="str">
        <f t="shared" si="1"/>
        <v>0801201</v>
      </c>
      <c r="B50" s="28" t="s">
        <v>1380</v>
      </c>
      <c r="C50" s="29">
        <v>12</v>
      </c>
      <c r="D50" s="28" t="s">
        <v>548</v>
      </c>
      <c r="E50" s="400">
        <v>48</v>
      </c>
      <c r="F50" s="1001"/>
      <c r="G50" s="1002"/>
      <c r="H50" s="174" t="s">
        <v>1381</v>
      </c>
      <c r="I50" s="42">
        <f>VLOOKUP($A50&amp;I$68,決統データ!$A$3:$DE$365,$E50+19,FALSE)</f>
        <v>0</v>
      </c>
    </row>
    <row r="51" spans="1:9" ht="22.05" customHeight="1">
      <c r="A51" s="27" t="str">
        <f t="shared" si="1"/>
        <v>0801201</v>
      </c>
      <c r="B51" s="28" t="s">
        <v>1380</v>
      </c>
      <c r="C51" s="29">
        <v>12</v>
      </c>
      <c r="D51" s="28" t="s">
        <v>548</v>
      </c>
      <c r="E51" s="400">
        <v>49</v>
      </c>
      <c r="F51" s="969"/>
      <c r="G51" s="970"/>
      <c r="H51" s="174" t="s">
        <v>1382</v>
      </c>
      <c r="I51" s="42">
        <f>VLOOKUP($A51&amp;I$68,決統データ!$A$3:$DE$365,$E51+19,FALSE)</f>
        <v>0</v>
      </c>
    </row>
    <row r="52" spans="1:9" ht="22.05" customHeight="1">
      <c r="A52" s="27" t="str">
        <f t="shared" si="1"/>
        <v>0801201</v>
      </c>
      <c r="B52" s="28" t="s">
        <v>1380</v>
      </c>
      <c r="C52" s="29">
        <v>12</v>
      </c>
      <c r="D52" s="28" t="s">
        <v>548</v>
      </c>
      <c r="E52" s="400">
        <v>50</v>
      </c>
      <c r="F52" s="638" t="s">
        <v>776</v>
      </c>
      <c r="G52" s="968"/>
      <c r="H52" s="60" t="s">
        <v>775</v>
      </c>
      <c r="I52" s="42">
        <f>VLOOKUP($A52&amp;I$68,決統データ!$A$3:$DE$365,$E52+19,FALSE)</f>
        <v>0</v>
      </c>
    </row>
    <row r="53" spans="1:9" ht="22.05" customHeight="1">
      <c r="A53" s="27" t="str">
        <f t="shared" si="1"/>
        <v>0801201</v>
      </c>
      <c r="B53" s="28" t="s">
        <v>1380</v>
      </c>
      <c r="C53" s="29">
        <v>12</v>
      </c>
      <c r="D53" s="28" t="s">
        <v>548</v>
      </c>
      <c r="E53" s="400">
        <v>51</v>
      </c>
      <c r="F53" s="1001"/>
      <c r="G53" s="1002"/>
      <c r="H53" s="174" t="s">
        <v>1379</v>
      </c>
      <c r="I53" s="42">
        <f>VLOOKUP($A53&amp;I$68,決統データ!$A$3:$DE$365,$E53+19,FALSE)</f>
        <v>0</v>
      </c>
    </row>
    <row r="54" spans="1:9" ht="22.05" customHeight="1">
      <c r="A54" s="27" t="str">
        <f t="shared" si="1"/>
        <v>0801201</v>
      </c>
      <c r="B54" s="28" t="s">
        <v>1380</v>
      </c>
      <c r="C54" s="29">
        <v>12</v>
      </c>
      <c r="D54" s="28" t="s">
        <v>548</v>
      </c>
      <c r="E54" s="400">
        <v>52</v>
      </c>
      <c r="F54" s="1001"/>
      <c r="G54" s="1002"/>
      <c r="H54" s="174" t="s">
        <v>1381</v>
      </c>
      <c r="I54" s="42">
        <f>VLOOKUP($A54&amp;I$68,決統データ!$A$3:$DE$365,$E54+19,FALSE)</f>
        <v>0</v>
      </c>
    </row>
    <row r="55" spans="1:9" ht="22.05" customHeight="1">
      <c r="A55" s="27" t="str">
        <f t="shared" si="1"/>
        <v>0801201</v>
      </c>
      <c r="B55" s="28" t="s">
        <v>1380</v>
      </c>
      <c r="C55" s="29">
        <v>12</v>
      </c>
      <c r="D55" s="28" t="s">
        <v>548</v>
      </c>
      <c r="E55" s="400">
        <v>53</v>
      </c>
      <c r="F55" s="969"/>
      <c r="G55" s="970"/>
      <c r="H55" s="174" t="s">
        <v>1382</v>
      </c>
      <c r="I55" s="42">
        <f>VLOOKUP($A55&amp;I$68,決統データ!$A$3:$DE$365,$E55+19,FALSE)</f>
        <v>0</v>
      </c>
    </row>
    <row r="56" spans="1:9" ht="22.05" customHeight="1">
      <c r="A56" s="27" t="str">
        <f t="shared" si="1"/>
        <v>0801201</v>
      </c>
      <c r="B56" s="28" t="s">
        <v>1380</v>
      </c>
      <c r="C56" s="29">
        <v>12</v>
      </c>
      <c r="D56" s="28" t="s">
        <v>548</v>
      </c>
      <c r="E56" s="400">
        <v>54</v>
      </c>
      <c r="F56" s="638" t="s">
        <v>1384</v>
      </c>
      <c r="G56" s="968"/>
      <c r="H56" s="174" t="s">
        <v>1379</v>
      </c>
      <c r="I56" s="42">
        <f>VLOOKUP($A56&amp;I$68,決統データ!$A$3:$DE$365,$E56+19,FALSE)</f>
        <v>0</v>
      </c>
    </row>
    <row r="57" spans="1:9" ht="22.05" customHeight="1">
      <c r="A57" s="27" t="str">
        <f t="shared" si="1"/>
        <v>0801201</v>
      </c>
      <c r="B57" s="28" t="s">
        <v>1380</v>
      </c>
      <c r="C57" s="29">
        <v>12</v>
      </c>
      <c r="D57" s="28" t="s">
        <v>548</v>
      </c>
      <c r="E57" s="400">
        <v>55</v>
      </c>
      <c r="F57" s="1001"/>
      <c r="G57" s="1002"/>
      <c r="H57" s="174" t="s">
        <v>1381</v>
      </c>
      <c r="I57" s="42">
        <f>VLOOKUP($A57&amp;I$68,決統データ!$A$3:$DE$365,$E57+19,FALSE)</f>
        <v>0</v>
      </c>
    </row>
    <row r="58" spans="1:9" ht="22.05" customHeight="1">
      <c r="A58" s="27" t="str">
        <f t="shared" si="1"/>
        <v>0801201</v>
      </c>
      <c r="B58" s="28" t="s">
        <v>1380</v>
      </c>
      <c r="C58" s="29">
        <v>12</v>
      </c>
      <c r="D58" s="28" t="s">
        <v>548</v>
      </c>
      <c r="E58" s="400">
        <v>56</v>
      </c>
      <c r="F58" s="969"/>
      <c r="G58" s="970"/>
      <c r="H58" s="174" t="s">
        <v>1382</v>
      </c>
      <c r="I58" s="42">
        <f>VLOOKUP($A58&amp;I$68,決統データ!$A$3:$DE$365,$E58+19,FALSE)</f>
        <v>0</v>
      </c>
    </row>
    <row r="59" spans="1:9" ht="22.05" customHeight="1">
      <c r="A59" s="27" t="str">
        <f t="shared" si="1"/>
        <v>0801201</v>
      </c>
      <c r="B59" s="28" t="s">
        <v>1380</v>
      </c>
      <c r="C59" s="29">
        <v>12</v>
      </c>
      <c r="D59" s="28" t="s">
        <v>548</v>
      </c>
      <c r="E59" s="400">
        <v>57</v>
      </c>
      <c r="F59" s="476" t="s">
        <v>1385</v>
      </c>
      <c r="G59" s="498"/>
      <c r="H59" s="490"/>
      <c r="I59" s="42">
        <f>VLOOKUP($A59&amp;I$68,決統データ!$A$3:$DE$365,$E59+19,FALSE)</f>
        <v>0</v>
      </c>
    </row>
    <row r="60" spans="1:9" ht="22.05" customHeight="1">
      <c r="A60" s="27" t="str">
        <f t="shared" si="1"/>
        <v>0801201</v>
      </c>
      <c r="B60" s="28" t="s">
        <v>1380</v>
      </c>
      <c r="C60" s="29">
        <v>12</v>
      </c>
      <c r="D60" s="28" t="s">
        <v>548</v>
      </c>
      <c r="E60" s="400">
        <v>58</v>
      </c>
      <c r="F60" s="60" t="s">
        <v>774</v>
      </c>
      <c r="G60" s="60"/>
      <c r="H60" s="60"/>
      <c r="I60" s="42">
        <f>VLOOKUP($A60&amp;I$68,決統データ!$A$3:$DE$365,$E60+19,FALSE)</f>
        <v>0</v>
      </c>
    </row>
    <row r="61" spans="1:9" ht="22.05" customHeight="1">
      <c r="A61" s="27" t="str">
        <f t="shared" si="1"/>
        <v>0801201</v>
      </c>
      <c r="B61" s="28" t="s">
        <v>1380</v>
      </c>
      <c r="C61" s="29">
        <v>12</v>
      </c>
      <c r="D61" s="28" t="s">
        <v>548</v>
      </c>
      <c r="E61" s="400">
        <v>59</v>
      </c>
      <c r="F61" s="476" t="s">
        <v>1386</v>
      </c>
      <c r="G61" s="498"/>
      <c r="H61" s="490"/>
      <c r="I61" s="42">
        <f>VLOOKUP($A61&amp;I$68,決統データ!$A$3:$DE$365,$E61+19,FALSE)</f>
        <v>0</v>
      </c>
    </row>
    <row r="62" spans="1:9" ht="22.05" customHeight="1">
      <c r="A62" s="27" t="str">
        <f t="shared" si="1"/>
        <v>0801201</v>
      </c>
      <c r="B62" s="28" t="s">
        <v>868</v>
      </c>
      <c r="C62" s="29">
        <v>12</v>
      </c>
      <c r="D62" s="28" t="s">
        <v>761</v>
      </c>
      <c r="E62" s="24">
        <v>60</v>
      </c>
      <c r="F62" s="467" t="s">
        <v>773</v>
      </c>
      <c r="G62" s="467"/>
      <c r="H62" s="60" t="s">
        <v>772</v>
      </c>
      <c r="I62" s="42">
        <f>VLOOKUP($A62&amp;I$68,決統データ!$A$3:$DE$365,$E62+19,FALSE)</f>
        <v>0</v>
      </c>
    </row>
    <row r="63" spans="1:9" ht="22.05" customHeight="1">
      <c r="A63" s="27" t="str">
        <f t="shared" si="1"/>
        <v>0801201</v>
      </c>
      <c r="B63" s="28" t="s">
        <v>868</v>
      </c>
      <c r="C63" s="29">
        <v>12</v>
      </c>
      <c r="D63" s="28" t="s">
        <v>761</v>
      </c>
      <c r="E63" s="24">
        <v>61</v>
      </c>
      <c r="F63" s="467"/>
      <c r="G63" s="467"/>
      <c r="H63" s="60" t="s">
        <v>771</v>
      </c>
      <c r="I63" s="42">
        <f>VLOOKUP($A63&amp;I$68,決統データ!$A$3:$DE$365,$E63+19,FALSE)</f>
        <v>0</v>
      </c>
    </row>
    <row r="64" spans="1:9" ht="22.05" customHeight="1">
      <c r="A64" s="27" t="str">
        <f t="shared" si="1"/>
        <v>0801201</v>
      </c>
      <c r="B64" s="28" t="s">
        <v>868</v>
      </c>
      <c r="C64" s="29">
        <v>12</v>
      </c>
      <c r="D64" s="28" t="s">
        <v>761</v>
      </c>
      <c r="E64" s="24">
        <v>62</v>
      </c>
      <c r="F64" s="467"/>
      <c r="G64" s="467"/>
      <c r="H64" s="60" t="s">
        <v>770</v>
      </c>
      <c r="I64" s="42">
        <f>VLOOKUP($A64&amp;I$68,決統データ!$A$3:$DE$365,$E64+19,FALSE)</f>
        <v>0</v>
      </c>
    </row>
    <row r="65" spans="9:9" hidden="1">
      <c r="I65" s="1" t="s">
        <v>1489</v>
      </c>
    </row>
    <row r="66" spans="9:9" hidden="1">
      <c r="I66" s="1">
        <v>0</v>
      </c>
    </row>
    <row r="67" spans="9:9" hidden="1">
      <c r="I67" s="1">
        <v>0</v>
      </c>
    </row>
    <row r="68" spans="9:9" hidden="1">
      <c r="I68" s="33">
        <v>262021001</v>
      </c>
    </row>
  </sheetData>
  <sheetProtection algorithmName="SHA-512" hashValue="fiY6wItsASaJrtSc9Rn9bSS6e4fpVxyMRRgOiguF89e+mhF5ZPcnfkIff+Z+Bc+2uCoNcU0ncPhZmukcffwbKw==" saltValue="r7OJOAXue0EGWP+ks7menA==" spinCount="100000" sheet="1" objects="1" scenarios="1"/>
  <customSheetViews>
    <customSheetView guid="{247A5D4D-80F1-4466-92F7-7A3BC78E450F}" printArea="1" topLeftCell="A56">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16">
    <mergeCell ref="F20:G25"/>
    <mergeCell ref="F3:H3"/>
    <mergeCell ref="F5:G8"/>
    <mergeCell ref="F4:H4"/>
    <mergeCell ref="F9:G13"/>
    <mergeCell ref="F14:G19"/>
    <mergeCell ref="F61:H61"/>
    <mergeCell ref="F62:G64"/>
    <mergeCell ref="F26:G31"/>
    <mergeCell ref="F32:G37"/>
    <mergeCell ref="F38:G42"/>
    <mergeCell ref="F43:G47"/>
    <mergeCell ref="F48:G51"/>
    <mergeCell ref="F52:G55"/>
    <mergeCell ref="F56:G58"/>
    <mergeCell ref="F59:H59"/>
  </mergeCells>
  <phoneticPr fontId="3"/>
  <pageMargins left="1.1811023622047245" right="0.78740157480314965" top="0.78740157480314965" bottom="0.78740157480314965" header="0.51181102362204722" footer="0.51181102362204722"/>
  <pageSetup paperSize="9" scale="54"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K93"/>
  <sheetViews>
    <sheetView view="pageBreakPreview" zoomScaleNormal="100" zoomScaleSheetLayoutView="100" workbookViewId="0">
      <pane ySplit="2" topLeftCell="A3" activePane="bottomLeft" state="frozen"/>
      <selection pane="bottomLeft" activeCell="A93" sqref="A93:XFD93"/>
    </sheetView>
  </sheetViews>
  <sheetFormatPr defaultColWidth="9" defaultRowHeight="14.4"/>
  <cols>
    <col min="1" max="1" width="9.69921875" style="9" hidden="1" customWidth="1"/>
    <col min="2" max="2" width="4.296875" style="9" hidden="1" customWidth="1"/>
    <col min="3" max="4" width="3.296875" style="9" hidden="1" customWidth="1"/>
    <col min="5" max="5" width="6.296875" style="38" hidden="1" customWidth="1"/>
    <col min="6" max="6" width="3.5" style="9" customWidth="1"/>
    <col min="7" max="7" width="5.09765625" style="9" customWidth="1"/>
    <col min="8" max="8" width="5" style="9" customWidth="1"/>
    <col min="9" max="9" width="4.09765625" style="9" customWidth="1"/>
    <col min="10" max="10" width="28.5" style="9" customWidth="1"/>
    <col min="11" max="11" width="14.59765625" style="68" customWidth="1"/>
    <col min="12" max="16384" width="9" style="9"/>
  </cols>
  <sheetData>
    <row r="1" spans="1:11">
      <c r="F1" s="9" t="s">
        <v>867</v>
      </c>
      <c r="K1" s="70" t="s">
        <v>513</v>
      </c>
    </row>
    <row r="2" spans="1:11" s="1" customFormat="1" ht="24.75" customHeight="1">
      <c r="A2" s="26"/>
      <c r="B2" s="67" t="s">
        <v>757</v>
      </c>
      <c r="C2" s="26" t="s">
        <v>758</v>
      </c>
      <c r="D2" s="26" t="s">
        <v>759</v>
      </c>
      <c r="E2" s="30" t="s">
        <v>760</v>
      </c>
      <c r="F2" s="807"/>
      <c r="G2" s="807"/>
      <c r="H2" s="807"/>
      <c r="I2" s="807"/>
      <c r="J2" s="807"/>
      <c r="K2" s="36" t="s">
        <v>454</v>
      </c>
    </row>
    <row r="3" spans="1:11" ht="14.55" customHeight="1">
      <c r="A3" s="27" t="str">
        <f>+B3&amp;C3&amp;D3</f>
        <v>0802601</v>
      </c>
      <c r="B3" s="28" t="s">
        <v>868</v>
      </c>
      <c r="C3" s="29">
        <v>26</v>
      </c>
      <c r="D3" s="28" t="s">
        <v>761</v>
      </c>
      <c r="E3" s="31" t="s">
        <v>762</v>
      </c>
      <c r="F3" s="611" t="s">
        <v>866</v>
      </c>
      <c r="G3" s="942" t="s">
        <v>865</v>
      </c>
      <c r="H3" s="942"/>
      <c r="I3" s="942"/>
      <c r="J3" s="942"/>
      <c r="K3" s="42">
        <f>VLOOKUP($A3&amp;K$93,決統データ!$A$3:$DE$365,$E3+19,FALSE)</f>
        <v>330</v>
      </c>
    </row>
    <row r="4" spans="1:11" ht="14.55" customHeight="1">
      <c r="A4" s="27" t="str">
        <f t="shared" ref="A4:A67" si="0">+B4&amp;C4&amp;D4</f>
        <v>0802601</v>
      </c>
      <c r="B4" s="28" t="s">
        <v>868</v>
      </c>
      <c r="C4" s="29">
        <v>26</v>
      </c>
      <c r="D4" s="28" t="s">
        <v>761</v>
      </c>
      <c r="E4" s="38">
        <v>2</v>
      </c>
      <c r="F4" s="611"/>
      <c r="G4" s="940" t="s">
        <v>864</v>
      </c>
      <c r="H4" s="940"/>
      <c r="I4" s="940"/>
      <c r="J4" s="940"/>
      <c r="K4" s="42">
        <f>VLOOKUP($A4&amp;K$93,決統データ!$A$3:$DE$365,$E4+19,FALSE)</f>
        <v>0</v>
      </c>
    </row>
    <row r="5" spans="1:11" ht="14.55" customHeight="1">
      <c r="A5" s="27" t="str">
        <f t="shared" si="0"/>
        <v>0802601</v>
      </c>
      <c r="B5" s="28" t="s">
        <v>868</v>
      </c>
      <c r="C5" s="29">
        <v>26</v>
      </c>
      <c r="D5" s="28" t="s">
        <v>761</v>
      </c>
      <c r="E5" s="38">
        <v>3</v>
      </c>
      <c r="F5" s="611"/>
      <c r="G5" s="940" t="s">
        <v>863</v>
      </c>
      <c r="H5" s="940"/>
      <c r="I5" s="940"/>
      <c r="J5" s="940"/>
      <c r="K5" s="42">
        <f>VLOOKUP($A5&amp;K$93,決統データ!$A$3:$DE$365,$E5+19,FALSE)</f>
        <v>0</v>
      </c>
    </row>
    <row r="6" spans="1:11" ht="14.55" customHeight="1">
      <c r="A6" s="27" t="str">
        <f t="shared" si="0"/>
        <v>0802601</v>
      </c>
      <c r="B6" s="28" t="s">
        <v>868</v>
      </c>
      <c r="C6" s="29">
        <v>26</v>
      </c>
      <c r="D6" s="28" t="s">
        <v>761</v>
      </c>
      <c r="E6" s="38">
        <v>5</v>
      </c>
      <c r="F6" s="611"/>
      <c r="G6" s="940" t="s">
        <v>862</v>
      </c>
      <c r="H6" s="940"/>
      <c r="I6" s="940"/>
      <c r="J6" s="940"/>
      <c r="K6" s="42">
        <f>VLOOKUP($A6&amp;K$93,決統データ!$A$3:$DE$365,$E6+19,FALSE)</f>
        <v>0</v>
      </c>
    </row>
    <row r="7" spans="1:11" ht="14.55" customHeight="1">
      <c r="A7" s="27" t="str">
        <f t="shared" si="0"/>
        <v>0802601</v>
      </c>
      <c r="B7" s="28" t="s">
        <v>868</v>
      </c>
      <c r="C7" s="29">
        <v>26</v>
      </c>
      <c r="D7" s="28" t="s">
        <v>761</v>
      </c>
      <c r="E7" s="38">
        <v>6</v>
      </c>
      <c r="F7" s="611"/>
      <c r="G7" s="940" t="s">
        <v>853</v>
      </c>
      <c r="H7" s="940"/>
      <c r="I7" s="940"/>
      <c r="J7" s="940"/>
      <c r="K7" s="42">
        <f>VLOOKUP($A7&amp;K$93,決統データ!$A$3:$DE$365,$E7+19,FALSE)</f>
        <v>0</v>
      </c>
    </row>
    <row r="8" spans="1:11" ht="14.55" customHeight="1">
      <c r="A8" s="27" t="str">
        <f t="shared" si="0"/>
        <v>0802601</v>
      </c>
      <c r="B8" s="28" t="s">
        <v>868</v>
      </c>
      <c r="C8" s="29">
        <v>26</v>
      </c>
      <c r="D8" s="28" t="s">
        <v>761</v>
      </c>
      <c r="E8" s="38">
        <v>7</v>
      </c>
      <c r="F8" s="611"/>
      <c r="G8" s="940" t="s">
        <v>861</v>
      </c>
      <c r="H8" s="940"/>
      <c r="I8" s="940"/>
      <c r="J8" s="940"/>
      <c r="K8" s="42">
        <f>VLOOKUP($A8&amp;K$93,決統データ!$A$3:$DE$365,$E8+19,FALSE)</f>
        <v>330</v>
      </c>
    </row>
    <row r="9" spans="1:11" ht="14.55" customHeight="1">
      <c r="A9" s="27" t="str">
        <f t="shared" si="0"/>
        <v>0802601</v>
      </c>
      <c r="B9" s="28" t="s">
        <v>868</v>
      </c>
      <c r="C9" s="29">
        <v>26</v>
      </c>
      <c r="D9" s="28" t="s">
        <v>761</v>
      </c>
      <c r="E9" s="38">
        <v>8</v>
      </c>
      <c r="F9" s="611"/>
      <c r="G9" s="940" t="s">
        <v>860</v>
      </c>
      <c r="H9" s="940"/>
      <c r="I9" s="940"/>
      <c r="J9" s="940"/>
      <c r="K9" s="42">
        <f>VLOOKUP($A9&amp;K$93,決統データ!$A$3:$DE$365,$E9+19,FALSE)</f>
        <v>0</v>
      </c>
    </row>
    <row r="10" spans="1:11" ht="14.55" customHeight="1">
      <c r="A10" s="27" t="str">
        <f t="shared" si="0"/>
        <v>0802601</v>
      </c>
      <c r="B10" s="28" t="s">
        <v>868</v>
      </c>
      <c r="C10" s="29">
        <v>26</v>
      </c>
      <c r="D10" s="28" t="s">
        <v>761</v>
      </c>
      <c r="E10" s="38">
        <v>9</v>
      </c>
      <c r="F10" s="611"/>
      <c r="G10" s="940" t="s">
        <v>859</v>
      </c>
      <c r="H10" s="940"/>
      <c r="I10" s="940"/>
      <c r="J10" s="940"/>
      <c r="K10" s="42">
        <f>VLOOKUP($A10&amp;K$93,決統データ!$A$3:$DE$365,$E10+19,FALSE)</f>
        <v>0</v>
      </c>
    </row>
    <row r="11" spans="1:11" ht="14.55" customHeight="1">
      <c r="A11" s="27" t="str">
        <f t="shared" si="0"/>
        <v>0802601</v>
      </c>
      <c r="B11" s="28" t="s">
        <v>868</v>
      </c>
      <c r="C11" s="29">
        <v>26</v>
      </c>
      <c r="D11" s="28" t="s">
        <v>761</v>
      </c>
      <c r="E11" s="38">
        <v>10</v>
      </c>
      <c r="F11" s="611"/>
      <c r="G11" s="940" t="s">
        <v>858</v>
      </c>
      <c r="H11" s="940"/>
      <c r="I11" s="940"/>
      <c r="J11" s="940"/>
      <c r="K11" s="42">
        <f>VLOOKUP($A11&amp;K$93,決統データ!$A$3:$DE$365,$E11+19,FALSE)</f>
        <v>0</v>
      </c>
    </row>
    <row r="12" spans="1:11" ht="14.55" customHeight="1">
      <c r="A12" s="27" t="str">
        <f t="shared" si="0"/>
        <v>0802601</v>
      </c>
      <c r="B12" s="28" t="s">
        <v>868</v>
      </c>
      <c r="C12" s="29">
        <v>26</v>
      </c>
      <c r="D12" s="28" t="s">
        <v>761</v>
      </c>
      <c r="E12" s="38">
        <v>11</v>
      </c>
      <c r="F12" s="611"/>
      <c r="G12" s="940" t="s">
        <v>848</v>
      </c>
      <c r="H12" s="940"/>
      <c r="I12" s="940"/>
      <c r="J12" s="940"/>
      <c r="K12" s="42">
        <f>VLOOKUP($A12&amp;K$93,決統データ!$A$3:$DE$365,$E12+19,FALSE)</f>
        <v>330</v>
      </c>
    </row>
    <row r="13" spans="1:11" ht="14.55" customHeight="1">
      <c r="A13" s="27" t="str">
        <f t="shared" si="0"/>
        <v>0802601</v>
      </c>
      <c r="B13" s="28" t="s">
        <v>868</v>
      </c>
      <c r="C13" s="29">
        <v>26</v>
      </c>
      <c r="D13" s="28" t="s">
        <v>761</v>
      </c>
      <c r="E13" s="38">
        <v>12</v>
      </c>
      <c r="F13" s="611"/>
      <c r="G13" s="940" t="s">
        <v>857</v>
      </c>
      <c r="H13" s="940"/>
      <c r="I13" s="940"/>
      <c r="J13" s="940"/>
      <c r="K13" s="42">
        <f>VLOOKUP($A13&amp;K$93,決統データ!$A$3:$DE$365,$E13+19,FALSE)</f>
        <v>329</v>
      </c>
    </row>
    <row r="14" spans="1:11" ht="14.55" customHeight="1">
      <c r="A14" s="27" t="str">
        <f t="shared" si="0"/>
        <v>0802601</v>
      </c>
      <c r="B14" s="28" t="s">
        <v>868</v>
      </c>
      <c r="C14" s="29">
        <v>26</v>
      </c>
      <c r="D14" s="28" t="s">
        <v>761</v>
      </c>
      <c r="E14" s="38">
        <v>13</v>
      </c>
      <c r="F14" s="611"/>
      <c r="G14" s="940" t="s">
        <v>856</v>
      </c>
      <c r="H14" s="940"/>
      <c r="I14" s="940"/>
      <c r="J14" s="940"/>
      <c r="K14" s="42">
        <f>VLOOKUP($A14&amp;K$93,決統データ!$A$3:$DE$365,$E14+19,FALSE)</f>
        <v>329</v>
      </c>
    </row>
    <row r="15" spans="1:11" ht="14.55" customHeight="1">
      <c r="A15" s="27" t="str">
        <f t="shared" si="0"/>
        <v>0802601</v>
      </c>
      <c r="B15" s="28" t="s">
        <v>868</v>
      </c>
      <c r="C15" s="29">
        <v>26</v>
      </c>
      <c r="D15" s="28" t="s">
        <v>761</v>
      </c>
      <c r="E15" s="38">
        <v>14</v>
      </c>
      <c r="F15" s="611"/>
      <c r="G15" s="940" t="s">
        <v>855</v>
      </c>
      <c r="H15" s="940"/>
      <c r="I15" s="940"/>
      <c r="J15" s="940"/>
      <c r="K15" s="42">
        <f>VLOOKUP($A15&amp;K$93,決統データ!$A$3:$DE$365,$E15+19,FALSE)</f>
        <v>0</v>
      </c>
    </row>
    <row r="16" spans="1:11" ht="14.55" customHeight="1">
      <c r="A16" s="27" t="str">
        <f t="shared" si="0"/>
        <v>0802601</v>
      </c>
      <c r="B16" s="28" t="s">
        <v>868</v>
      </c>
      <c r="C16" s="29">
        <v>26</v>
      </c>
      <c r="D16" s="28" t="s">
        <v>761</v>
      </c>
      <c r="E16" s="38">
        <v>15</v>
      </c>
      <c r="F16" s="611"/>
      <c r="G16" s="940" t="s">
        <v>854</v>
      </c>
      <c r="H16" s="940"/>
      <c r="I16" s="940"/>
      <c r="J16" s="940"/>
      <c r="K16" s="42">
        <f>VLOOKUP($A16&amp;K$93,決統データ!$A$3:$DE$365,$E16+19,FALSE)</f>
        <v>0</v>
      </c>
    </row>
    <row r="17" spans="1:11" ht="14.55" customHeight="1">
      <c r="A17" s="27" t="str">
        <f t="shared" si="0"/>
        <v>0802601</v>
      </c>
      <c r="B17" s="28" t="s">
        <v>868</v>
      </c>
      <c r="C17" s="29">
        <v>26</v>
      </c>
      <c r="D17" s="28" t="s">
        <v>761</v>
      </c>
      <c r="E17" s="38">
        <v>16</v>
      </c>
      <c r="F17" s="611"/>
      <c r="G17" s="940" t="s">
        <v>853</v>
      </c>
      <c r="H17" s="940"/>
      <c r="I17" s="940"/>
      <c r="J17" s="940"/>
      <c r="K17" s="42">
        <f>VLOOKUP($A17&amp;K$93,決統データ!$A$3:$DE$365,$E17+19,FALSE)</f>
        <v>329</v>
      </c>
    </row>
    <row r="18" spans="1:11" ht="14.55" customHeight="1">
      <c r="A18" s="27" t="str">
        <f t="shared" si="0"/>
        <v>0802601</v>
      </c>
      <c r="B18" s="28" t="s">
        <v>868</v>
      </c>
      <c r="C18" s="29">
        <v>26</v>
      </c>
      <c r="D18" s="28" t="s">
        <v>761</v>
      </c>
      <c r="E18" s="38">
        <v>17</v>
      </c>
      <c r="F18" s="611"/>
      <c r="G18" s="940" t="s">
        <v>852</v>
      </c>
      <c r="H18" s="940"/>
      <c r="I18" s="940"/>
      <c r="J18" s="940"/>
      <c r="K18" s="42">
        <f>VLOOKUP($A18&amp;K$93,決統データ!$A$3:$DE$365,$E18+19,FALSE)</f>
        <v>0</v>
      </c>
    </row>
    <row r="19" spans="1:11" ht="14.55" customHeight="1">
      <c r="A19" s="27" t="str">
        <f t="shared" si="0"/>
        <v>0802601</v>
      </c>
      <c r="B19" s="28" t="s">
        <v>868</v>
      </c>
      <c r="C19" s="29">
        <v>26</v>
      </c>
      <c r="D19" s="28" t="s">
        <v>761</v>
      </c>
      <c r="E19" s="38">
        <v>18</v>
      </c>
      <c r="F19" s="611"/>
      <c r="G19" s="940" t="s">
        <v>851</v>
      </c>
      <c r="H19" s="940"/>
      <c r="I19" s="940"/>
      <c r="J19" s="940"/>
      <c r="K19" s="42">
        <f>VLOOKUP($A19&amp;K$93,決統データ!$A$3:$DE$365,$E19+19,FALSE)</f>
        <v>0</v>
      </c>
    </row>
    <row r="20" spans="1:11" ht="14.55" customHeight="1">
      <c r="A20" s="27" t="str">
        <f t="shared" si="0"/>
        <v>0802601</v>
      </c>
      <c r="B20" s="28" t="s">
        <v>868</v>
      </c>
      <c r="C20" s="29">
        <v>26</v>
      </c>
      <c r="D20" s="28" t="s">
        <v>761</v>
      </c>
      <c r="E20" s="38">
        <v>19</v>
      </c>
      <c r="F20" s="611"/>
      <c r="G20" s="940" t="s">
        <v>850</v>
      </c>
      <c r="H20" s="940"/>
      <c r="I20" s="940"/>
      <c r="J20" s="940"/>
      <c r="K20" s="42">
        <f>VLOOKUP($A20&amp;K$93,決統データ!$A$3:$DE$365,$E20+19,FALSE)</f>
        <v>0</v>
      </c>
    </row>
    <row r="21" spans="1:11" ht="14.55" customHeight="1">
      <c r="A21" s="27" t="str">
        <f t="shared" si="0"/>
        <v>0802601</v>
      </c>
      <c r="B21" s="28" t="s">
        <v>868</v>
      </c>
      <c r="C21" s="29">
        <v>26</v>
      </c>
      <c r="D21" s="28" t="s">
        <v>761</v>
      </c>
      <c r="E21" s="38">
        <v>20</v>
      </c>
      <c r="F21" s="611"/>
      <c r="G21" s="940" t="s">
        <v>849</v>
      </c>
      <c r="H21" s="940"/>
      <c r="I21" s="940"/>
      <c r="J21" s="940"/>
      <c r="K21" s="42">
        <f>VLOOKUP($A21&amp;K$93,決統データ!$A$3:$DE$365,$E21+19,FALSE)</f>
        <v>0</v>
      </c>
    </row>
    <row r="22" spans="1:11" ht="14.55" customHeight="1">
      <c r="A22" s="27" t="str">
        <f t="shared" si="0"/>
        <v>0802601</v>
      </c>
      <c r="B22" s="28" t="s">
        <v>868</v>
      </c>
      <c r="C22" s="29">
        <v>26</v>
      </c>
      <c r="D22" s="28" t="s">
        <v>761</v>
      </c>
      <c r="E22" s="38">
        <v>21</v>
      </c>
      <c r="F22" s="611"/>
      <c r="G22" s="940" t="s">
        <v>848</v>
      </c>
      <c r="H22" s="940"/>
      <c r="I22" s="940"/>
      <c r="J22" s="940"/>
      <c r="K22" s="42">
        <f>VLOOKUP($A22&amp;K$93,決統データ!$A$3:$DE$365,$E22+19,FALSE)</f>
        <v>0</v>
      </c>
    </row>
    <row r="23" spans="1:11" ht="14.55" customHeight="1">
      <c r="A23" s="27" t="str">
        <f t="shared" si="0"/>
        <v>0802601</v>
      </c>
      <c r="B23" s="28" t="s">
        <v>868</v>
      </c>
      <c r="C23" s="29">
        <v>26</v>
      </c>
      <c r="D23" s="28" t="s">
        <v>761</v>
      </c>
      <c r="E23" s="38">
        <v>22</v>
      </c>
      <c r="F23" s="612"/>
      <c r="G23" s="940" t="s">
        <v>847</v>
      </c>
      <c r="H23" s="940"/>
      <c r="I23" s="940"/>
      <c r="J23" s="940"/>
      <c r="K23" s="42">
        <f>VLOOKUP($A23&amp;K$93,決統データ!$A$3:$DE$365,$E23+19,FALSE)</f>
        <v>1</v>
      </c>
    </row>
    <row r="24" spans="1:11" ht="14.55" customHeight="1">
      <c r="A24" s="27" t="str">
        <f t="shared" si="0"/>
        <v>0802601</v>
      </c>
      <c r="B24" s="28" t="s">
        <v>868</v>
      </c>
      <c r="C24" s="29">
        <v>26</v>
      </c>
      <c r="D24" s="28" t="s">
        <v>761</v>
      </c>
      <c r="E24" s="38">
        <v>23</v>
      </c>
      <c r="F24" s="610" t="s">
        <v>846</v>
      </c>
      <c r="G24" s="940" t="s">
        <v>845</v>
      </c>
      <c r="H24" s="940"/>
      <c r="I24" s="940"/>
      <c r="J24" s="940"/>
      <c r="K24" s="42">
        <f>VLOOKUP($A24&amp;K$93,決統データ!$A$3:$DE$365,$E24+19,FALSE)</f>
        <v>650</v>
      </c>
    </row>
    <row r="25" spans="1:11" ht="14.55" customHeight="1">
      <c r="A25" s="27" t="str">
        <f t="shared" si="0"/>
        <v>0802601</v>
      </c>
      <c r="B25" s="28" t="s">
        <v>868</v>
      </c>
      <c r="C25" s="29">
        <v>26</v>
      </c>
      <c r="D25" s="28" t="s">
        <v>761</v>
      </c>
      <c r="E25" s="38">
        <v>24</v>
      </c>
      <c r="F25" s="611"/>
      <c r="G25" s="940" t="s">
        <v>844</v>
      </c>
      <c r="H25" s="940"/>
      <c r="I25" s="940"/>
      <c r="J25" s="940"/>
      <c r="K25" s="42">
        <f>VLOOKUP($A25&amp;K$93,決統データ!$A$3:$DE$365,$E25+19,FALSE)</f>
        <v>0</v>
      </c>
    </row>
    <row r="26" spans="1:11" ht="14.55" customHeight="1">
      <c r="A26" s="27" t="str">
        <f t="shared" si="0"/>
        <v>0802601</v>
      </c>
      <c r="B26" s="28" t="s">
        <v>868</v>
      </c>
      <c r="C26" s="29">
        <v>26</v>
      </c>
      <c r="D26" s="28" t="s">
        <v>761</v>
      </c>
      <c r="E26" s="38">
        <v>25</v>
      </c>
      <c r="F26" s="611"/>
      <c r="G26" s="940" t="s">
        <v>843</v>
      </c>
      <c r="H26" s="940"/>
      <c r="I26" s="940"/>
      <c r="J26" s="940"/>
      <c r="K26" s="42">
        <f>VLOOKUP($A26&amp;K$93,決統データ!$A$3:$DE$365,$E26+19,FALSE)</f>
        <v>0</v>
      </c>
    </row>
    <row r="27" spans="1:11" ht="14.55" customHeight="1">
      <c r="A27" s="27" t="str">
        <f t="shared" si="0"/>
        <v>0802601</v>
      </c>
      <c r="B27" s="28" t="s">
        <v>868</v>
      </c>
      <c r="C27" s="29">
        <v>26</v>
      </c>
      <c r="D27" s="28" t="s">
        <v>761</v>
      </c>
      <c r="E27" s="38">
        <v>26</v>
      </c>
      <c r="F27" s="611"/>
      <c r="G27" s="940" t="s">
        <v>842</v>
      </c>
      <c r="H27" s="940"/>
      <c r="I27" s="940"/>
      <c r="J27" s="940"/>
      <c r="K27" s="42">
        <f>VLOOKUP($A27&amp;K$93,決統データ!$A$3:$DE$365,$E27+19,FALSE)</f>
        <v>0</v>
      </c>
    </row>
    <row r="28" spans="1:11" ht="14.55" customHeight="1">
      <c r="A28" s="27" t="str">
        <f t="shared" si="0"/>
        <v>0802601</v>
      </c>
      <c r="B28" s="28" t="s">
        <v>868</v>
      </c>
      <c r="C28" s="29">
        <v>26</v>
      </c>
      <c r="D28" s="28" t="s">
        <v>761</v>
      </c>
      <c r="E28" s="38">
        <v>27</v>
      </c>
      <c r="F28" s="611"/>
      <c r="G28" s="940" t="s">
        <v>841</v>
      </c>
      <c r="H28" s="940"/>
      <c r="I28" s="940"/>
      <c r="J28" s="940"/>
      <c r="K28" s="42">
        <f>VLOOKUP($A28&amp;K$93,決統データ!$A$3:$DE$365,$E28+19,FALSE)</f>
        <v>0</v>
      </c>
    </row>
    <row r="29" spans="1:11" ht="14.55" customHeight="1">
      <c r="A29" s="27" t="str">
        <f t="shared" si="0"/>
        <v>0802601</v>
      </c>
      <c r="B29" s="28" t="s">
        <v>868</v>
      </c>
      <c r="C29" s="29">
        <v>26</v>
      </c>
      <c r="D29" s="28" t="s">
        <v>761</v>
      </c>
      <c r="E29" s="38">
        <v>28</v>
      </c>
      <c r="F29" s="611"/>
      <c r="G29" s="940" t="s">
        <v>840</v>
      </c>
      <c r="H29" s="940"/>
      <c r="I29" s="940"/>
      <c r="J29" s="940"/>
      <c r="K29" s="42">
        <f>VLOOKUP($A29&amp;K$93,決統データ!$A$3:$DE$365,$E29+19,FALSE)</f>
        <v>0</v>
      </c>
    </row>
    <row r="30" spans="1:11" ht="14.55" customHeight="1">
      <c r="A30" s="27" t="str">
        <f t="shared" si="0"/>
        <v>0802601</v>
      </c>
      <c r="B30" s="28" t="s">
        <v>868</v>
      </c>
      <c r="C30" s="29">
        <v>26</v>
      </c>
      <c r="D30" s="28" t="s">
        <v>761</v>
      </c>
      <c r="E30" s="38">
        <v>29</v>
      </c>
      <c r="F30" s="611"/>
      <c r="G30" s="940" t="s">
        <v>839</v>
      </c>
      <c r="H30" s="940"/>
      <c r="I30" s="940"/>
      <c r="J30" s="940"/>
      <c r="K30" s="42">
        <f>VLOOKUP($A30&amp;K$93,決統データ!$A$3:$DE$365,$E30+19,FALSE)</f>
        <v>0</v>
      </c>
    </row>
    <row r="31" spans="1:11" ht="14.55" customHeight="1">
      <c r="A31" s="27" t="str">
        <f t="shared" si="0"/>
        <v>0802601</v>
      </c>
      <c r="B31" s="28" t="s">
        <v>868</v>
      </c>
      <c r="C31" s="29">
        <v>26</v>
      </c>
      <c r="D31" s="28" t="s">
        <v>761</v>
      </c>
      <c r="E31" s="38">
        <v>30</v>
      </c>
      <c r="F31" s="611"/>
      <c r="G31" s="940" t="s">
        <v>838</v>
      </c>
      <c r="H31" s="940"/>
      <c r="I31" s="940"/>
      <c r="J31" s="940"/>
      <c r="K31" s="42">
        <f>VLOOKUP($A31&amp;K$93,決統データ!$A$3:$DE$365,$E31+19,FALSE)</f>
        <v>0</v>
      </c>
    </row>
    <row r="32" spans="1:11" ht="14.55" customHeight="1">
      <c r="A32" s="27" t="str">
        <f t="shared" si="0"/>
        <v>0802601</v>
      </c>
      <c r="B32" s="28" t="s">
        <v>868</v>
      </c>
      <c r="C32" s="29">
        <v>26</v>
      </c>
      <c r="D32" s="28" t="s">
        <v>761</v>
      </c>
      <c r="E32" s="38">
        <v>31</v>
      </c>
      <c r="F32" s="611"/>
      <c r="G32" s="940" t="s">
        <v>837</v>
      </c>
      <c r="H32" s="940"/>
      <c r="I32" s="940"/>
      <c r="J32" s="940"/>
      <c r="K32" s="42">
        <f>VLOOKUP($A32&amp;K$93,決統データ!$A$3:$DE$365,$E32+19,FALSE)</f>
        <v>0</v>
      </c>
    </row>
    <row r="33" spans="1:11" ht="14.55" customHeight="1">
      <c r="A33" s="27" t="str">
        <f t="shared" si="0"/>
        <v>0802601</v>
      </c>
      <c r="B33" s="28" t="s">
        <v>868</v>
      </c>
      <c r="C33" s="29">
        <v>26</v>
      </c>
      <c r="D33" s="28" t="s">
        <v>761</v>
      </c>
      <c r="E33" s="38">
        <v>32</v>
      </c>
      <c r="F33" s="611"/>
      <c r="G33" s="940" t="s">
        <v>836</v>
      </c>
      <c r="H33" s="940"/>
      <c r="I33" s="940"/>
      <c r="J33" s="940"/>
      <c r="K33" s="42">
        <f>VLOOKUP($A33&amp;K$93,決統データ!$A$3:$DE$365,$E33+19,FALSE)</f>
        <v>650</v>
      </c>
    </row>
    <row r="34" spans="1:11" ht="14.55" customHeight="1">
      <c r="A34" s="27" t="str">
        <f t="shared" si="0"/>
        <v>0802601</v>
      </c>
      <c r="B34" s="28" t="s">
        <v>868</v>
      </c>
      <c r="C34" s="29">
        <v>26</v>
      </c>
      <c r="D34" s="28" t="s">
        <v>761</v>
      </c>
      <c r="E34" s="38">
        <v>33</v>
      </c>
      <c r="F34" s="611"/>
      <c r="G34" s="940" t="s">
        <v>835</v>
      </c>
      <c r="H34" s="940"/>
      <c r="I34" s="940"/>
      <c r="J34" s="940"/>
      <c r="K34" s="42">
        <f>VLOOKUP($A34&amp;K$93,決統データ!$A$3:$DE$365,$E34+19,FALSE)</f>
        <v>650</v>
      </c>
    </row>
    <row r="35" spans="1:11" ht="14.55" customHeight="1">
      <c r="A35" s="27" t="str">
        <f t="shared" si="0"/>
        <v>0802601</v>
      </c>
      <c r="B35" s="28" t="s">
        <v>868</v>
      </c>
      <c r="C35" s="29">
        <v>26</v>
      </c>
      <c r="D35" s="28" t="s">
        <v>761</v>
      </c>
      <c r="E35" s="38">
        <v>34</v>
      </c>
      <c r="F35" s="611"/>
      <c r="G35" s="944" t="s">
        <v>834</v>
      </c>
      <c r="H35" s="944"/>
      <c r="I35" s="940"/>
      <c r="J35" s="940"/>
      <c r="K35" s="42">
        <f>VLOOKUP($A35&amp;K$93,決統データ!$A$3:$DE$365,$E35+19,FALSE)</f>
        <v>650</v>
      </c>
    </row>
    <row r="36" spans="1:11" ht="14.55" customHeight="1">
      <c r="A36" s="27" t="str">
        <f t="shared" si="0"/>
        <v>0802601</v>
      </c>
      <c r="B36" s="28" t="s">
        <v>868</v>
      </c>
      <c r="C36" s="29">
        <v>26</v>
      </c>
      <c r="D36" s="28" t="s">
        <v>761</v>
      </c>
      <c r="E36" s="38">
        <v>35</v>
      </c>
      <c r="F36" s="611"/>
      <c r="G36" s="638" t="s">
        <v>822</v>
      </c>
      <c r="H36" s="968"/>
      <c r="I36" s="945" t="s">
        <v>833</v>
      </c>
      <c r="J36" s="956"/>
      <c r="K36" s="42">
        <f>VLOOKUP($A36&amp;K$93,決統データ!$A$3:$DE$365,$E36+19,FALSE)</f>
        <v>0</v>
      </c>
    </row>
    <row r="37" spans="1:11" ht="14.55" customHeight="1">
      <c r="A37" s="27" t="str">
        <f t="shared" si="0"/>
        <v>0802601</v>
      </c>
      <c r="B37" s="28" t="s">
        <v>868</v>
      </c>
      <c r="C37" s="29">
        <v>26</v>
      </c>
      <c r="D37" s="28" t="s">
        <v>761</v>
      </c>
      <c r="E37" s="38">
        <v>36</v>
      </c>
      <c r="F37" s="611"/>
      <c r="G37" s="969"/>
      <c r="H37" s="970"/>
      <c r="I37" s="945" t="s">
        <v>832</v>
      </c>
      <c r="J37" s="956"/>
      <c r="K37" s="42">
        <f>VLOOKUP($A37&amp;K$93,決統データ!$A$3:$DE$365,$E37+19,FALSE)</f>
        <v>0</v>
      </c>
    </row>
    <row r="38" spans="1:11" ht="14.55" customHeight="1">
      <c r="A38" s="27" t="str">
        <f t="shared" si="0"/>
        <v>0802601</v>
      </c>
      <c r="B38" s="28" t="s">
        <v>868</v>
      </c>
      <c r="C38" s="29">
        <v>26</v>
      </c>
      <c r="D38" s="28" t="s">
        <v>761</v>
      </c>
      <c r="E38" s="38">
        <v>37</v>
      </c>
      <c r="F38" s="611"/>
      <c r="G38" s="946" t="s">
        <v>499</v>
      </c>
      <c r="H38" s="942" t="s">
        <v>831</v>
      </c>
      <c r="I38" s="940"/>
      <c r="J38" s="940"/>
      <c r="K38" s="42">
        <f>VLOOKUP($A38&amp;K$93,決統データ!$A$3:$DE$365,$E38+19,FALSE)</f>
        <v>0</v>
      </c>
    </row>
    <row r="39" spans="1:11" ht="14.55" customHeight="1">
      <c r="A39" s="27" t="str">
        <f t="shared" si="0"/>
        <v>0802601</v>
      </c>
      <c r="B39" s="28" t="s">
        <v>868</v>
      </c>
      <c r="C39" s="29">
        <v>26</v>
      </c>
      <c r="D39" s="28" t="s">
        <v>761</v>
      </c>
      <c r="E39" s="38">
        <v>38</v>
      </c>
      <c r="F39" s="611"/>
      <c r="G39" s="947"/>
      <c r="H39" s="940" t="s">
        <v>829</v>
      </c>
      <c r="I39" s="940"/>
      <c r="J39" s="940"/>
      <c r="K39" s="42">
        <f>VLOOKUP($A39&amp;K$93,決統データ!$A$3:$DE$365,$E39+19,FALSE)</f>
        <v>0</v>
      </c>
    </row>
    <row r="40" spans="1:11" ht="14.55" customHeight="1">
      <c r="A40" s="27" t="str">
        <f t="shared" si="0"/>
        <v>0802601</v>
      </c>
      <c r="B40" s="28" t="s">
        <v>868</v>
      </c>
      <c r="C40" s="29">
        <v>26</v>
      </c>
      <c r="D40" s="28" t="s">
        <v>761</v>
      </c>
      <c r="E40" s="38">
        <v>39</v>
      </c>
      <c r="F40" s="611"/>
      <c r="G40" s="947"/>
      <c r="H40" s="940" t="s">
        <v>830</v>
      </c>
      <c r="I40" s="940"/>
      <c r="J40" s="940"/>
      <c r="K40" s="42">
        <f>VLOOKUP($A40&amp;K$93,決統データ!$A$3:$DE$365,$E40+19,FALSE)</f>
        <v>650</v>
      </c>
    </row>
    <row r="41" spans="1:11" ht="14.55" customHeight="1">
      <c r="A41" s="27" t="str">
        <f t="shared" si="0"/>
        <v>0802601</v>
      </c>
      <c r="B41" s="28" t="s">
        <v>868</v>
      </c>
      <c r="C41" s="29">
        <v>26</v>
      </c>
      <c r="D41" s="28" t="s">
        <v>761</v>
      </c>
      <c r="E41" s="38">
        <v>40</v>
      </c>
      <c r="F41" s="611"/>
      <c r="G41" s="947"/>
      <c r="H41" s="940" t="s">
        <v>829</v>
      </c>
      <c r="I41" s="940"/>
      <c r="J41" s="940"/>
      <c r="K41" s="42">
        <f>VLOOKUP($A41&amp;K$93,決統データ!$A$3:$DE$365,$E41+19,FALSE)</f>
        <v>0</v>
      </c>
    </row>
    <row r="42" spans="1:11" ht="14.55" customHeight="1">
      <c r="A42" s="27" t="str">
        <f t="shared" si="0"/>
        <v>0802601</v>
      </c>
      <c r="B42" s="28" t="s">
        <v>868</v>
      </c>
      <c r="C42" s="29">
        <v>26</v>
      </c>
      <c r="D42" s="28" t="s">
        <v>761</v>
      </c>
      <c r="E42" s="38">
        <v>41</v>
      </c>
      <c r="F42" s="611"/>
      <c r="G42" s="947" t="s">
        <v>828</v>
      </c>
      <c r="H42" s="878" t="s">
        <v>807</v>
      </c>
      <c r="I42" s="625" t="s">
        <v>626</v>
      </c>
      <c r="J42" s="72" t="s">
        <v>372</v>
      </c>
      <c r="K42" s="42">
        <f>VLOOKUP($A42&amp;K$93,決統データ!$A$3:$DE$365,$E42+19,FALSE)</f>
        <v>0</v>
      </c>
    </row>
    <row r="43" spans="1:11" ht="14.55" customHeight="1">
      <c r="A43" s="27" t="str">
        <f t="shared" si="0"/>
        <v>0802601</v>
      </c>
      <c r="B43" s="28" t="s">
        <v>868</v>
      </c>
      <c r="C43" s="29">
        <v>26</v>
      </c>
      <c r="D43" s="28" t="s">
        <v>761</v>
      </c>
      <c r="E43" s="38">
        <v>42</v>
      </c>
      <c r="F43" s="611"/>
      <c r="G43" s="947"/>
      <c r="H43" s="879"/>
      <c r="I43" s="626"/>
      <c r="J43" s="72" t="s">
        <v>353</v>
      </c>
      <c r="K43" s="42">
        <f>VLOOKUP($A43&amp;K$93,決統データ!$A$3:$DE$365,$E43+19,FALSE)</f>
        <v>0</v>
      </c>
    </row>
    <row r="44" spans="1:11" ht="14.55" customHeight="1">
      <c r="A44" s="27" t="str">
        <f t="shared" si="0"/>
        <v>0802601</v>
      </c>
      <c r="B44" s="28" t="s">
        <v>868</v>
      </c>
      <c r="C44" s="29">
        <v>26</v>
      </c>
      <c r="D44" s="28" t="s">
        <v>761</v>
      </c>
      <c r="E44" s="38">
        <v>43</v>
      </c>
      <c r="F44" s="611"/>
      <c r="G44" s="947"/>
      <c r="H44" s="942"/>
      <c r="I44" s="627"/>
      <c r="J44" s="73" t="s">
        <v>713</v>
      </c>
      <c r="K44" s="42">
        <f>VLOOKUP($A44&amp;K$93,決統データ!$A$3:$DE$365,$E44+19,FALSE)</f>
        <v>0</v>
      </c>
    </row>
    <row r="45" spans="1:11" ht="14.55" customHeight="1">
      <c r="A45" s="27" t="str">
        <f t="shared" si="0"/>
        <v>0802601</v>
      </c>
      <c r="B45" s="28" t="s">
        <v>868</v>
      </c>
      <c r="C45" s="29">
        <v>26</v>
      </c>
      <c r="D45" s="28" t="s">
        <v>761</v>
      </c>
      <c r="E45" s="38">
        <v>44</v>
      </c>
      <c r="F45" s="611"/>
      <c r="G45" s="947"/>
      <c r="H45" s="940" t="s">
        <v>827</v>
      </c>
      <c r="I45" s="940"/>
      <c r="J45" s="940"/>
      <c r="K45" s="42">
        <f>VLOOKUP($A45&amp;K$93,決統データ!$A$3:$DE$365,$E45+19,FALSE)</f>
        <v>0</v>
      </c>
    </row>
    <row r="46" spans="1:11" ht="14.55" customHeight="1">
      <c r="A46" s="27" t="str">
        <f t="shared" si="0"/>
        <v>0802601</v>
      </c>
      <c r="B46" s="28" t="s">
        <v>868</v>
      </c>
      <c r="C46" s="29">
        <v>26</v>
      </c>
      <c r="D46" s="28" t="s">
        <v>761</v>
      </c>
      <c r="E46" s="38">
        <v>45</v>
      </c>
      <c r="F46" s="611"/>
      <c r="G46" s="947"/>
      <c r="H46" s="940" t="s">
        <v>826</v>
      </c>
      <c r="I46" s="940"/>
      <c r="J46" s="940"/>
      <c r="K46" s="42">
        <f>VLOOKUP($A46&amp;K$93,決統データ!$A$3:$DE$365,$E46+19,FALSE)</f>
        <v>0</v>
      </c>
    </row>
    <row r="47" spans="1:11" ht="14.55" customHeight="1">
      <c r="A47" s="27" t="str">
        <f t="shared" si="0"/>
        <v>0802601</v>
      </c>
      <c r="B47" s="28" t="s">
        <v>868</v>
      </c>
      <c r="C47" s="29">
        <v>26</v>
      </c>
      <c r="D47" s="28" t="s">
        <v>761</v>
      </c>
      <c r="E47" s="38">
        <v>46</v>
      </c>
      <c r="F47" s="611"/>
      <c r="G47" s="947"/>
      <c r="H47" s="940" t="s">
        <v>825</v>
      </c>
      <c r="I47" s="940"/>
      <c r="J47" s="940"/>
      <c r="K47" s="42">
        <f>VLOOKUP($A47&amp;K$93,決統データ!$A$3:$DE$365,$E47+19,FALSE)</f>
        <v>0</v>
      </c>
    </row>
    <row r="48" spans="1:11" ht="14.55" customHeight="1">
      <c r="A48" s="27" t="str">
        <f t="shared" si="0"/>
        <v>0802601</v>
      </c>
      <c r="B48" s="28" t="s">
        <v>868</v>
      </c>
      <c r="C48" s="29">
        <v>26</v>
      </c>
      <c r="D48" s="28" t="s">
        <v>761</v>
      </c>
      <c r="E48" s="38">
        <v>47</v>
      </c>
      <c r="F48" s="611"/>
      <c r="G48" s="947"/>
      <c r="H48" s="940" t="s">
        <v>824</v>
      </c>
      <c r="I48" s="940"/>
      <c r="J48" s="940"/>
      <c r="K48" s="42">
        <f>VLOOKUP($A48&amp;K$93,決統データ!$A$3:$DE$365,$E48+19,FALSE)</f>
        <v>0</v>
      </c>
    </row>
    <row r="49" spans="1:11" ht="14.55" customHeight="1">
      <c r="A49" s="27" t="str">
        <f t="shared" si="0"/>
        <v>0802601</v>
      </c>
      <c r="B49" s="28" t="s">
        <v>868</v>
      </c>
      <c r="C49" s="29">
        <v>26</v>
      </c>
      <c r="D49" s="28" t="s">
        <v>761</v>
      </c>
      <c r="E49" s="38">
        <v>48</v>
      </c>
      <c r="F49" s="611"/>
      <c r="G49" s="947"/>
      <c r="H49" s="940" t="s">
        <v>713</v>
      </c>
      <c r="I49" s="940"/>
      <c r="J49" s="940"/>
      <c r="K49" s="42">
        <f>VLOOKUP($A49&amp;K$93,決統データ!$A$3:$DE$365,$E49+19,FALSE)</f>
        <v>650</v>
      </c>
    </row>
    <row r="50" spans="1:11" ht="14.55" customHeight="1">
      <c r="A50" s="27" t="str">
        <f t="shared" si="0"/>
        <v>0802601</v>
      </c>
      <c r="B50" s="28" t="s">
        <v>868</v>
      </c>
      <c r="C50" s="29">
        <v>26</v>
      </c>
      <c r="D50" s="28" t="s">
        <v>761</v>
      </c>
      <c r="E50" s="38">
        <v>49</v>
      </c>
      <c r="F50" s="611"/>
      <c r="G50" s="940" t="s">
        <v>823</v>
      </c>
      <c r="H50" s="940"/>
      <c r="I50" s="940"/>
      <c r="J50" s="940"/>
      <c r="K50" s="42">
        <f>VLOOKUP($A50&amp;K$93,決統データ!$A$3:$DE$365,$E50+19,FALSE)</f>
        <v>0</v>
      </c>
    </row>
    <row r="51" spans="1:11" ht="14.55" customHeight="1">
      <c r="A51" s="27" t="str">
        <f t="shared" si="0"/>
        <v>0802601</v>
      </c>
      <c r="B51" s="28" t="s">
        <v>868</v>
      </c>
      <c r="C51" s="29">
        <v>26</v>
      </c>
      <c r="D51" s="28" t="s">
        <v>761</v>
      </c>
      <c r="E51" s="38">
        <v>50</v>
      </c>
      <c r="F51" s="611"/>
      <c r="G51" s="619" t="s">
        <v>822</v>
      </c>
      <c r="H51" s="940" t="s">
        <v>821</v>
      </c>
      <c r="I51" s="940"/>
      <c r="J51" s="940"/>
      <c r="K51" s="42">
        <f>VLOOKUP($A51&amp;K$93,決統データ!$A$3:$DE$365,$E51+19,FALSE)</f>
        <v>0</v>
      </c>
    </row>
    <row r="52" spans="1:11" ht="14.55" customHeight="1">
      <c r="A52" s="27" t="str">
        <f t="shared" si="0"/>
        <v>0802601</v>
      </c>
      <c r="B52" s="28" t="s">
        <v>868</v>
      </c>
      <c r="C52" s="29">
        <v>26</v>
      </c>
      <c r="D52" s="28" t="s">
        <v>761</v>
      </c>
      <c r="E52" s="38">
        <v>51</v>
      </c>
      <c r="F52" s="611"/>
      <c r="G52" s="620"/>
      <c r="H52" s="940" t="s">
        <v>373</v>
      </c>
      <c r="I52" s="940"/>
      <c r="J52" s="940"/>
      <c r="K52" s="42">
        <f>VLOOKUP($A52&amp;K$93,決統データ!$A$3:$DE$365,$E52+19,FALSE)</f>
        <v>0</v>
      </c>
    </row>
    <row r="53" spans="1:11" ht="14.55" customHeight="1">
      <c r="A53" s="27" t="str">
        <f t="shared" si="0"/>
        <v>0802601</v>
      </c>
      <c r="B53" s="28" t="s">
        <v>868</v>
      </c>
      <c r="C53" s="29">
        <v>26</v>
      </c>
      <c r="D53" s="28" t="s">
        <v>761</v>
      </c>
      <c r="E53" s="38">
        <v>52</v>
      </c>
      <c r="F53" s="611"/>
      <c r="G53" s="621"/>
      <c r="H53" s="940" t="s">
        <v>820</v>
      </c>
      <c r="I53" s="940"/>
      <c r="J53" s="940"/>
      <c r="K53" s="42">
        <f>VLOOKUP($A53&amp;K$93,決統データ!$A$3:$DE$365,$E53+19,FALSE)</f>
        <v>0</v>
      </c>
    </row>
    <row r="54" spans="1:11" ht="14.55" customHeight="1">
      <c r="A54" s="27" t="str">
        <f t="shared" si="0"/>
        <v>0802601</v>
      </c>
      <c r="B54" s="28" t="s">
        <v>868</v>
      </c>
      <c r="C54" s="29">
        <v>26</v>
      </c>
      <c r="D54" s="28" t="s">
        <v>761</v>
      </c>
      <c r="E54" s="38">
        <v>53</v>
      </c>
      <c r="F54" s="611"/>
      <c r="G54" s="940" t="s">
        <v>819</v>
      </c>
      <c r="H54" s="940"/>
      <c r="I54" s="940"/>
      <c r="J54" s="940"/>
      <c r="K54" s="42">
        <f>VLOOKUP($A54&amp;K$93,決統データ!$A$3:$DE$365,$E54+19,FALSE)</f>
        <v>0</v>
      </c>
    </row>
    <row r="55" spans="1:11" ht="14.55" customHeight="1">
      <c r="A55" s="27" t="str">
        <f t="shared" si="0"/>
        <v>0802601</v>
      </c>
      <c r="B55" s="28" t="s">
        <v>868</v>
      </c>
      <c r="C55" s="29">
        <v>26</v>
      </c>
      <c r="D55" s="28" t="s">
        <v>761</v>
      </c>
      <c r="E55" s="38">
        <v>54</v>
      </c>
      <c r="F55" s="611"/>
      <c r="G55" s="940" t="s">
        <v>818</v>
      </c>
      <c r="H55" s="940"/>
      <c r="I55" s="940"/>
      <c r="J55" s="940"/>
      <c r="K55" s="42">
        <f>VLOOKUP($A55&amp;K$93,決統データ!$A$3:$DE$365,$E55+19,FALSE)</f>
        <v>0</v>
      </c>
    </row>
    <row r="56" spans="1:11" ht="14.55" customHeight="1">
      <c r="A56" s="27" t="str">
        <f t="shared" si="0"/>
        <v>0802601</v>
      </c>
      <c r="B56" s="28" t="s">
        <v>868</v>
      </c>
      <c r="C56" s="29">
        <v>26</v>
      </c>
      <c r="D56" s="28" t="s">
        <v>761</v>
      </c>
      <c r="E56" s="38">
        <v>55</v>
      </c>
      <c r="F56" s="611"/>
      <c r="G56" s="940" t="s">
        <v>817</v>
      </c>
      <c r="H56" s="940"/>
      <c r="I56" s="940"/>
      <c r="J56" s="940"/>
      <c r="K56" s="42">
        <f>VLOOKUP($A56&amp;K$93,決統データ!$A$3:$DE$365,$E56+19,FALSE)</f>
        <v>0</v>
      </c>
    </row>
    <row r="57" spans="1:11" ht="14.55" customHeight="1">
      <c r="A57" s="27" t="str">
        <f t="shared" si="0"/>
        <v>0802601</v>
      </c>
      <c r="B57" s="28" t="s">
        <v>868</v>
      </c>
      <c r="C57" s="29">
        <v>26</v>
      </c>
      <c r="D57" s="28" t="s">
        <v>761</v>
      </c>
      <c r="E57" s="38">
        <v>56</v>
      </c>
      <c r="F57" s="612"/>
      <c r="G57" s="940" t="s">
        <v>816</v>
      </c>
      <c r="H57" s="940"/>
      <c r="I57" s="940"/>
      <c r="J57" s="940"/>
      <c r="K57" s="42">
        <f>VLOOKUP($A57&amp;K$93,決統データ!$A$3:$DE$365,$E57+19,FALSE)</f>
        <v>0</v>
      </c>
    </row>
    <row r="58" spans="1:11" ht="14.55" customHeight="1">
      <c r="A58" s="27" t="str">
        <f t="shared" si="0"/>
        <v>0802601</v>
      </c>
      <c r="B58" s="28" t="s">
        <v>868</v>
      </c>
      <c r="C58" s="29">
        <v>26</v>
      </c>
      <c r="D58" s="28" t="s">
        <v>761</v>
      </c>
      <c r="E58" s="38">
        <v>57</v>
      </c>
      <c r="F58" s="940" t="s">
        <v>815</v>
      </c>
      <c r="G58" s="940"/>
      <c r="H58" s="940"/>
      <c r="I58" s="940"/>
      <c r="J58" s="940"/>
      <c r="K58" s="42">
        <f>VLOOKUP($A58&amp;K$93,決統データ!$A$3:$DE$365,$E58+19,FALSE)</f>
        <v>1</v>
      </c>
    </row>
    <row r="59" spans="1:11" ht="14.55" customHeight="1">
      <c r="A59" s="27" t="str">
        <f t="shared" si="0"/>
        <v>0802601</v>
      </c>
      <c r="B59" s="28" t="s">
        <v>868</v>
      </c>
      <c r="C59" s="29">
        <v>26</v>
      </c>
      <c r="D59" s="28" t="s">
        <v>761</v>
      </c>
      <c r="E59" s="38">
        <v>58</v>
      </c>
      <c r="F59" s="940" t="s">
        <v>814</v>
      </c>
      <c r="G59" s="940"/>
      <c r="H59" s="940"/>
      <c r="I59" s="940"/>
      <c r="J59" s="940"/>
      <c r="K59" s="42">
        <f>VLOOKUP($A59&amp;K$93,決統データ!$A$3:$DE$365,$E59+19,FALSE)</f>
        <v>0</v>
      </c>
    </row>
    <row r="60" spans="1:11" ht="14.55" customHeight="1">
      <c r="A60" s="27" t="str">
        <f t="shared" si="0"/>
        <v>0802601</v>
      </c>
      <c r="B60" s="28" t="s">
        <v>868</v>
      </c>
      <c r="C60" s="29">
        <v>26</v>
      </c>
      <c r="D60" s="28" t="s">
        <v>761</v>
      </c>
      <c r="E60" s="38">
        <v>59</v>
      </c>
      <c r="F60" s="949" t="s">
        <v>813</v>
      </c>
      <c r="G60" s="945"/>
      <c r="H60" s="945"/>
      <c r="I60" s="945"/>
      <c r="J60" s="956"/>
      <c r="K60" s="42">
        <f>VLOOKUP($A60&amp;K$93,決統データ!$A$3:$DE$365,$E60+19,FALSE)</f>
        <v>0</v>
      </c>
    </row>
    <row r="61" spans="1:11" ht="14.55" customHeight="1">
      <c r="A61" s="27" t="str">
        <f t="shared" si="0"/>
        <v>0802601</v>
      </c>
      <c r="B61" s="28" t="s">
        <v>868</v>
      </c>
      <c r="C61" s="29">
        <v>26</v>
      </c>
      <c r="D61" s="28" t="s">
        <v>761</v>
      </c>
      <c r="E61" s="38">
        <v>60</v>
      </c>
      <c r="F61" s="74"/>
      <c r="G61" s="940" t="s">
        <v>812</v>
      </c>
      <c r="H61" s="940"/>
      <c r="I61" s="940"/>
      <c r="J61" s="940"/>
      <c r="K61" s="42">
        <f>VLOOKUP($A61&amp;K$93,決統データ!$A$3:$DE$365,$E61+19,FALSE)</f>
        <v>0</v>
      </c>
    </row>
    <row r="62" spans="1:11" ht="14.55" customHeight="1">
      <c r="A62" s="27" t="str">
        <f t="shared" si="0"/>
        <v>0802602</v>
      </c>
      <c r="B62" s="28" t="s">
        <v>868</v>
      </c>
      <c r="C62" s="29">
        <v>26</v>
      </c>
      <c r="D62" s="28" t="s">
        <v>869</v>
      </c>
      <c r="E62" s="38">
        <v>1</v>
      </c>
      <c r="F62" s="940" t="s">
        <v>811</v>
      </c>
      <c r="G62" s="940"/>
      <c r="H62" s="940"/>
      <c r="I62" s="940"/>
      <c r="J62" s="940"/>
      <c r="K62" s="42">
        <f>VLOOKUP($A62&amp;K$93,決統データ!$A$3:$DE$365,$E62+19,FALSE)</f>
        <v>0</v>
      </c>
    </row>
    <row r="63" spans="1:11" ht="14.55" customHeight="1">
      <c r="A63" s="27" t="str">
        <f t="shared" si="0"/>
        <v>0802602</v>
      </c>
      <c r="B63" s="28" t="s">
        <v>868</v>
      </c>
      <c r="C63" s="29">
        <v>26</v>
      </c>
      <c r="D63" s="28" t="s">
        <v>869</v>
      </c>
      <c r="E63" s="38">
        <v>2</v>
      </c>
      <c r="F63" s="940" t="s">
        <v>810</v>
      </c>
      <c r="G63" s="940"/>
      <c r="H63" s="940"/>
      <c r="I63" s="940"/>
      <c r="J63" s="940"/>
      <c r="K63" s="42">
        <f>VLOOKUP($A63&amp;K$93,決統データ!$A$3:$DE$365,$E63+19,FALSE)</f>
        <v>1</v>
      </c>
    </row>
    <row r="64" spans="1:11" ht="14.55" customHeight="1">
      <c r="A64" s="27" t="str">
        <f t="shared" si="0"/>
        <v>0802602</v>
      </c>
      <c r="B64" s="28" t="s">
        <v>868</v>
      </c>
      <c r="C64" s="29">
        <v>26</v>
      </c>
      <c r="D64" s="28" t="s">
        <v>869</v>
      </c>
      <c r="E64" s="38">
        <v>3</v>
      </c>
      <c r="F64" s="940" t="s">
        <v>809</v>
      </c>
      <c r="G64" s="940"/>
      <c r="H64" s="940"/>
      <c r="I64" s="940"/>
      <c r="J64" s="940"/>
      <c r="K64" s="42">
        <f>VLOOKUP($A64&amp;K$93,決統データ!$A$3:$DE$365,$E64+19,FALSE)</f>
        <v>0</v>
      </c>
    </row>
    <row r="65" spans="1:11" ht="14.55" customHeight="1">
      <c r="A65" s="27" t="str">
        <f t="shared" si="0"/>
        <v>0802602</v>
      </c>
      <c r="B65" s="28" t="s">
        <v>868</v>
      </c>
      <c r="C65" s="29">
        <v>26</v>
      </c>
      <c r="D65" s="28" t="s">
        <v>869</v>
      </c>
      <c r="E65" s="38">
        <v>4</v>
      </c>
      <c r="F65" s="619" t="s">
        <v>626</v>
      </c>
      <c r="G65" s="940" t="s">
        <v>808</v>
      </c>
      <c r="H65" s="940"/>
      <c r="I65" s="940"/>
      <c r="J65" s="940"/>
      <c r="K65" s="42">
        <f>VLOOKUP($A65&amp;K$93,決統データ!$A$3:$DE$365,$E65+19,FALSE)</f>
        <v>0</v>
      </c>
    </row>
    <row r="66" spans="1:11" ht="14.55" customHeight="1">
      <c r="A66" s="27" t="str">
        <f t="shared" si="0"/>
        <v>0802602</v>
      </c>
      <c r="B66" s="28" t="s">
        <v>868</v>
      </c>
      <c r="C66" s="29">
        <v>26</v>
      </c>
      <c r="D66" s="28" t="s">
        <v>869</v>
      </c>
      <c r="E66" s="38">
        <v>5</v>
      </c>
      <c r="F66" s="620"/>
      <c r="G66" s="940" t="s">
        <v>807</v>
      </c>
      <c r="H66" s="940"/>
      <c r="I66" s="940"/>
      <c r="J66" s="940"/>
      <c r="K66" s="42">
        <f>VLOOKUP($A66&amp;K$93,決統データ!$A$3:$DE$365,$E66+19,FALSE)</f>
        <v>0</v>
      </c>
    </row>
    <row r="67" spans="1:11" ht="14.55" customHeight="1">
      <c r="A67" s="27" t="str">
        <f t="shared" si="0"/>
        <v>0802602</v>
      </c>
      <c r="B67" s="28" t="s">
        <v>868</v>
      </c>
      <c r="C67" s="29">
        <v>26</v>
      </c>
      <c r="D67" s="28" t="s">
        <v>869</v>
      </c>
      <c r="E67" s="38">
        <v>6</v>
      </c>
      <c r="F67" s="621"/>
      <c r="G67" s="940" t="s">
        <v>713</v>
      </c>
      <c r="H67" s="940"/>
      <c r="I67" s="940"/>
      <c r="J67" s="940"/>
      <c r="K67" s="42">
        <f>VLOOKUP($A67&amp;K$93,決統データ!$A$3:$DE$365,$E67+19,FALSE)</f>
        <v>0</v>
      </c>
    </row>
    <row r="68" spans="1:11" ht="14.55" customHeight="1">
      <c r="A68" s="27" t="str">
        <f t="shared" ref="A68:A84" si="1">+B68&amp;C68&amp;D68</f>
        <v>0802602</v>
      </c>
      <c r="B68" s="28" t="s">
        <v>868</v>
      </c>
      <c r="C68" s="29">
        <v>26</v>
      </c>
      <c r="D68" s="28" t="s">
        <v>869</v>
      </c>
      <c r="E68" s="38">
        <v>7</v>
      </c>
      <c r="F68" s="940" t="s">
        <v>806</v>
      </c>
      <c r="G68" s="940"/>
      <c r="H68" s="940"/>
      <c r="I68" s="940"/>
      <c r="J68" s="940"/>
      <c r="K68" s="42">
        <f>VLOOKUP($A68&amp;K$93,決統データ!$A$3:$DE$365,$E68+19,FALSE)</f>
        <v>0</v>
      </c>
    </row>
    <row r="69" spans="1:11" ht="14.55" customHeight="1">
      <c r="A69" s="27" t="str">
        <f t="shared" si="1"/>
        <v>0802602</v>
      </c>
      <c r="B69" s="28" t="s">
        <v>868</v>
      </c>
      <c r="C69" s="29">
        <v>26</v>
      </c>
      <c r="D69" s="28" t="s">
        <v>869</v>
      </c>
      <c r="E69" s="38">
        <v>8</v>
      </c>
      <c r="F69" s="613" t="s">
        <v>805</v>
      </c>
      <c r="G69" s="614"/>
      <c r="H69" s="614"/>
      <c r="I69" s="615"/>
      <c r="J69" s="72" t="s">
        <v>804</v>
      </c>
      <c r="K69" s="42">
        <f>VLOOKUP($A69&amp;K$93,決統データ!$A$3:$DE$365,$E69+19,FALSE)</f>
        <v>1</v>
      </c>
    </row>
    <row r="70" spans="1:11" ht="14.55" customHeight="1">
      <c r="A70" s="27" t="str">
        <f t="shared" si="1"/>
        <v>0802602</v>
      </c>
      <c r="B70" s="28" t="s">
        <v>868</v>
      </c>
      <c r="C70" s="29">
        <v>26</v>
      </c>
      <c r="D70" s="28" t="s">
        <v>869</v>
      </c>
      <c r="E70" s="38">
        <v>9</v>
      </c>
      <c r="F70" s="616"/>
      <c r="G70" s="617"/>
      <c r="H70" s="617"/>
      <c r="I70" s="618"/>
      <c r="J70" s="72" t="s">
        <v>803</v>
      </c>
      <c r="K70" s="42">
        <f>VLOOKUP($A70&amp;K$93,決統データ!$A$3:$DE$365,$E70+19,FALSE)</f>
        <v>0</v>
      </c>
    </row>
    <row r="71" spans="1:11" ht="14.55" customHeight="1">
      <c r="A71" s="27" t="str">
        <f t="shared" si="1"/>
        <v>0802602</v>
      </c>
      <c r="B71" s="28" t="s">
        <v>868</v>
      </c>
      <c r="C71" s="29">
        <v>26</v>
      </c>
      <c r="D71" s="28" t="s">
        <v>869</v>
      </c>
      <c r="E71" s="38">
        <v>21</v>
      </c>
      <c r="F71" s="940" t="s">
        <v>802</v>
      </c>
      <c r="G71" s="940"/>
      <c r="H71" s="940"/>
      <c r="I71" s="940"/>
      <c r="J71" s="940"/>
      <c r="K71" s="42">
        <f>VLOOKUP($A71&amp;K$93,決統データ!$A$3:$DE$365,$E71+19,FALSE)</f>
        <v>0</v>
      </c>
    </row>
    <row r="72" spans="1:11" s="69" customFormat="1" ht="14.55" customHeight="1">
      <c r="A72" s="27" t="str">
        <f t="shared" si="1"/>
        <v>0802602</v>
      </c>
      <c r="B72" s="28" t="s">
        <v>868</v>
      </c>
      <c r="C72" s="29">
        <v>26</v>
      </c>
      <c r="D72" s="28" t="s">
        <v>869</v>
      </c>
      <c r="E72" s="38">
        <v>22</v>
      </c>
      <c r="F72" s="940" t="s">
        <v>801</v>
      </c>
      <c r="G72" s="940"/>
      <c r="H72" s="940"/>
      <c r="I72" s="940"/>
      <c r="J72" s="940"/>
      <c r="K72" s="42">
        <f>VLOOKUP($A72&amp;K$93,決統データ!$A$3:$DE$365,$E72+19,FALSE)</f>
        <v>0</v>
      </c>
    </row>
    <row r="73" spans="1:11" ht="14.55" customHeight="1">
      <c r="A73" s="27"/>
      <c r="B73" s="28"/>
      <c r="C73" s="29"/>
      <c r="D73" s="28"/>
      <c r="F73" s="941" t="s">
        <v>800</v>
      </c>
      <c r="G73" s="945"/>
      <c r="H73" s="945"/>
      <c r="I73" s="945"/>
      <c r="J73" s="956"/>
      <c r="K73" s="82"/>
    </row>
    <row r="74" spans="1:11" ht="14.55" customHeight="1">
      <c r="A74" s="27" t="str">
        <f t="shared" si="1"/>
        <v>0802602</v>
      </c>
      <c r="B74" s="28" t="s">
        <v>868</v>
      </c>
      <c r="C74" s="29">
        <v>26</v>
      </c>
      <c r="D74" s="28" t="s">
        <v>869</v>
      </c>
      <c r="E74" s="38">
        <v>51</v>
      </c>
      <c r="F74" s="73" t="s">
        <v>798</v>
      </c>
      <c r="G74" s="73"/>
      <c r="H74" s="73"/>
      <c r="I74" s="73"/>
      <c r="J74" s="73"/>
      <c r="K74" s="42">
        <f>VLOOKUP($A74&amp;K$93,決統データ!$A$3:$DE$365,$E74+19,FALSE)</f>
        <v>0</v>
      </c>
    </row>
    <row r="75" spans="1:11" ht="14.55" customHeight="1">
      <c r="A75" s="27" t="str">
        <f t="shared" si="1"/>
        <v>0802602</v>
      </c>
      <c r="B75" s="28" t="s">
        <v>868</v>
      </c>
      <c r="C75" s="29">
        <v>26</v>
      </c>
      <c r="D75" s="28" t="s">
        <v>869</v>
      </c>
      <c r="E75" s="38">
        <v>52</v>
      </c>
      <c r="F75" s="73" t="s">
        <v>797</v>
      </c>
      <c r="G75" s="73"/>
      <c r="H75" s="73"/>
      <c r="I75" s="73"/>
      <c r="J75" s="73"/>
      <c r="K75" s="42">
        <f>VLOOKUP($A75&amp;K$93,決統データ!$A$3:$DE$365,$E75+19,FALSE)</f>
        <v>0</v>
      </c>
    </row>
    <row r="76" spans="1:11" ht="14.55" customHeight="1">
      <c r="A76" s="27"/>
      <c r="B76" s="28"/>
      <c r="C76" s="29"/>
      <c r="D76" s="28"/>
      <c r="F76" s="73" t="s">
        <v>799</v>
      </c>
      <c r="G76" s="73"/>
      <c r="H76" s="73"/>
      <c r="I76" s="73"/>
      <c r="J76" s="73"/>
      <c r="K76" s="82"/>
    </row>
    <row r="77" spans="1:11" ht="14.55" customHeight="1">
      <c r="A77" s="27" t="str">
        <f t="shared" si="1"/>
        <v>0802602</v>
      </c>
      <c r="B77" s="28" t="s">
        <v>868</v>
      </c>
      <c r="C77" s="29">
        <v>26</v>
      </c>
      <c r="D77" s="28" t="s">
        <v>869</v>
      </c>
      <c r="E77" s="38">
        <v>53</v>
      </c>
      <c r="F77" s="73" t="s">
        <v>798</v>
      </c>
      <c r="G77" s="73"/>
      <c r="H77" s="73"/>
      <c r="I77" s="73"/>
      <c r="J77" s="73"/>
      <c r="K77" s="42">
        <f>VLOOKUP($A77&amp;K$93,決統データ!$A$3:$DE$365,$E77+19,FALSE)</f>
        <v>0</v>
      </c>
    </row>
    <row r="78" spans="1:11" ht="14.55" customHeight="1">
      <c r="A78" s="27" t="str">
        <f t="shared" si="1"/>
        <v>0802602</v>
      </c>
      <c r="B78" s="28" t="s">
        <v>868</v>
      </c>
      <c r="C78" s="29">
        <v>26</v>
      </c>
      <c r="D78" s="28" t="s">
        <v>869</v>
      </c>
      <c r="E78" s="38">
        <v>54</v>
      </c>
      <c r="F78" s="73" t="s">
        <v>797</v>
      </c>
      <c r="G78" s="73"/>
      <c r="H78" s="73"/>
      <c r="I78" s="73"/>
      <c r="J78" s="73"/>
      <c r="K78" s="42">
        <f>VLOOKUP($A78&amp;K$93,決統データ!$A$3:$DE$365,$E78+19,FALSE)</f>
        <v>0</v>
      </c>
    </row>
    <row r="79" spans="1:11" ht="14.55" customHeight="1">
      <c r="A79" s="27" t="str">
        <f t="shared" si="1"/>
        <v>0802602</v>
      </c>
      <c r="B79" s="28" t="s">
        <v>868</v>
      </c>
      <c r="C79" s="29">
        <v>26</v>
      </c>
      <c r="D79" s="28" t="s">
        <v>869</v>
      </c>
      <c r="E79" s="38">
        <v>55</v>
      </c>
      <c r="F79" s="888" t="s">
        <v>796</v>
      </c>
      <c r="G79" s="889"/>
      <c r="H79" s="889"/>
      <c r="I79" s="890"/>
      <c r="J79" s="60" t="s">
        <v>583</v>
      </c>
      <c r="K79" s="42">
        <f>VLOOKUP($A79&amp;K$93,決統データ!$A$3:$DE$365,$E79+19,FALSE)</f>
        <v>0</v>
      </c>
    </row>
    <row r="80" spans="1:11" ht="14.55" customHeight="1">
      <c r="A80" s="27" t="str">
        <f t="shared" si="1"/>
        <v>0802602</v>
      </c>
      <c r="B80" s="28" t="s">
        <v>868</v>
      </c>
      <c r="C80" s="29">
        <v>26</v>
      </c>
      <c r="D80" s="28" t="s">
        <v>869</v>
      </c>
      <c r="E80" s="38">
        <v>56</v>
      </c>
      <c r="F80" s="891"/>
      <c r="G80" s="892"/>
      <c r="H80" s="892"/>
      <c r="I80" s="893"/>
      <c r="J80" s="60" t="s">
        <v>795</v>
      </c>
      <c r="K80" s="42">
        <f>VLOOKUP($A80&amp;K$93,決統データ!$A$3:$DE$365,$E80+19,FALSE)</f>
        <v>0</v>
      </c>
    </row>
    <row r="81" spans="1:11" ht="14.55" customHeight="1">
      <c r="A81" s="27" t="str">
        <f t="shared" si="1"/>
        <v>0802602</v>
      </c>
      <c r="B81" s="28" t="s">
        <v>868</v>
      </c>
      <c r="C81" s="29">
        <v>26</v>
      </c>
      <c r="D81" s="28" t="s">
        <v>869</v>
      </c>
      <c r="E81" s="38">
        <v>57</v>
      </c>
      <c r="F81" s="888" t="s">
        <v>582</v>
      </c>
      <c r="G81" s="889"/>
      <c r="H81" s="889"/>
      <c r="I81" s="890"/>
      <c r="J81" s="60" t="s">
        <v>583</v>
      </c>
      <c r="K81" s="42">
        <f>VLOOKUP($A81&amp;K$93,決統データ!$A$3:$DE$365,$E81+19,FALSE)</f>
        <v>0</v>
      </c>
    </row>
    <row r="82" spans="1:11" ht="14.55" customHeight="1">
      <c r="A82" s="27" t="str">
        <f t="shared" si="1"/>
        <v>0802602</v>
      </c>
      <c r="B82" s="28" t="s">
        <v>868</v>
      </c>
      <c r="C82" s="29">
        <v>26</v>
      </c>
      <c r="D82" s="28" t="s">
        <v>869</v>
      </c>
      <c r="E82" s="38">
        <v>58</v>
      </c>
      <c r="F82" s="891"/>
      <c r="G82" s="892"/>
      <c r="H82" s="892"/>
      <c r="I82" s="893"/>
      <c r="J82" s="60" t="s">
        <v>795</v>
      </c>
      <c r="K82" s="42">
        <f>VLOOKUP($A82&amp;K$93,決統データ!$A$3:$DE$365,$E82+19,FALSE)</f>
        <v>0</v>
      </c>
    </row>
    <row r="83" spans="1:11" ht="14.55" customHeight="1">
      <c r="A83" s="27" t="str">
        <f t="shared" si="1"/>
        <v>0802602</v>
      </c>
      <c r="B83" s="28" t="s">
        <v>868</v>
      </c>
      <c r="C83" s="29">
        <v>26</v>
      </c>
      <c r="D83" s="28" t="s">
        <v>869</v>
      </c>
      <c r="E83" s="38">
        <v>59</v>
      </c>
      <c r="F83" s="880" t="s">
        <v>585</v>
      </c>
      <c r="G83" s="882" t="s">
        <v>586</v>
      </c>
      <c r="H83" s="883"/>
      <c r="I83" s="884"/>
      <c r="J83" s="60" t="s">
        <v>583</v>
      </c>
      <c r="K83" s="42">
        <f>VLOOKUP($A83&amp;K$93,決統データ!$A$3:$DE$365,$E83+19,FALSE)</f>
        <v>0</v>
      </c>
    </row>
    <row r="84" spans="1:11" ht="14.55" customHeight="1">
      <c r="A84" s="27" t="str">
        <f t="shared" si="1"/>
        <v>0802602</v>
      </c>
      <c r="B84" s="28" t="s">
        <v>868</v>
      </c>
      <c r="C84" s="29">
        <v>26</v>
      </c>
      <c r="D84" s="28" t="s">
        <v>869</v>
      </c>
      <c r="E84" s="38">
        <v>60</v>
      </c>
      <c r="F84" s="881"/>
      <c r="G84" s="885"/>
      <c r="H84" s="886"/>
      <c r="I84" s="887"/>
      <c r="J84" s="60" t="s">
        <v>795</v>
      </c>
      <c r="K84" s="42">
        <f>VLOOKUP($A84&amp;K$93,決統データ!$A$3:$DE$365,$E84+19,FALSE)</f>
        <v>0</v>
      </c>
    </row>
    <row r="85" spans="1:11">
      <c r="F85" s="507" t="s">
        <v>500</v>
      </c>
      <c r="G85" s="72" t="s">
        <v>503</v>
      </c>
      <c r="H85" s="72"/>
      <c r="I85" s="75"/>
      <c r="J85" s="76"/>
      <c r="K85" s="71">
        <f>IF(K13=0,0,K3/K13*100)</f>
        <v>100.30395136778117</v>
      </c>
    </row>
    <row r="86" spans="1:11">
      <c r="F86" s="507"/>
      <c r="G86" s="72" t="s">
        <v>501</v>
      </c>
      <c r="H86" s="72"/>
      <c r="I86" s="75"/>
      <c r="J86" s="76"/>
      <c r="K86" s="71">
        <f>IF((K13+K50)=0,0,K3/(K13+K50)*100)</f>
        <v>100.30395136778117</v>
      </c>
    </row>
    <row r="87" spans="1:11">
      <c r="F87" s="507"/>
      <c r="G87" s="72" t="s">
        <v>504</v>
      </c>
      <c r="H87" s="72"/>
      <c r="I87" s="75"/>
      <c r="J87" s="76"/>
      <c r="K87" s="71">
        <f>IF((K13-K16)=0,0,(K4-K6)/(K13-K16)*100)</f>
        <v>0</v>
      </c>
    </row>
    <row r="88" spans="1:11">
      <c r="F88" s="507"/>
      <c r="G88" s="72" t="s">
        <v>502</v>
      </c>
      <c r="H88" s="75"/>
      <c r="I88" s="77"/>
      <c r="J88" s="76"/>
      <c r="K88" s="71">
        <f>IF(K70=0,0,K70/(K4-K6)*100)</f>
        <v>0</v>
      </c>
    </row>
    <row r="89" spans="1:11">
      <c r="F89" s="507"/>
      <c r="G89" s="72" t="s">
        <v>512</v>
      </c>
      <c r="H89" s="75"/>
      <c r="I89" s="77"/>
      <c r="J89" s="76"/>
      <c r="K89" s="71">
        <f>(K11+K26+K27)/(K3+K24)*100</f>
        <v>0</v>
      </c>
    </row>
    <row r="93" spans="1:11" hidden="1">
      <c r="K93" s="33">
        <v>262021000</v>
      </c>
    </row>
  </sheetData>
  <sheetProtection algorithmName="SHA-512" hashValue="xdhv2230MpXQH7RIFoPHHSL/TGR7GwTBu1IknOEnh3KIxab5orxDPaVdMNp2tPLnVWyt50Eh8bWexCCsF2es4Q==" saltValue="TnRCxFLxXdpmXZweVQwmrg==" spinCount="100000" sheet="1" objects="1" scenarios="1"/>
  <customSheetViews>
    <customSheetView guid="{247A5D4D-80F1-4466-92F7-7A3BC78E450F}" printArea="1" topLeftCell="A79">
      <selection activeCell="C43" sqref="C43"/>
      <pageMargins left="1.1811023622047245" right="0.78740157480314965" top="0.78740157480314965" bottom="0.78740157480314965" header="0.51181102362204722" footer="0.51181102362204722"/>
      <pageSetup paperSize="9" scale="56" orientation="portrait" blackAndWhite="1" errors="blank" horizontalDpi="300" verticalDpi="300"/>
      <headerFooter alignWithMargins="0"/>
    </customSheetView>
  </customSheetViews>
  <mergeCells count="82">
    <mergeCell ref="F73:J73"/>
    <mergeCell ref="F85:F89"/>
    <mergeCell ref="F79:I80"/>
    <mergeCell ref="F81:I82"/>
    <mergeCell ref="F83:F84"/>
    <mergeCell ref="G83:I84"/>
    <mergeCell ref="F68:J68"/>
    <mergeCell ref="F69:I70"/>
    <mergeCell ref="F71:J71"/>
    <mergeCell ref="F72:J72"/>
    <mergeCell ref="F62:J62"/>
    <mergeCell ref="F63:J63"/>
    <mergeCell ref="F64:J64"/>
    <mergeCell ref="F65:F67"/>
    <mergeCell ref="G65:J65"/>
    <mergeCell ref="G66:J66"/>
    <mergeCell ref="G67:J67"/>
    <mergeCell ref="H49:J49"/>
    <mergeCell ref="G36:H37"/>
    <mergeCell ref="I36:J36"/>
    <mergeCell ref="I37:J37"/>
    <mergeCell ref="G38:G41"/>
    <mergeCell ref="H38:J38"/>
    <mergeCell ref="H39:J39"/>
    <mergeCell ref="H40:J40"/>
    <mergeCell ref="G42:G49"/>
    <mergeCell ref="H42:H44"/>
    <mergeCell ref="I42:I44"/>
    <mergeCell ref="H45:J45"/>
    <mergeCell ref="H46:J46"/>
    <mergeCell ref="H41:J41"/>
    <mergeCell ref="F58:J58"/>
    <mergeCell ref="F59:J59"/>
    <mergeCell ref="G61:J61"/>
    <mergeCell ref="F60:J60"/>
    <mergeCell ref="G50:J50"/>
    <mergeCell ref="G51:G53"/>
    <mergeCell ref="H51:J51"/>
    <mergeCell ref="H52:J52"/>
    <mergeCell ref="H53:J53"/>
    <mergeCell ref="G54:J54"/>
    <mergeCell ref="G55:J55"/>
    <mergeCell ref="G56:J56"/>
    <mergeCell ref="G57:J57"/>
    <mergeCell ref="F24:F57"/>
    <mergeCell ref="H47:J47"/>
    <mergeCell ref="H48:J48"/>
    <mergeCell ref="G32:J32"/>
    <mergeCell ref="G33:J33"/>
    <mergeCell ref="G34:J34"/>
    <mergeCell ref="G35:J35"/>
    <mergeCell ref="G31:J31"/>
    <mergeCell ref="F2:J2"/>
    <mergeCell ref="F3:F23"/>
    <mergeCell ref="G3:J3"/>
    <mergeCell ref="G4:J4"/>
    <mergeCell ref="G5:J5"/>
    <mergeCell ref="G6:J6"/>
    <mergeCell ref="G7:J7"/>
    <mergeCell ref="G8:J8"/>
    <mergeCell ref="G9:J9"/>
    <mergeCell ref="G10:J10"/>
    <mergeCell ref="G15:J15"/>
    <mergeCell ref="G16:J16"/>
    <mergeCell ref="G17:J17"/>
    <mergeCell ref="G13:J13"/>
    <mergeCell ref="G14:J14"/>
    <mergeCell ref="G18:J18"/>
    <mergeCell ref="G11:J11"/>
    <mergeCell ref="G12:J12"/>
    <mergeCell ref="G28:J28"/>
    <mergeCell ref="G29:J29"/>
    <mergeCell ref="G30:J30"/>
    <mergeCell ref="G24:J24"/>
    <mergeCell ref="G25:J25"/>
    <mergeCell ref="G26:J26"/>
    <mergeCell ref="G27:J27"/>
    <mergeCell ref="G19:J19"/>
    <mergeCell ref="G20:J20"/>
    <mergeCell ref="G21:J21"/>
    <mergeCell ref="G22:J22"/>
    <mergeCell ref="G23:J23"/>
  </mergeCells>
  <phoneticPr fontId="3"/>
  <pageMargins left="1.1811023622047245" right="0.78740157480314965" top="0.78740157480314965" bottom="0.78740157480314965" header="0.51181102362204722" footer="0.51181102362204722"/>
  <pageSetup paperSize="9" scale="56" orientation="portrait" blackAndWhite="1" errors="blank"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000"/>
  </sheetPr>
  <dimension ref="A1:J34"/>
  <sheetViews>
    <sheetView view="pageBreakPreview" zoomScaleNormal="100" zoomScaleSheetLayoutView="100" workbookViewId="0">
      <pane ySplit="3" topLeftCell="A4" activePane="bottomLeft" state="frozen"/>
      <selection pane="bottomLeft" activeCell="A34" sqref="A34:XFD34"/>
    </sheetView>
  </sheetViews>
  <sheetFormatPr defaultColWidth="8.69921875" defaultRowHeight="14.4"/>
  <cols>
    <col min="1" max="1" width="9.69921875" style="1" hidden="1" customWidth="1"/>
    <col min="2" max="2" width="4.296875" style="1" hidden="1" customWidth="1"/>
    <col min="3" max="4" width="3.296875" style="1" hidden="1" customWidth="1"/>
    <col min="5" max="5" width="6.296875" style="24" hidden="1" customWidth="1"/>
    <col min="6" max="6" width="5.5" style="1" customWidth="1"/>
    <col min="7" max="7" width="5.19921875" style="1" customWidth="1"/>
    <col min="8" max="8" width="9.69921875" style="1" customWidth="1"/>
    <col min="9" max="9" width="17.09765625" style="1" customWidth="1"/>
    <col min="10" max="10" width="15" style="1" customWidth="1"/>
    <col min="11" max="16384" width="8.69921875" style="1"/>
  </cols>
  <sheetData>
    <row r="1" spans="1:10" ht="19.2">
      <c r="F1" s="8" t="s">
        <v>1509</v>
      </c>
    </row>
    <row r="2" spans="1:10" ht="25.5" customHeight="1">
      <c r="F2" s="79"/>
    </row>
    <row r="3" spans="1:10" ht="36" customHeight="1">
      <c r="A3" s="26"/>
      <c r="B3" s="67" t="s">
        <v>757</v>
      </c>
      <c r="C3" s="26" t="s">
        <v>758</v>
      </c>
      <c r="D3" s="26" t="s">
        <v>759</v>
      </c>
      <c r="E3" s="30" t="s">
        <v>760</v>
      </c>
      <c r="F3" s="807"/>
      <c r="G3" s="1003"/>
      <c r="H3" s="1003"/>
      <c r="I3" s="1003"/>
      <c r="J3" s="11" t="s">
        <v>453</v>
      </c>
    </row>
    <row r="4" spans="1:10" ht="24" customHeight="1">
      <c r="A4" s="27" t="str">
        <f>+B4&amp;C4&amp;D4</f>
        <v>1001401</v>
      </c>
      <c r="B4" s="28" t="s">
        <v>896</v>
      </c>
      <c r="C4" s="29">
        <v>14</v>
      </c>
      <c r="D4" s="28" t="s">
        <v>761</v>
      </c>
      <c r="E4" s="31" t="s">
        <v>762</v>
      </c>
      <c r="F4" s="476" t="s">
        <v>897</v>
      </c>
      <c r="G4" s="498"/>
      <c r="H4" s="498"/>
      <c r="I4" s="498"/>
      <c r="J4" s="35">
        <f>VLOOKUP($A4&amp;J$34,決統データ!$A$3:$DE$365,$E4+19,FALSE)</f>
        <v>2140506</v>
      </c>
    </row>
    <row r="5" spans="1:10" ht="24" customHeight="1">
      <c r="A5" s="27" t="str">
        <f t="shared" ref="A5:A30" si="0">+B5&amp;C5&amp;D5</f>
        <v>1001401</v>
      </c>
      <c r="B5" s="28" t="s">
        <v>896</v>
      </c>
      <c r="C5" s="29">
        <v>14</v>
      </c>
      <c r="D5" s="28" t="s">
        <v>761</v>
      </c>
      <c r="E5" s="24">
        <v>6</v>
      </c>
      <c r="F5" s="658" t="s">
        <v>888</v>
      </c>
      <c r="G5" s="467" t="s">
        <v>887</v>
      </c>
      <c r="H5" s="467"/>
      <c r="I5" s="476"/>
      <c r="J5" s="42">
        <f>VLOOKUP($A5&amp;J$34,決統データ!$A$3:$DE$365,$E5+19,FALSE)</f>
        <v>13891</v>
      </c>
    </row>
    <row r="6" spans="1:10" ht="24" customHeight="1">
      <c r="A6" s="27" t="str">
        <f t="shared" si="0"/>
        <v>1001401</v>
      </c>
      <c r="B6" s="28" t="s">
        <v>896</v>
      </c>
      <c r="C6" s="29">
        <v>14</v>
      </c>
      <c r="D6" s="28" t="s">
        <v>761</v>
      </c>
      <c r="E6" s="24">
        <v>7</v>
      </c>
      <c r="F6" s="658"/>
      <c r="G6" s="658" t="s">
        <v>886</v>
      </c>
      <c r="H6" s="467" t="s">
        <v>885</v>
      </c>
      <c r="I6" s="476"/>
      <c r="J6" s="42">
        <f>VLOOKUP($A6&amp;J$34,決統データ!$A$3:$DE$365,$E6+19,FALSE)</f>
        <v>0</v>
      </c>
    </row>
    <row r="7" spans="1:10" ht="24" customHeight="1">
      <c r="A7" s="27" t="str">
        <f t="shared" si="0"/>
        <v>1001401</v>
      </c>
      <c r="B7" s="28" t="s">
        <v>896</v>
      </c>
      <c r="C7" s="29">
        <v>14</v>
      </c>
      <c r="D7" s="28" t="s">
        <v>761</v>
      </c>
      <c r="E7" s="24">
        <v>8</v>
      </c>
      <c r="F7" s="658"/>
      <c r="G7" s="658"/>
      <c r="H7" s="467" t="s">
        <v>884</v>
      </c>
      <c r="I7" s="476"/>
      <c r="J7" s="42">
        <f>VLOOKUP($A7&amp;J$34,決統データ!$A$3:$DE$365,$E7+19,FALSE)</f>
        <v>0</v>
      </c>
    </row>
    <row r="8" spans="1:10" ht="24" customHeight="1">
      <c r="A8" s="27" t="str">
        <f t="shared" si="0"/>
        <v>1001401</v>
      </c>
      <c r="B8" s="28" t="s">
        <v>896</v>
      </c>
      <c r="C8" s="29">
        <v>14</v>
      </c>
      <c r="D8" s="28" t="s">
        <v>761</v>
      </c>
      <c r="E8" s="24">
        <v>9</v>
      </c>
      <c r="F8" s="658"/>
      <c r="G8" s="658"/>
      <c r="H8" s="467" t="s">
        <v>883</v>
      </c>
      <c r="I8" s="476"/>
      <c r="J8" s="42">
        <f>VLOOKUP($A8&amp;J$34,決統データ!$A$3:$DE$365,$E8+19,FALSE)</f>
        <v>0</v>
      </c>
    </row>
    <row r="9" spans="1:10" ht="24" customHeight="1">
      <c r="A9" s="27" t="str">
        <f t="shared" si="0"/>
        <v>1001401</v>
      </c>
      <c r="B9" s="28" t="s">
        <v>896</v>
      </c>
      <c r="C9" s="29">
        <v>14</v>
      </c>
      <c r="D9" s="28" t="s">
        <v>761</v>
      </c>
      <c r="E9" s="24">
        <v>10</v>
      </c>
      <c r="F9" s="658"/>
      <c r="G9" s="658"/>
      <c r="H9" s="467" t="s">
        <v>882</v>
      </c>
      <c r="I9" s="476"/>
      <c r="J9" s="42">
        <f>VLOOKUP($A9&amp;J$34,決統データ!$A$3:$DE$365,$E9+19,FALSE)</f>
        <v>0</v>
      </c>
    </row>
    <row r="10" spans="1:10" ht="24" customHeight="1">
      <c r="A10" s="27" t="str">
        <f t="shared" si="0"/>
        <v>1001401</v>
      </c>
      <c r="B10" s="28" t="s">
        <v>896</v>
      </c>
      <c r="C10" s="29">
        <v>14</v>
      </c>
      <c r="D10" s="28" t="s">
        <v>761</v>
      </c>
      <c r="E10" s="24">
        <v>11</v>
      </c>
      <c r="F10" s="658"/>
      <c r="G10" s="658"/>
      <c r="H10" s="467" t="s">
        <v>881</v>
      </c>
      <c r="I10" s="476"/>
      <c r="J10" s="42">
        <f>VLOOKUP($A10&amp;J$34,決統データ!$A$3:$DE$365,$E10+19,FALSE)</f>
        <v>0</v>
      </c>
    </row>
    <row r="11" spans="1:10" ht="24" customHeight="1">
      <c r="A11" s="27" t="str">
        <f t="shared" si="0"/>
        <v>1001401</v>
      </c>
      <c r="B11" s="28" t="s">
        <v>896</v>
      </c>
      <c r="C11" s="29">
        <v>14</v>
      </c>
      <c r="D11" s="28" t="s">
        <v>761</v>
      </c>
      <c r="E11" s="24">
        <v>12</v>
      </c>
      <c r="F11" s="658"/>
      <c r="G11" s="658"/>
      <c r="H11" s="467" t="s">
        <v>880</v>
      </c>
      <c r="I11" s="476"/>
      <c r="J11" s="42">
        <f>VLOOKUP($A11&amp;J$34,決統データ!$A$3:$DE$365,$E11+19,FALSE)</f>
        <v>0</v>
      </c>
    </row>
    <row r="12" spans="1:10" ht="24" customHeight="1">
      <c r="A12" s="27" t="str">
        <f t="shared" si="0"/>
        <v>1001401</v>
      </c>
      <c r="B12" s="28" t="s">
        <v>896</v>
      </c>
      <c r="C12" s="29">
        <v>14</v>
      </c>
      <c r="D12" s="28" t="s">
        <v>761</v>
      </c>
      <c r="E12" s="24">
        <v>13</v>
      </c>
      <c r="F12" s="658"/>
      <c r="G12" s="658"/>
      <c r="H12" s="467" t="s">
        <v>879</v>
      </c>
      <c r="I12" s="476"/>
      <c r="J12" s="42">
        <f>VLOOKUP($A12&amp;J$34,決統データ!$A$3:$DE$365,$E12+19,FALSE)</f>
        <v>0</v>
      </c>
    </row>
    <row r="13" spans="1:10" ht="24" customHeight="1">
      <c r="A13" s="27" t="str">
        <f t="shared" si="0"/>
        <v>1001401</v>
      </c>
      <c r="B13" s="28" t="s">
        <v>896</v>
      </c>
      <c r="C13" s="29">
        <v>14</v>
      </c>
      <c r="D13" s="28" t="s">
        <v>761</v>
      </c>
      <c r="E13" s="24">
        <v>14</v>
      </c>
      <c r="F13" s="658" t="s">
        <v>878</v>
      </c>
      <c r="G13" s="658" t="s">
        <v>877</v>
      </c>
      <c r="H13" s="467" t="s">
        <v>874</v>
      </c>
      <c r="I13" s="476"/>
      <c r="J13" s="42">
        <f>VLOOKUP($A13&amp;J$34,決統データ!$A$3:$DE$365,$E13+19,FALSE)</f>
        <v>6270</v>
      </c>
    </row>
    <row r="14" spans="1:10" ht="24" customHeight="1">
      <c r="A14" s="27" t="str">
        <f t="shared" si="0"/>
        <v>1001401</v>
      </c>
      <c r="B14" s="28" t="s">
        <v>896</v>
      </c>
      <c r="C14" s="29">
        <v>14</v>
      </c>
      <c r="D14" s="28" t="s">
        <v>761</v>
      </c>
      <c r="E14" s="24">
        <v>15</v>
      </c>
      <c r="F14" s="658"/>
      <c r="G14" s="658"/>
      <c r="H14" s="467" t="s">
        <v>873</v>
      </c>
      <c r="I14" s="476"/>
      <c r="J14" s="42">
        <f>VLOOKUP($A14&amp;J$34,決統データ!$A$3:$DE$365,$E14+19,FALSE)</f>
        <v>6270</v>
      </c>
    </row>
    <row r="15" spans="1:10" ht="24" customHeight="1">
      <c r="A15" s="27" t="str">
        <f t="shared" si="0"/>
        <v>1001401</v>
      </c>
      <c r="B15" s="28" t="s">
        <v>896</v>
      </c>
      <c r="C15" s="29">
        <v>14</v>
      </c>
      <c r="D15" s="28" t="s">
        <v>761</v>
      </c>
      <c r="E15" s="24">
        <v>16</v>
      </c>
      <c r="F15" s="658"/>
      <c r="G15" s="658"/>
      <c r="H15" s="467" t="s">
        <v>872</v>
      </c>
      <c r="I15" s="476"/>
      <c r="J15" s="42">
        <f>VLOOKUP($A15&amp;J$34,決統データ!$A$3:$DE$365,$E15+19,FALSE)</f>
        <v>3630</v>
      </c>
    </row>
    <row r="16" spans="1:10" ht="24" customHeight="1">
      <c r="A16" s="27" t="str">
        <f t="shared" si="0"/>
        <v>1001401</v>
      </c>
      <c r="B16" s="28" t="s">
        <v>896</v>
      </c>
      <c r="C16" s="29">
        <v>14</v>
      </c>
      <c r="D16" s="28" t="s">
        <v>761</v>
      </c>
      <c r="E16" s="24">
        <v>17</v>
      </c>
      <c r="F16" s="658"/>
      <c r="G16" s="658"/>
      <c r="H16" s="467" t="s">
        <v>871</v>
      </c>
      <c r="I16" s="476"/>
      <c r="J16" s="42">
        <f>VLOOKUP($A16&amp;J$34,決統データ!$A$3:$DE$365,$E16+19,FALSE)</f>
        <v>3630</v>
      </c>
    </row>
    <row r="17" spans="1:10" ht="24" customHeight="1">
      <c r="A17" s="27" t="str">
        <f t="shared" si="0"/>
        <v>1001401</v>
      </c>
      <c r="B17" s="28" t="s">
        <v>896</v>
      </c>
      <c r="C17" s="29">
        <v>14</v>
      </c>
      <c r="D17" s="28" t="s">
        <v>761</v>
      </c>
      <c r="E17" s="24">
        <v>18</v>
      </c>
      <c r="F17" s="658"/>
      <c r="G17" s="658"/>
      <c r="H17" s="467" t="s">
        <v>870</v>
      </c>
      <c r="I17" s="476"/>
      <c r="J17" s="42">
        <f>VLOOKUP($A17&amp;J$34,決統データ!$A$3:$DE$365,$E17+19,FALSE)</f>
        <v>1050</v>
      </c>
    </row>
    <row r="18" spans="1:10" ht="24" customHeight="1">
      <c r="A18" s="27" t="str">
        <f t="shared" si="0"/>
        <v>1001401</v>
      </c>
      <c r="B18" s="28" t="s">
        <v>896</v>
      </c>
      <c r="C18" s="29">
        <v>14</v>
      </c>
      <c r="D18" s="28" t="s">
        <v>761</v>
      </c>
      <c r="E18" s="24">
        <v>20</v>
      </c>
      <c r="F18" s="658"/>
      <c r="G18" s="658" t="s">
        <v>876</v>
      </c>
      <c r="H18" s="467" t="s">
        <v>874</v>
      </c>
      <c r="I18" s="476"/>
      <c r="J18" s="42">
        <f>VLOOKUP($A18&amp;J$34,決統データ!$A$3:$DE$365,$E18+19,FALSE)</f>
        <v>0</v>
      </c>
    </row>
    <row r="19" spans="1:10" ht="24" customHeight="1">
      <c r="A19" s="27" t="str">
        <f t="shared" si="0"/>
        <v>1001401</v>
      </c>
      <c r="B19" s="28" t="s">
        <v>896</v>
      </c>
      <c r="C19" s="29">
        <v>14</v>
      </c>
      <c r="D19" s="28" t="s">
        <v>761</v>
      </c>
      <c r="E19" s="24">
        <v>21</v>
      </c>
      <c r="F19" s="658"/>
      <c r="G19" s="658"/>
      <c r="H19" s="467" t="s">
        <v>873</v>
      </c>
      <c r="I19" s="476"/>
      <c r="J19" s="42">
        <f>VLOOKUP($A19&amp;J$34,決統データ!$A$3:$DE$365,$E19+19,FALSE)</f>
        <v>0</v>
      </c>
    </row>
    <row r="20" spans="1:10" ht="24" customHeight="1">
      <c r="A20" s="27" t="str">
        <f t="shared" si="0"/>
        <v>1001401</v>
      </c>
      <c r="B20" s="28" t="s">
        <v>896</v>
      </c>
      <c r="C20" s="29">
        <v>14</v>
      </c>
      <c r="D20" s="28" t="s">
        <v>761</v>
      </c>
      <c r="E20" s="24">
        <v>22</v>
      </c>
      <c r="F20" s="658"/>
      <c r="G20" s="658"/>
      <c r="H20" s="467" t="s">
        <v>872</v>
      </c>
      <c r="I20" s="476"/>
      <c r="J20" s="42">
        <f>VLOOKUP($A20&amp;J$34,決統データ!$A$3:$DE$365,$E20+19,FALSE)</f>
        <v>0</v>
      </c>
    </row>
    <row r="21" spans="1:10" ht="24" customHeight="1">
      <c r="A21" s="27" t="str">
        <f t="shared" si="0"/>
        <v>1001401</v>
      </c>
      <c r="B21" s="28" t="s">
        <v>896</v>
      </c>
      <c r="C21" s="29">
        <v>14</v>
      </c>
      <c r="D21" s="28" t="s">
        <v>761</v>
      </c>
      <c r="E21" s="24">
        <v>23</v>
      </c>
      <c r="F21" s="658"/>
      <c r="G21" s="658"/>
      <c r="H21" s="467" t="s">
        <v>871</v>
      </c>
      <c r="I21" s="476"/>
      <c r="J21" s="42">
        <f>VLOOKUP($A21&amp;J$34,決統データ!$A$3:$DE$365,$E21+19,FALSE)</f>
        <v>0</v>
      </c>
    </row>
    <row r="22" spans="1:10" ht="24" customHeight="1">
      <c r="A22" s="27" t="str">
        <f t="shared" si="0"/>
        <v>1001401</v>
      </c>
      <c r="B22" s="28" t="s">
        <v>896</v>
      </c>
      <c r="C22" s="29">
        <v>14</v>
      </c>
      <c r="D22" s="28" t="s">
        <v>761</v>
      </c>
      <c r="E22" s="24">
        <v>24</v>
      </c>
      <c r="F22" s="658"/>
      <c r="G22" s="658"/>
      <c r="H22" s="467" t="s">
        <v>870</v>
      </c>
      <c r="I22" s="476"/>
      <c r="J22" s="42">
        <f>VLOOKUP($A22&amp;J$34,決統データ!$A$3:$DE$365,$E22+19,FALSE)</f>
        <v>0</v>
      </c>
    </row>
    <row r="23" spans="1:10" ht="24" customHeight="1">
      <c r="A23" s="27" t="str">
        <f t="shared" si="0"/>
        <v>1001401</v>
      </c>
      <c r="B23" s="28" t="s">
        <v>896</v>
      </c>
      <c r="C23" s="29">
        <v>14</v>
      </c>
      <c r="D23" s="28" t="s">
        <v>761</v>
      </c>
      <c r="E23" s="24">
        <v>26</v>
      </c>
      <c r="F23" s="658"/>
      <c r="G23" s="658" t="s">
        <v>875</v>
      </c>
      <c r="H23" s="467" t="s">
        <v>874</v>
      </c>
      <c r="I23" s="476"/>
      <c r="J23" s="42">
        <f>VLOOKUP($A23&amp;J$34,決統データ!$A$3:$DE$365,$E23+19,FALSE)</f>
        <v>1050</v>
      </c>
    </row>
    <row r="24" spans="1:10" ht="24" customHeight="1">
      <c r="A24" s="27" t="str">
        <f t="shared" si="0"/>
        <v>1001401</v>
      </c>
      <c r="B24" s="28" t="s">
        <v>896</v>
      </c>
      <c r="C24" s="29">
        <v>14</v>
      </c>
      <c r="D24" s="28" t="s">
        <v>761</v>
      </c>
      <c r="E24" s="24">
        <v>27</v>
      </c>
      <c r="F24" s="658"/>
      <c r="G24" s="658"/>
      <c r="H24" s="467" t="s">
        <v>873</v>
      </c>
      <c r="I24" s="476"/>
      <c r="J24" s="42">
        <f>VLOOKUP($A24&amp;J$34,決統データ!$A$3:$DE$365,$E24+19,FALSE)</f>
        <v>1050</v>
      </c>
    </row>
    <row r="25" spans="1:10" ht="24" customHeight="1">
      <c r="A25" s="27" t="str">
        <f t="shared" si="0"/>
        <v>1001401</v>
      </c>
      <c r="B25" s="28" t="s">
        <v>896</v>
      </c>
      <c r="C25" s="29">
        <v>14</v>
      </c>
      <c r="D25" s="28" t="s">
        <v>761</v>
      </c>
      <c r="E25" s="24">
        <v>28</v>
      </c>
      <c r="F25" s="658"/>
      <c r="G25" s="658"/>
      <c r="H25" s="467" t="s">
        <v>872</v>
      </c>
      <c r="I25" s="476"/>
      <c r="J25" s="42">
        <f>VLOOKUP($A25&amp;J$34,決統データ!$A$3:$DE$365,$E25+19,FALSE)</f>
        <v>1050</v>
      </c>
    </row>
    <row r="26" spans="1:10" ht="24" customHeight="1">
      <c r="A26" s="27" t="str">
        <f t="shared" si="0"/>
        <v>1001401</v>
      </c>
      <c r="B26" s="28" t="s">
        <v>896</v>
      </c>
      <c r="C26" s="29">
        <v>14</v>
      </c>
      <c r="D26" s="28" t="s">
        <v>761</v>
      </c>
      <c r="E26" s="24">
        <v>29</v>
      </c>
      <c r="F26" s="658"/>
      <c r="G26" s="658"/>
      <c r="H26" s="467" t="s">
        <v>871</v>
      </c>
      <c r="I26" s="476"/>
      <c r="J26" s="42">
        <f>VLOOKUP($A26&amp;J$34,決統データ!$A$3:$DE$365,$E26+19,FALSE)</f>
        <v>1050</v>
      </c>
    </row>
    <row r="27" spans="1:10" ht="24" customHeight="1">
      <c r="A27" s="27" t="str">
        <f t="shared" si="0"/>
        <v>1001401</v>
      </c>
      <c r="B27" s="28" t="s">
        <v>896</v>
      </c>
      <c r="C27" s="29">
        <v>14</v>
      </c>
      <c r="D27" s="28" t="s">
        <v>761</v>
      </c>
      <c r="E27" s="24">
        <v>30</v>
      </c>
      <c r="F27" s="658"/>
      <c r="G27" s="658"/>
      <c r="H27" s="467" t="s">
        <v>870</v>
      </c>
      <c r="I27" s="476"/>
      <c r="J27" s="42">
        <f>VLOOKUP($A27&amp;J$34,決統データ!$A$3:$DE$365,$E27+19,FALSE)</f>
        <v>1050</v>
      </c>
    </row>
    <row r="28" spans="1:10" ht="24" customHeight="1">
      <c r="A28" s="27" t="str">
        <f t="shared" si="0"/>
        <v>1001401</v>
      </c>
      <c r="B28" s="28" t="s">
        <v>896</v>
      </c>
      <c r="C28" s="29">
        <v>14</v>
      </c>
      <c r="D28" s="28" t="s">
        <v>761</v>
      </c>
      <c r="E28" s="24">
        <v>32</v>
      </c>
      <c r="F28" s="877" t="s">
        <v>773</v>
      </c>
      <c r="G28" s="467" t="s">
        <v>772</v>
      </c>
      <c r="H28" s="467"/>
      <c r="I28" s="476"/>
      <c r="J28" s="42">
        <f>VLOOKUP($A28&amp;J$34,決統データ!$A$3:$DE$365,$E28+19,FALSE)</f>
        <v>0</v>
      </c>
    </row>
    <row r="29" spans="1:10" ht="24" customHeight="1">
      <c r="A29" s="27" t="str">
        <f t="shared" si="0"/>
        <v>1001401</v>
      </c>
      <c r="B29" s="28" t="s">
        <v>896</v>
      </c>
      <c r="C29" s="29">
        <v>14</v>
      </c>
      <c r="D29" s="28" t="s">
        <v>761</v>
      </c>
      <c r="E29" s="24">
        <v>33</v>
      </c>
      <c r="F29" s="877"/>
      <c r="G29" s="467" t="s">
        <v>771</v>
      </c>
      <c r="H29" s="467"/>
      <c r="I29" s="476"/>
      <c r="J29" s="42">
        <f>VLOOKUP($A29&amp;J$34,決統データ!$A$3:$DE$365,$E29+19,FALSE)</f>
        <v>0</v>
      </c>
    </row>
    <row r="30" spans="1:10" ht="24" customHeight="1">
      <c r="A30" s="27" t="str">
        <f t="shared" si="0"/>
        <v>1001401</v>
      </c>
      <c r="B30" s="28" t="s">
        <v>896</v>
      </c>
      <c r="C30" s="29">
        <v>14</v>
      </c>
      <c r="D30" s="28" t="s">
        <v>761</v>
      </c>
      <c r="E30" s="24">
        <v>34</v>
      </c>
      <c r="F30" s="877"/>
      <c r="G30" s="467" t="s">
        <v>770</v>
      </c>
      <c r="H30" s="467"/>
      <c r="I30" s="476"/>
      <c r="J30" s="42">
        <f>VLOOKUP($A30&amp;J$34,決統データ!$A$3:$DE$365,$E30+19,FALSE)</f>
        <v>0</v>
      </c>
    </row>
    <row r="31" spans="1:10">
      <c r="G31" s="78"/>
    </row>
    <row r="34" spans="10:10" hidden="1">
      <c r="J34" s="33">
        <v>262013001</v>
      </c>
    </row>
  </sheetData>
  <sheetProtection algorithmName="SHA-512" hashValue="B+wFjriUS6uOPHxD5sHYwgetJuC8LQAJggDTGG5rbPMkIElirNhPwSsIzQ/UeZ53lnABiUu52FN7+AyssKnU6w==" saltValue="Df59lbse/3bUkizOCpTKxA==" spinCount="100000" sheet="1" objects="1" scenarios="1"/>
  <customSheetViews>
    <customSheetView guid="{247A5D4D-80F1-4466-92F7-7A3BC78E450F}" printArea="1">
      <selection activeCell="C43" sqref="C43"/>
      <pageMargins left="1.181102362204724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35">
    <mergeCell ref="F3:I3"/>
    <mergeCell ref="F4:I4"/>
    <mergeCell ref="H13:I13"/>
    <mergeCell ref="G13:G17"/>
    <mergeCell ref="F5:F12"/>
    <mergeCell ref="G6:G12"/>
    <mergeCell ref="H11:I11"/>
    <mergeCell ref="H12:I12"/>
    <mergeCell ref="H14:I14"/>
    <mergeCell ref="H15:I15"/>
    <mergeCell ref="F28:F30"/>
    <mergeCell ref="G5:I5"/>
    <mergeCell ref="H6:I6"/>
    <mergeCell ref="H7:I7"/>
    <mergeCell ref="H8:I8"/>
    <mergeCell ref="H9:I9"/>
    <mergeCell ref="H10:I10"/>
    <mergeCell ref="H18:I18"/>
    <mergeCell ref="H19:I19"/>
    <mergeCell ref="H16:I16"/>
    <mergeCell ref="H17:I17"/>
    <mergeCell ref="G18:G22"/>
    <mergeCell ref="F13:F27"/>
    <mergeCell ref="H20:I20"/>
    <mergeCell ref="H21:I21"/>
    <mergeCell ref="H22:I22"/>
    <mergeCell ref="G28:I28"/>
    <mergeCell ref="G29:I29"/>
    <mergeCell ref="G30:I30"/>
    <mergeCell ref="G23:G27"/>
    <mergeCell ref="H24:I24"/>
    <mergeCell ref="H25:I25"/>
    <mergeCell ref="H26:I26"/>
    <mergeCell ref="H27:I27"/>
    <mergeCell ref="H23:I23"/>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K93"/>
  <sheetViews>
    <sheetView view="pageBreakPreview" zoomScaleNormal="100" zoomScaleSheetLayoutView="100" workbookViewId="0">
      <pane ySplit="2" topLeftCell="A3" activePane="bottomLeft" state="frozen"/>
      <selection pane="bottomLeft" activeCell="A93" sqref="A93:XFD93"/>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6.296875" style="1" customWidth="1"/>
    <col min="7" max="7" width="7.19921875" style="1" customWidth="1"/>
    <col min="8" max="8" width="5" style="1" customWidth="1"/>
    <col min="9" max="9" width="4.09765625" style="1" customWidth="1"/>
    <col min="10" max="10" width="31.5" style="1" customWidth="1"/>
    <col min="11" max="11" width="16.296875" style="5" customWidth="1"/>
    <col min="12" max="16384" width="9" style="1"/>
  </cols>
  <sheetData>
    <row r="1" spans="1:11">
      <c r="F1" s="1" t="s">
        <v>867</v>
      </c>
      <c r="K1" s="80" t="s">
        <v>513</v>
      </c>
    </row>
    <row r="2" spans="1:11" ht="33.75" customHeight="1">
      <c r="A2" s="26"/>
      <c r="B2" s="67" t="s">
        <v>757</v>
      </c>
      <c r="C2" s="26" t="s">
        <v>758</v>
      </c>
      <c r="D2" s="26" t="s">
        <v>759</v>
      </c>
      <c r="E2" s="30" t="s">
        <v>760</v>
      </c>
      <c r="F2" s="807"/>
      <c r="G2" s="807"/>
      <c r="H2" s="807"/>
      <c r="I2" s="807"/>
      <c r="J2" s="807"/>
      <c r="K2" s="81" t="s">
        <v>453</v>
      </c>
    </row>
    <row r="3" spans="1:11" ht="14.1" customHeight="1">
      <c r="A3" s="27" t="str">
        <f>+B3&amp;C3&amp;D3</f>
        <v>1002601</v>
      </c>
      <c r="B3" s="28" t="s">
        <v>896</v>
      </c>
      <c r="C3" s="29">
        <v>26</v>
      </c>
      <c r="D3" s="28" t="s">
        <v>761</v>
      </c>
      <c r="E3" s="31" t="s">
        <v>762</v>
      </c>
      <c r="F3" s="611" t="s">
        <v>866</v>
      </c>
      <c r="G3" s="636" t="s">
        <v>865</v>
      </c>
      <c r="H3" s="636"/>
      <c r="I3" s="636"/>
      <c r="J3" s="636"/>
      <c r="K3" s="42">
        <f>VLOOKUP($A3&amp;K$93,決統データ!$A$2:$DE$365,$E3+19,FALSE)</f>
        <v>3199</v>
      </c>
    </row>
    <row r="4" spans="1:11" ht="14.1" customHeight="1">
      <c r="A4" s="27" t="str">
        <f t="shared" ref="A4:A67" si="0">+B4&amp;C4&amp;D4</f>
        <v>1002601</v>
      </c>
      <c r="B4" s="28" t="s">
        <v>896</v>
      </c>
      <c r="C4" s="29">
        <v>26</v>
      </c>
      <c r="D4" s="28" t="s">
        <v>761</v>
      </c>
      <c r="E4" s="24">
        <v>2</v>
      </c>
      <c r="F4" s="611"/>
      <c r="G4" s="467" t="s">
        <v>864</v>
      </c>
      <c r="H4" s="467"/>
      <c r="I4" s="467"/>
      <c r="J4" s="467"/>
      <c r="K4" s="42">
        <f>VLOOKUP($A4&amp;K$93,決統データ!$A$2:$DE$365,$E4+19,FALSE)</f>
        <v>0</v>
      </c>
    </row>
    <row r="5" spans="1:11" ht="14.1" customHeight="1">
      <c r="A5" s="27" t="str">
        <f t="shared" si="0"/>
        <v>1002601</v>
      </c>
      <c r="B5" s="28" t="s">
        <v>896</v>
      </c>
      <c r="C5" s="29">
        <v>26</v>
      </c>
      <c r="D5" s="28" t="s">
        <v>761</v>
      </c>
      <c r="E5" s="24">
        <v>3</v>
      </c>
      <c r="F5" s="611"/>
      <c r="G5" s="467" t="s">
        <v>863</v>
      </c>
      <c r="H5" s="467"/>
      <c r="I5" s="467"/>
      <c r="J5" s="467"/>
      <c r="K5" s="42">
        <f>VLOOKUP($A5&amp;K$93,決統データ!$A$2:$DE$365,$E5+19,FALSE)</f>
        <v>0</v>
      </c>
    </row>
    <row r="6" spans="1:11" ht="14.1" customHeight="1">
      <c r="A6" s="27" t="str">
        <f t="shared" si="0"/>
        <v>1002601</v>
      </c>
      <c r="B6" s="28" t="s">
        <v>896</v>
      </c>
      <c r="C6" s="29">
        <v>26</v>
      </c>
      <c r="D6" s="28" t="s">
        <v>761</v>
      </c>
      <c r="E6" s="24">
        <v>5</v>
      </c>
      <c r="F6" s="611"/>
      <c r="G6" s="467" t="s">
        <v>862</v>
      </c>
      <c r="H6" s="467"/>
      <c r="I6" s="467"/>
      <c r="J6" s="467"/>
      <c r="K6" s="42">
        <f>VLOOKUP($A6&amp;K$93,決統データ!$A$2:$DE$365,$E6+19,FALSE)</f>
        <v>0</v>
      </c>
    </row>
    <row r="7" spans="1:11" ht="14.1" customHeight="1">
      <c r="A7" s="27" t="str">
        <f t="shared" si="0"/>
        <v>1002601</v>
      </c>
      <c r="B7" s="28" t="s">
        <v>896</v>
      </c>
      <c r="C7" s="29">
        <v>26</v>
      </c>
      <c r="D7" s="28" t="s">
        <v>761</v>
      </c>
      <c r="E7" s="24">
        <v>6</v>
      </c>
      <c r="F7" s="611"/>
      <c r="G7" s="467" t="s">
        <v>853</v>
      </c>
      <c r="H7" s="467"/>
      <c r="I7" s="467"/>
      <c r="J7" s="467"/>
      <c r="K7" s="42">
        <f>VLOOKUP($A7&amp;K$93,決統データ!$A$2:$DE$365,$E7+19,FALSE)</f>
        <v>0</v>
      </c>
    </row>
    <row r="8" spans="1:11" ht="14.1" customHeight="1">
      <c r="A8" s="27" t="str">
        <f t="shared" si="0"/>
        <v>1002601</v>
      </c>
      <c r="B8" s="28" t="s">
        <v>896</v>
      </c>
      <c r="C8" s="29">
        <v>26</v>
      </c>
      <c r="D8" s="28" t="s">
        <v>761</v>
      </c>
      <c r="E8" s="24">
        <v>7</v>
      </c>
      <c r="F8" s="611"/>
      <c r="G8" s="467" t="s">
        <v>861</v>
      </c>
      <c r="H8" s="467"/>
      <c r="I8" s="467"/>
      <c r="J8" s="467"/>
      <c r="K8" s="42">
        <f>VLOOKUP($A8&amp;K$93,決統データ!$A$2:$DE$365,$E8+19,FALSE)</f>
        <v>3199</v>
      </c>
    </row>
    <row r="9" spans="1:11" ht="14.1" customHeight="1">
      <c r="A9" s="27" t="str">
        <f t="shared" si="0"/>
        <v>1002601</v>
      </c>
      <c r="B9" s="28" t="s">
        <v>896</v>
      </c>
      <c r="C9" s="29">
        <v>26</v>
      </c>
      <c r="D9" s="28" t="s">
        <v>761</v>
      </c>
      <c r="E9" s="24">
        <v>8</v>
      </c>
      <c r="F9" s="611"/>
      <c r="G9" s="467" t="s">
        <v>860</v>
      </c>
      <c r="H9" s="467"/>
      <c r="I9" s="467"/>
      <c r="J9" s="467"/>
      <c r="K9" s="42">
        <f>VLOOKUP($A9&amp;K$93,決統データ!$A$2:$DE$365,$E9+19,FALSE)</f>
        <v>0</v>
      </c>
    </row>
    <row r="10" spans="1:11" ht="14.1" customHeight="1">
      <c r="A10" s="27" t="str">
        <f t="shared" si="0"/>
        <v>1002601</v>
      </c>
      <c r="B10" s="28" t="s">
        <v>896</v>
      </c>
      <c r="C10" s="29">
        <v>26</v>
      </c>
      <c r="D10" s="28" t="s">
        <v>761</v>
      </c>
      <c r="E10" s="24">
        <v>9</v>
      </c>
      <c r="F10" s="611"/>
      <c r="G10" s="467" t="s">
        <v>895</v>
      </c>
      <c r="H10" s="467"/>
      <c r="I10" s="467"/>
      <c r="J10" s="467"/>
      <c r="K10" s="42">
        <f>VLOOKUP($A10&amp;K$93,決統データ!$A$2:$DE$365,$E10+19,FALSE)</f>
        <v>0</v>
      </c>
    </row>
    <row r="11" spans="1:11" ht="14.1" customHeight="1">
      <c r="A11" s="27" t="str">
        <f t="shared" si="0"/>
        <v>1002601</v>
      </c>
      <c r="B11" s="28" t="s">
        <v>896</v>
      </c>
      <c r="C11" s="29">
        <v>26</v>
      </c>
      <c r="D11" s="28" t="s">
        <v>761</v>
      </c>
      <c r="E11" s="24">
        <v>10</v>
      </c>
      <c r="F11" s="611"/>
      <c r="G11" s="467" t="s">
        <v>894</v>
      </c>
      <c r="H11" s="467"/>
      <c r="I11" s="467"/>
      <c r="J11" s="467"/>
      <c r="K11" s="42">
        <f>VLOOKUP($A11&amp;K$93,決統データ!$A$2:$DE$365,$E11+19,FALSE)</f>
        <v>0</v>
      </c>
    </row>
    <row r="12" spans="1:11" ht="14.1" customHeight="1">
      <c r="A12" s="27" t="str">
        <f t="shared" si="0"/>
        <v>1002601</v>
      </c>
      <c r="B12" s="28" t="s">
        <v>896</v>
      </c>
      <c r="C12" s="29">
        <v>26</v>
      </c>
      <c r="D12" s="28" t="s">
        <v>761</v>
      </c>
      <c r="E12" s="24">
        <v>11</v>
      </c>
      <c r="F12" s="611"/>
      <c r="G12" s="467" t="s">
        <v>893</v>
      </c>
      <c r="H12" s="467"/>
      <c r="I12" s="467"/>
      <c r="J12" s="467"/>
      <c r="K12" s="42">
        <f>VLOOKUP($A12&amp;K$93,決統データ!$A$2:$DE$365,$E12+19,FALSE)</f>
        <v>3199</v>
      </c>
    </row>
    <row r="13" spans="1:11" ht="14.1" customHeight="1">
      <c r="A13" s="27" t="str">
        <f t="shared" si="0"/>
        <v>1002601</v>
      </c>
      <c r="B13" s="28" t="s">
        <v>896</v>
      </c>
      <c r="C13" s="29">
        <v>26</v>
      </c>
      <c r="D13" s="28" t="s">
        <v>761</v>
      </c>
      <c r="E13" s="24">
        <v>12</v>
      </c>
      <c r="F13" s="611"/>
      <c r="G13" s="467" t="s">
        <v>857</v>
      </c>
      <c r="H13" s="467"/>
      <c r="I13" s="467"/>
      <c r="J13" s="467"/>
      <c r="K13" s="42">
        <f>VLOOKUP($A13&amp;K$93,決統データ!$A$2:$DE$365,$E13+19,FALSE)</f>
        <v>3199</v>
      </c>
    </row>
    <row r="14" spans="1:11" ht="14.1" customHeight="1">
      <c r="A14" s="27" t="str">
        <f t="shared" si="0"/>
        <v>1002601</v>
      </c>
      <c r="B14" s="28" t="s">
        <v>896</v>
      </c>
      <c r="C14" s="29">
        <v>26</v>
      </c>
      <c r="D14" s="28" t="s">
        <v>761</v>
      </c>
      <c r="E14" s="24">
        <v>13</v>
      </c>
      <c r="F14" s="611"/>
      <c r="G14" s="467" t="s">
        <v>856</v>
      </c>
      <c r="H14" s="467"/>
      <c r="I14" s="467"/>
      <c r="J14" s="467"/>
      <c r="K14" s="42">
        <f>VLOOKUP($A14&amp;K$93,決統データ!$A$2:$DE$365,$E14+19,FALSE)</f>
        <v>12</v>
      </c>
    </row>
    <row r="15" spans="1:11" ht="14.1" customHeight="1">
      <c r="A15" s="27" t="str">
        <f t="shared" si="0"/>
        <v>1002601</v>
      </c>
      <c r="B15" s="28" t="s">
        <v>896</v>
      </c>
      <c r="C15" s="29">
        <v>26</v>
      </c>
      <c r="D15" s="28" t="s">
        <v>761</v>
      </c>
      <c r="E15" s="24">
        <v>14</v>
      </c>
      <c r="F15" s="611"/>
      <c r="G15" s="467" t="s">
        <v>855</v>
      </c>
      <c r="H15" s="467"/>
      <c r="I15" s="467"/>
      <c r="J15" s="467"/>
      <c r="K15" s="42">
        <f>VLOOKUP($A15&amp;K$93,決統データ!$A$2:$DE$365,$E15+19,FALSE)</f>
        <v>0</v>
      </c>
    </row>
    <row r="16" spans="1:11" ht="14.1" customHeight="1">
      <c r="A16" s="27" t="str">
        <f t="shared" si="0"/>
        <v>1002601</v>
      </c>
      <c r="B16" s="28" t="s">
        <v>896</v>
      </c>
      <c r="C16" s="29">
        <v>26</v>
      </c>
      <c r="D16" s="28" t="s">
        <v>761</v>
      </c>
      <c r="E16" s="24">
        <v>15</v>
      </c>
      <c r="F16" s="611"/>
      <c r="G16" s="467" t="s">
        <v>854</v>
      </c>
      <c r="H16" s="467"/>
      <c r="I16" s="467"/>
      <c r="J16" s="467"/>
      <c r="K16" s="42">
        <f>VLOOKUP($A16&amp;K$93,決統データ!$A$2:$DE$365,$E16+19,FALSE)</f>
        <v>0</v>
      </c>
    </row>
    <row r="17" spans="1:11" ht="14.1" customHeight="1">
      <c r="A17" s="27" t="str">
        <f t="shared" si="0"/>
        <v>1002601</v>
      </c>
      <c r="B17" s="28" t="s">
        <v>896</v>
      </c>
      <c r="C17" s="29">
        <v>26</v>
      </c>
      <c r="D17" s="28" t="s">
        <v>761</v>
      </c>
      <c r="E17" s="24">
        <v>16</v>
      </c>
      <c r="F17" s="611"/>
      <c r="G17" s="467" t="s">
        <v>853</v>
      </c>
      <c r="H17" s="467"/>
      <c r="I17" s="467"/>
      <c r="J17" s="467"/>
      <c r="K17" s="42">
        <f>VLOOKUP($A17&amp;K$93,決統データ!$A$2:$DE$365,$E17+19,FALSE)</f>
        <v>12</v>
      </c>
    </row>
    <row r="18" spans="1:11" ht="14.1" customHeight="1">
      <c r="A18" s="27" t="str">
        <f t="shared" si="0"/>
        <v>1002601</v>
      </c>
      <c r="B18" s="28" t="s">
        <v>896</v>
      </c>
      <c r="C18" s="29">
        <v>26</v>
      </c>
      <c r="D18" s="28" t="s">
        <v>761</v>
      </c>
      <c r="E18" s="24">
        <v>17</v>
      </c>
      <c r="F18" s="611"/>
      <c r="G18" s="467" t="s">
        <v>852</v>
      </c>
      <c r="H18" s="467"/>
      <c r="I18" s="467"/>
      <c r="J18" s="467"/>
      <c r="K18" s="42">
        <f>VLOOKUP($A18&amp;K$93,決統データ!$A$2:$DE$365,$E18+19,FALSE)</f>
        <v>3187</v>
      </c>
    </row>
    <row r="19" spans="1:11" ht="14.1" customHeight="1">
      <c r="A19" s="27" t="str">
        <f t="shared" si="0"/>
        <v>1002601</v>
      </c>
      <c r="B19" s="28" t="s">
        <v>896</v>
      </c>
      <c r="C19" s="29">
        <v>26</v>
      </c>
      <c r="D19" s="28" t="s">
        <v>761</v>
      </c>
      <c r="E19" s="24">
        <v>18</v>
      </c>
      <c r="F19" s="611"/>
      <c r="G19" s="467" t="s">
        <v>851</v>
      </c>
      <c r="H19" s="467"/>
      <c r="I19" s="467"/>
      <c r="J19" s="467"/>
      <c r="K19" s="42">
        <f>VLOOKUP($A19&amp;K$93,決統データ!$A$2:$DE$365,$E19+19,FALSE)</f>
        <v>0</v>
      </c>
    </row>
    <row r="20" spans="1:11" ht="14.1" customHeight="1">
      <c r="A20" s="27" t="str">
        <f t="shared" si="0"/>
        <v>1002601</v>
      </c>
      <c r="B20" s="28" t="s">
        <v>896</v>
      </c>
      <c r="C20" s="29">
        <v>26</v>
      </c>
      <c r="D20" s="28" t="s">
        <v>761</v>
      </c>
      <c r="E20" s="24">
        <v>19</v>
      </c>
      <c r="F20" s="611"/>
      <c r="G20" s="467" t="s">
        <v>850</v>
      </c>
      <c r="H20" s="467"/>
      <c r="I20" s="467"/>
      <c r="J20" s="467"/>
      <c r="K20" s="42">
        <f>VLOOKUP($A20&amp;K$93,決統データ!$A$2:$DE$365,$E20+19,FALSE)</f>
        <v>0</v>
      </c>
    </row>
    <row r="21" spans="1:11" ht="14.1" customHeight="1">
      <c r="A21" s="27" t="str">
        <f t="shared" si="0"/>
        <v>1002601</v>
      </c>
      <c r="B21" s="28" t="s">
        <v>896</v>
      </c>
      <c r="C21" s="29">
        <v>26</v>
      </c>
      <c r="D21" s="28" t="s">
        <v>761</v>
      </c>
      <c r="E21" s="24">
        <v>20</v>
      </c>
      <c r="F21" s="611"/>
      <c r="G21" s="467" t="s">
        <v>849</v>
      </c>
      <c r="H21" s="467"/>
      <c r="I21" s="467"/>
      <c r="J21" s="467"/>
      <c r="K21" s="42">
        <f>VLOOKUP($A21&amp;K$93,決統データ!$A$2:$DE$365,$E21+19,FALSE)</f>
        <v>0</v>
      </c>
    </row>
    <row r="22" spans="1:11" ht="14.1" customHeight="1">
      <c r="A22" s="27" t="str">
        <f t="shared" si="0"/>
        <v>1002601</v>
      </c>
      <c r="B22" s="28" t="s">
        <v>896</v>
      </c>
      <c r="C22" s="29">
        <v>26</v>
      </c>
      <c r="D22" s="28" t="s">
        <v>761</v>
      </c>
      <c r="E22" s="24">
        <v>21</v>
      </c>
      <c r="F22" s="611"/>
      <c r="G22" s="467" t="s">
        <v>848</v>
      </c>
      <c r="H22" s="467"/>
      <c r="I22" s="467"/>
      <c r="J22" s="467"/>
      <c r="K22" s="42">
        <f>VLOOKUP($A22&amp;K$93,決統データ!$A$2:$DE$365,$E22+19,FALSE)</f>
        <v>3187</v>
      </c>
    </row>
    <row r="23" spans="1:11" ht="14.1" customHeight="1">
      <c r="A23" s="27" t="str">
        <f t="shared" si="0"/>
        <v>1002601</v>
      </c>
      <c r="B23" s="28" t="s">
        <v>896</v>
      </c>
      <c r="C23" s="29">
        <v>26</v>
      </c>
      <c r="D23" s="28" t="s">
        <v>761</v>
      </c>
      <c r="E23" s="24">
        <v>22</v>
      </c>
      <c r="F23" s="612"/>
      <c r="G23" s="467" t="s">
        <v>847</v>
      </c>
      <c r="H23" s="467"/>
      <c r="I23" s="467"/>
      <c r="J23" s="467"/>
      <c r="K23" s="42">
        <f>VLOOKUP($A23&amp;K$93,決統データ!$A$2:$DE$365,$E23+19,FALSE)</f>
        <v>0</v>
      </c>
    </row>
    <row r="24" spans="1:11" ht="14.1" customHeight="1">
      <c r="A24" s="27" t="str">
        <f t="shared" si="0"/>
        <v>1002601</v>
      </c>
      <c r="B24" s="28" t="s">
        <v>896</v>
      </c>
      <c r="C24" s="29">
        <v>26</v>
      </c>
      <c r="D24" s="28" t="s">
        <v>761</v>
      </c>
      <c r="E24" s="24">
        <v>23</v>
      </c>
      <c r="F24" s="610" t="s">
        <v>846</v>
      </c>
      <c r="G24" s="467" t="s">
        <v>845</v>
      </c>
      <c r="H24" s="467"/>
      <c r="I24" s="467"/>
      <c r="J24" s="467"/>
      <c r="K24" s="42">
        <f>VLOOKUP($A24&amp;K$93,決統データ!$A$2:$DE$365,$E24+19,FALSE)</f>
        <v>0</v>
      </c>
    </row>
    <row r="25" spans="1:11" ht="14.1" customHeight="1">
      <c r="A25" s="27" t="str">
        <f t="shared" si="0"/>
        <v>1002601</v>
      </c>
      <c r="B25" s="28" t="s">
        <v>896</v>
      </c>
      <c r="C25" s="29">
        <v>26</v>
      </c>
      <c r="D25" s="28" t="s">
        <v>761</v>
      </c>
      <c r="E25" s="24">
        <v>24</v>
      </c>
      <c r="F25" s="611"/>
      <c r="G25" s="467" t="s">
        <v>844</v>
      </c>
      <c r="H25" s="467"/>
      <c r="I25" s="467"/>
      <c r="J25" s="467"/>
      <c r="K25" s="42">
        <f>VLOOKUP($A25&amp;K$93,決統データ!$A$2:$DE$365,$E25+19,FALSE)</f>
        <v>0</v>
      </c>
    </row>
    <row r="26" spans="1:11" ht="14.1" customHeight="1">
      <c r="A26" s="27" t="str">
        <f t="shared" si="0"/>
        <v>1002601</v>
      </c>
      <c r="B26" s="28" t="s">
        <v>896</v>
      </c>
      <c r="C26" s="29">
        <v>26</v>
      </c>
      <c r="D26" s="28" t="s">
        <v>761</v>
      </c>
      <c r="E26" s="24">
        <v>25</v>
      </c>
      <c r="F26" s="611"/>
      <c r="G26" s="467" t="s">
        <v>843</v>
      </c>
      <c r="H26" s="467"/>
      <c r="I26" s="467"/>
      <c r="J26" s="467"/>
      <c r="K26" s="42">
        <f>VLOOKUP($A26&amp;K$93,決統データ!$A$2:$DE$365,$E26+19,FALSE)</f>
        <v>0</v>
      </c>
    </row>
    <row r="27" spans="1:11" ht="14.1" customHeight="1">
      <c r="A27" s="27" t="str">
        <f t="shared" si="0"/>
        <v>1002601</v>
      </c>
      <c r="B27" s="28" t="s">
        <v>896</v>
      </c>
      <c r="C27" s="29">
        <v>26</v>
      </c>
      <c r="D27" s="28" t="s">
        <v>761</v>
      </c>
      <c r="E27" s="24">
        <v>26</v>
      </c>
      <c r="F27" s="611"/>
      <c r="G27" s="467" t="s">
        <v>842</v>
      </c>
      <c r="H27" s="467"/>
      <c r="I27" s="467"/>
      <c r="J27" s="467"/>
      <c r="K27" s="42">
        <f>VLOOKUP($A27&amp;K$93,決統データ!$A$2:$DE$365,$E27+19,FALSE)</f>
        <v>0</v>
      </c>
    </row>
    <row r="28" spans="1:11" ht="14.1" customHeight="1">
      <c r="A28" s="27" t="str">
        <f t="shared" si="0"/>
        <v>1002601</v>
      </c>
      <c r="B28" s="28" t="s">
        <v>896</v>
      </c>
      <c r="C28" s="29">
        <v>26</v>
      </c>
      <c r="D28" s="28" t="s">
        <v>761</v>
      </c>
      <c r="E28" s="24">
        <v>27</v>
      </c>
      <c r="F28" s="611"/>
      <c r="G28" s="467" t="s">
        <v>841</v>
      </c>
      <c r="H28" s="467"/>
      <c r="I28" s="467"/>
      <c r="J28" s="467"/>
      <c r="K28" s="42">
        <f>VLOOKUP($A28&amp;K$93,決統データ!$A$2:$DE$365,$E28+19,FALSE)</f>
        <v>0</v>
      </c>
    </row>
    <row r="29" spans="1:11" ht="14.1" customHeight="1">
      <c r="A29" s="27" t="str">
        <f t="shared" si="0"/>
        <v>1002601</v>
      </c>
      <c r="B29" s="28" t="s">
        <v>896</v>
      </c>
      <c r="C29" s="29">
        <v>26</v>
      </c>
      <c r="D29" s="28" t="s">
        <v>761</v>
      </c>
      <c r="E29" s="24">
        <v>28</v>
      </c>
      <c r="F29" s="611"/>
      <c r="G29" s="467" t="s">
        <v>840</v>
      </c>
      <c r="H29" s="467"/>
      <c r="I29" s="467"/>
      <c r="J29" s="467"/>
      <c r="K29" s="42">
        <f>VLOOKUP($A29&amp;K$93,決統データ!$A$2:$DE$365,$E29+19,FALSE)</f>
        <v>0</v>
      </c>
    </row>
    <row r="30" spans="1:11" ht="14.1" customHeight="1">
      <c r="A30" s="27" t="str">
        <f t="shared" si="0"/>
        <v>1002601</v>
      </c>
      <c r="B30" s="28" t="s">
        <v>896</v>
      </c>
      <c r="C30" s="29">
        <v>26</v>
      </c>
      <c r="D30" s="28" t="s">
        <v>761</v>
      </c>
      <c r="E30" s="24">
        <v>29</v>
      </c>
      <c r="F30" s="611"/>
      <c r="G30" s="467" t="s">
        <v>839</v>
      </c>
      <c r="H30" s="467"/>
      <c r="I30" s="467"/>
      <c r="J30" s="467"/>
      <c r="K30" s="42">
        <f>VLOOKUP($A30&amp;K$93,決統データ!$A$2:$DE$365,$E30+19,FALSE)</f>
        <v>0</v>
      </c>
    </row>
    <row r="31" spans="1:11" ht="14.1" customHeight="1">
      <c r="A31" s="27" t="str">
        <f t="shared" si="0"/>
        <v>1002601</v>
      </c>
      <c r="B31" s="28" t="s">
        <v>896</v>
      </c>
      <c r="C31" s="29">
        <v>26</v>
      </c>
      <c r="D31" s="28" t="s">
        <v>761</v>
      </c>
      <c r="E31" s="24">
        <v>30</v>
      </c>
      <c r="F31" s="611"/>
      <c r="G31" s="467" t="s">
        <v>892</v>
      </c>
      <c r="H31" s="467"/>
      <c r="I31" s="467"/>
      <c r="J31" s="467"/>
      <c r="K31" s="42">
        <f>VLOOKUP($A31&amp;K$93,決統データ!$A$2:$DE$365,$E31+19,FALSE)</f>
        <v>0</v>
      </c>
    </row>
    <row r="32" spans="1:11" ht="14.1" customHeight="1">
      <c r="A32" s="27" t="str">
        <f t="shared" si="0"/>
        <v>1002601</v>
      </c>
      <c r="B32" s="28" t="s">
        <v>896</v>
      </c>
      <c r="C32" s="29">
        <v>26</v>
      </c>
      <c r="D32" s="28" t="s">
        <v>761</v>
      </c>
      <c r="E32" s="24">
        <v>31</v>
      </c>
      <c r="F32" s="611"/>
      <c r="G32" s="467" t="s">
        <v>837</v>
      </c>
      <c r="H32" s="467"/>
      <c r="I32" s="467"/>
      <c r="J32" s="467"/>
      <c r="K32" s="42">
        <f>VLOOKUP($A32&amp;K$93,決統データ!$A$2:$DE$365,$E32+19,FALSE)</f>
        <v>0</v>
      </c>
    </row>
    <row r="33" spans="1:11" ht="14.1" customHeight="1">
      <c r="A33" s="27" t="str">
        <f t="shared" si="0"/>
        <v>1002601</v>
      </c>
      <c r="B33" s="28" t="s">
        <v>896</v>
      </c>
      <c r="C33" s="29">
        <v>26</v>
      </c>
      <c r="D33" s="28" t="s">
        <v>761</v>
      </c>
      <c r="E33" s="24">
        <v>32</v>
      </c>
      <c r="F33" s="611"/>
      <c r="G33" s="467" t="s">
        <v>836</v>
      </c>
      <c r="H33" s="467"/>
      <c r="I33" s="467"/>
      <c r="J33" s="467"/>
      <c r="K33" s="42">
        <f>VLOOKUP($A33&amp;K$93,決統データ!$A$2:$DE$365,$E33+19,FALSE)</f>
        <v>0</v>
      </c>
    </row>
    <row r="34" spans="1:11" ht="14.1" customHeight="1">
      <c r="A34" s="27" t="str">
        <f t="shared" si="0"/>
        <v>1002601</v>
      </c>
      <c r="B34" s="28" t="s">
        <v>896</v>
      </c>
      <c r="C34" s="29">
        <v>26</v>
      </c>
      <c r="D34" s="28" t="s">
        <v>761</v>
      </c>
      <c r="E34" s="24">
        <v>33</v>
      </c>
      <c r="F34" s="611"/>
      <c r="G34" s="467" t="s">
        <v>835</v>
      </c>
      <c r="H34" s="467"/>
      <c r="I34" s="467"/>
      <c r="J34" s="467"/>
      <c r="K34" s="42">
        <f>VLOOKUP($A34&amp;K$93,決統データ!$A$2:$DE$365,$E34+19,FALSE)</f>
        <v>0</v>
      </c>
    </row>
    <row r="35" spans="1:11" ht="14.1" customHeight="1">
      <c r="A35" s="27" t="str">
        <f t="shared" si="0"/>
        <v>1002601</v>
      </c>
      <c r="B35" s="28" t="s">
        <v>896</v>
      </c>
      <c r="C35" s="29">
        <v>26</v>
      </c>
      <c r="D35" s="28" t="s">
        <v>761</v>
      </c>
      <c r="E35" s="24">
        <v>34</v>
      </c>
      <c r="F35" s="611"/>
      <c r="G35" s="628" t="s">
        <v>834</v>
      </c>
      <c r="H35" s="628"/>
      <c r="I35" s="467"/>
      <c r="J35" s="467"/>
      <c r="K35" s="42">
        <f>VLOOKUP($A35&amp;K$93,決統データ!$A$2:$DE$365,$E35+19,FALSE)</f>
        <v>0</v>
      </c>
    </row>
    <row r="36" spans="1:11" ht="14.1" customHeight="1">
      <c r="A36" s="27" t="str">
        <f t="shared" si="0"/>
        <v>1002601</v>
      </c>
      <c r="B36" s="28" t="s">
        <v>896</v>
      </c>
      <c r="C36" s="29">
        <v>26</v>
      </c>
      <c r="D36" s="28" t="s">
        <v>761</v>
      </c>
      <c r="E36" s="24">
        <v>35</v>
      </c>
      <c r="F36" s="611"/>
      <c r="G36" s="901" t="s">
        <v>822</v>
      </c>
      <c r="H36" s="902"/>
      <c r="I36" s="498" t="s">
        <v>833</v>
      </c>
      <c r="J36" s="490"/>
      <c r="K36" s="42">
        <f>VLOOKUP($A36&amp;K$93,決統データ!$A$2:$DE$365,$E36+19,FALSE)</f>
        <v>0</v>
      </c>
    </row>
    <row r="37" spans="1:11" ht="14.1" customHeight="1">
      <c r="A37" s="27" t="str">
        <f t="shared" si="0"/>
        <v>1002601</v>
      </c>
      <c r="B37" s="28" t="s">
        <v>896</v>
      </c>
      <c r="C37" s="29">
        <v>26</v>
      </c>
      <c r="D37" s="28" t="s">
        <v>761</v>
      </c>
      <c r="E37" s="24">
        <v>36</v>
      </c>
      <c r="F37" s="611"/>
      <c r="G37" s="903"/>
      <c r="H37" s="904"/>
      <c r="I37" s="498" t="s">
        <v>832</v>
      </c>
      <c r="J37" s="490"/>
      <c r="K37" s="42">
        <f>VLOOKUP($A37&amp;K$93,決統データ!$A$2:$DE$365,$E37+19,FALSE)</f>
        <v>0</v>
      </c>
    </row>
    <row r="38" spans="1:11" ht="14.1" customHeight="1">
      <c r="A38" s="27" t="str">
        <f t="shared" si="0"/>
        <v>1002601</v>
      </c>
      <c r="B38" s="28" t="s">
        <v>896</v>
      </c>
      <c r="C38" s="29">
        <v>26</v>
      </c>
      <c r="D38" s="28" t="s">
        <v>761</v>
      </c>
      <c r="E38" s="24">
        <v>37</v>
      </c>
      <c r="F38" s="611"/>
      <c r="G38" s="848" t="s">
        <v>891</v>
      </c>
      <c r="H38" s="636" t="s">
        <v>831</v>
      </c>
      <c r="I38" s="467"/>
      <c r="J38" s="467"/>
      <c r="K38" s="42">
        <f>VLOOKUP($A38&amp;K$93,決統データ!$A$2:$DE$365,$E38+19,FALSE)</f>
        <v>0</v>
      </c>
    </row>
    <row r="39" spans="1:11" ht="14.1" customHeight="1">
      <c r="A39" s="27" t="str">
        <f t="shared" si="0"/>
        <v>1002601</v>
      </c>
      <c r="B39" s="28" t="s">
        <v>896</v>
      </c>
      <c r="C39" s="29">
        <v>26</v>
      </c>
      <c r="D39" s="28" t="s">
        <v>761</v>
      </c>
      <c r="E39" s="24">
        <v>38</v>
      </c>
      <c r="F39" s="611"/>
      <c r="G39" s="877"/>
      <c r="H39" s="467" t="s">
        <v>829</v>
      </c>
      <c r="I39" s="467"/>
      <c r="J39" s="467"/>
      <c r="K39" s="42">
        <f>VLOOKUP($A39&amp;K$93,決統データ!$A$2:$DE$365,$E39+19,FALSE)</f>
        <v>0</v>
      </c>
    </row>
    <row r="40" spans="1:11" ht="14.1" customHeight="1">
      <c r="A40" s="27" t="str">
        <f t="shared" si="0"/>
        <v>1002601</v>
      </c>
      <c r="B40" s="28" t="s">
        <v>896</v>
      </c>
      <c r="C40" s="29">
        <v>26</v>
      </c>
      <c r="D40" s="28" t="s">
        <v>761</v>
      </c>
      <c r="E40" s="24">
        <v>39</v>
      </c>
      <c r="F40" s="611"/>
      <c r="G40" s="877"/>
      <c r="H40" s="467" t="s">
        <v>830</v>
      </c>
      <c r="I40" s="467"/>
      <c r="J40" s="467"/>
      <c r="K40" s="42">
        <f>VLOOKUP($A40&amp;K$93,決統データ!$A$2:$DE$365,$E40+19,FALSE)</f>
        <v>0</v>
      </c>
    </row>
    <row r="41" spans="1:11" ht="14.1" customHeight="1">
      <c r="A41" s="27" t="str">
        <f t="shared" si="0"/>
        <v>1002601</v>
      </c>
      <c r="B41" s="28" t="s">
        <v>896</v>
      </c>
      <c r="C41" s="29">
        <v>26</v>
      </c>
      <c r="D41" s="28" t="s">
        <v>761</v>
      </c>
      <c r="E41" s="24">
        <v>40</v>
      </c>
      <c r="F41" s="611"/>
      <c r="G41" s="877"/>
      <c r="H41" s="467" t="s">
        <v>829</v>
      </c>
      <c r="I41" s="467"/>
      <c r="J41" s="467"/>
      <c r="K41" s="42">
        <f>VLOOKUP($A41&amp;K$93,決統データ!$A$2:$DE$365,$E41+19,FALSE)</f>
        <v>0</v>
      </c>
    </row>
    <row r="42" spans="1:11" ht="14.1" customHeight="1">
      <c r="A42" s="27" t="str">
        <f t="shared" si="0"/>
        <v>1002601</v>
      </c>
      <c r="B42" s="28" t="s">
        <v>896</v>
      </c>
      <c r="C42" s="29">
        <v>26</v>
      </c>
      <c r="D42" s="28" t="s">
        <v>761</v>
      </c>
      <c r="E42" s="24">
        <v>41</v>
      </c>
      <c r="F42" s="611"/>
      <c r="G42" s="877" t="s">
        <v>514</v>
      </c>
      <c r="H42" s="878" t="s">
        <v>807</v>
      </c>
      <c r="I42" s="625" t="s">
        <v>626</v>
      </c>
      <c r="J42" s="60" t="s">
        <v>372</v>
      </c>
      <c r="K42" s="42">
        <f>VLOOKUP($A42&amp;K$93,決統データ!$A$2:$DE$365,$E42+19,FALSE)</f>
        <v>0</v>
      </c>
    </row>
    <row r="43" spans="1:11" ht="14.1" customHeight="1">
      <c r="A43" s="27" t="str">
        <f t="shared" si="0"/>
        <v>1002601</v>
      </c>
      <c r="B43" s="28" t="s">
        <v>896</v>
      </c>
      <c r="C43" s="29">
        <v>26</v>
      </c>
      <c r="D43" s="28" t="s">
        <v>761</v>
      </c>
      <c r="E43" s="24">
        <v>42</v>
      </c>
      <c r="F43" s="611"/>
      <c r="G43" s="877"/>
      <c r="H43" s="879"/>
      <c r="I43" s="626"/>
      <c r="J43" s="60" t="s">
        <v>353</v>
      </c>
      <c r="K43" s="42">
        <f>VLOOKUP($A43&amp;K$93,決統データ!$A$2:$DE$365,$E43+19,FALSE)</f>
        <v>0</v>
      </c>
    </row>
    <row r="44" spans="1:11" ht="14.1" customHeight="1">
      <c r="A44" s="27" t="str">
        <f t="shared" si="0"/>
        <v>1002601</v>
      </c>
      <c r="B44" s="28" t="s">
        <v>896</v>
      </c>
      <c r="C44" s="29">
        <v>26</v>
      </c>
      <c r="D44" s="28" t="s">
        <v>761</v>
      </c>
      <c r="E44" s="24">
        <v>43</v>
      </c>
      <c r="F44" s="611"/>
      <c r="G44" s="877"/>
      <c r="H44" s="636"/>
      <c r="I44" s="627"/>
      <c r="J44" s="60" t="s">
        <v>713</v>
      </c>
      <c r="K44" s="42">
        <f>VLOOKUP($A44&amp;K$93,決統データ!$A$2:$DE$365,$E44+19,FALSE)</f>
        <v>0</v>
      </c>
    </row>
    <row r="45" spans="1:11" ht="14.1" customHeight="1">
      <c r="A45" s="27" t="str">
        <f t="shared" si="0"/>
        <v>1002601</v>
      </c>
      <c r="B45" s="28" t="s">
        <v>896</v>
      </c>
      <c r="C45" s="29">
        <v>26</v>
      </c>
      <c r="D45" s="28" t="s">
        <v>761</v>
      </c>
      <c r="E45" s="24">
        <v>44</v>
      </c>
      <c r="F45" s="611"/>
      <c r="G45" s="877"/>
      <c r="H45" s="467" t="s">
        <v>827</v>
      </c>
      <c r="I45" s="467"/>
      <c r="J45" s="467"/>
      <c r="K45" s="42">
        <f>VLOOKUP($A45&amp;K$93,決統データ!$A$2:$DE$365,$E45+19,FALSE)</f>
        <v>0</v>
      </c>
    </row>
    <row r="46" spans="1:11" ht="14.1" customHeight="1">
      <c r="A46" s="27" t="str">
        <f t="shared" si="0"/>
        <v>1002601</v>
      </c>
      <c r="B46" s="28" t="s">
        <v>896</v>
      </c>
      <c r="C46" s="29">
        <v>26</v>
      </c>
      <c r="D46" s="28" t="s">
        <v>761</v>
      </c>
      <c r="E46" s="24">
        <v>45</v>
      </c>
      <c r="F46" s="611"/>
      <c r="G46" s="877"/>
      <c r="H46" s="467" t="s">
        <v>890</v>
      </c>
      <c r="I46" s="467"/>
      <c r="J46" s="467"/>
      <c r="K46" s="42">
        <f>VLOOKUP($A46&amp;K$93,決統データ!$A$2:$DE$365,$E46+19,FALSE)</f>
        <v>0</v>
      </c>
    </row>
    <row r="47" spans="1:11" ht="14.1" customHeight="1">
      <c r="A47" s="27" t="str">
        <f t="shared" si="0"/>
        <v>1002601</v>
      </c>
      <c r="B47" s="28" t="s">
        <v>896</v>
      </c>
      <c r="C47" s="29">
        <v>26</v>
      </c>
      <c r="D47" s="28" t="s">
        <v>761</v>
      </c>
      <c r="E47" s="24">
        <v>46</v>
      </c>
      <c r="F47" s="611"/>
      <c r="G47" s="877"/>
      <c r="H47" s="467" t="s">
        <v>825</v>
      </c>
      <c r="I47" s="467"/>
      <c r="J47" s="467"/>
      <c r="K47" s="42">
        <f>VLOOKUP($A47&amp;K$93,決統データ!$A$2:$DE$365,$E47+19,FALSE)</f>
        <v>0</v>
      </c>
    </row>
    <row r="48" spans="1:11" ht="14.1" customHeight="1">
      <c r="A48" s="27" t="str">
        <f t="shared" si="0"/>
        <v>1002601</v>
      </c>
      <c r="B48" s="28" t="s">
        <v>896</v>
      </c>
      <c r="C48" s="29">
        <v>26</v>
      </c>
      <c r="D48" s="28" t="s">
        <v>761</v>
      </c>
      <c r="E48" s="24">
        <v>47</v>
      </c>
      <c r="F48" s="611"/>
      <c r="G48" s="877"/>
      <c r="H48" s="467" t="s">
        <v>824</v>
      </c>
      <c r="I48" s="467"/>
      <c r="J48" s="467"/>
      <c r="K48" s="42">
        <f>VLOOKUP($A48&amp;K$93,決統データ!$A$2:$DE$365,$E48+19,FALSE)</f>
        <v>0</v>
      </c>
    </row>
    <row r="49" spans="1:11" ht="14.1" customHeight="1">
      <c r="A49" s="27" t="str">
        <f t="shared" si="0"/>
        <v>1002601</v>
      </c>
      <c r="B49" s="28" t="s">
        <v>896</v>
      </c>
      <c r="C49" s="29">
        <v>26</v>
      </c>
      <c r="D49" s="28" t="s">
        <v>761</v>
      </c>
      <c r="E49" s="24">
        <v>48</v>
      </c>
      <c r="F49" s="611"/>
      <c r="G49" s="877"/>
      <c r="H49" s="467" t="s">
        <v>713</v>
      </c>
      <c r="I49" s="467"/>
      <c r="J49" s="467"/>
      <c r="K49" s="42">
        <f>VLOOKUP($A49&amp;K$93,決統データ!$A$2:$DE$365,$E49+19,FALSE)</f>
        <v>0</v>
      </c>
    </row>
    <row r="50" spans="1:11" ht="14.1" customHeight="1">
      <c r="A50" s="27" t="str">
        <f t="shared" si="0"/>
        <v>1002601</v>
      </c>
      <c r="B50" s="28" t="s">
        <v>896</v>
      </c>
      <c r="C50" s="29">
        <v>26</v>
      </c>
      <c r="D50" s="28" t="s">
        <v>761</v>
      </c>
      <c r="E50" s="24">
        <v>49</v>
      </c>
      <c r="F50" s="611"/>
      <c r="G50" s="467" t="s">
        <v>823</v>
      </c>
      <c r="H50" s="467"/>
      <c r="I50" s="467"/>
      <c r="J50" s="467"/>
      <c r="K50" s="42">
        <f>VLOOKUP($A50&amp;K$93,決統データ!$A$2:$DE$365,$E50+19,FALSE)</f>
        <v>0</v>
      </c>
    </row>
    <row r="51" spans="1:11" ht="14.1" customHeight="1">
      <c r="A51" s="27" t="str">
        <f t="shared" si="0"/>
        <v>1002601</v>
      </c>
      <c r="B51" s="28" t="s">
        <v>896</v>
      </c>
      <c r="C51" s="29">
        <v>26</v>
      </c>
      <c r="D51" s="28" t="s">
        <v>761</v>
      </c>
      <c r="E51" s="24">
        <v>50</v>
      </c>
      <c r="F51" s="611"/>
      <c r="G51" s="619" t="s">
        <v>822</v>
      </c>
      <c r="H51" s="467" t="s">
        <v>821</v>
      </c>
      <c r="I51" s="467"/>
      <c r="J51" s="467"/>
      <c r="K51" s="42">
        <f>VLOOKUP($A51&amp;K$93,決統データ!$A$2:$DE$365,$E51+19,FALSE)</f>
        <v>0</v>
      </c>
    </row>
    <row r="52" spans="1:11" ht="14.1" customHeight="1">
      <c r="A52" s="27" t="str">
        <f t="shared" si="0"/>
        <v>1002601</v>
      </c>
      <c r="B52" s="28" t="s">
        <v>896</v>
      </c>
      <c r="C52" s="29">
        <v>26</v>
      </c>
      <c r="D52" s="28" t="s">
        <v>761</v>
      </c>
      <c r="E52" s="24">
        <v>51</v>
      </c>
      <c r="F52" s="611"/>
      <c r="G52" s="620"/>
      <c r="H52" s="467" t="s">
        <v>373</v>
      </c>
      <c r="I52" s="467"/>
      <c r="J52" s="467"/>
      <c r="K52" s="42">
        <f>VLOOKUP($A52&amp;K$93,決統データ!$A$2:$DE$365,$E52+19,FALSE)</f>
        <v>0</v>
      </c>
    </row>
    <row r="53" spans="1:11" ht="14.1" customHeight="1">
      <c r="A53" s="27" t="str">
        <f t="shared" si="0"/>
        <v>1002601</v>
      </c>
      <c r="B53" s="28" t="s">
        <v>896</v>
      </c>
      <c r="C53" s="29">
        <v>26</v>
      </c>
      <c r="D53" s="28" t="s">
        <v>761</v>
      </c>
      <c r="E53" s="24">
        <v>52</v>
      </c>
      <c r="F53" s="611"/>
      <c r="G53" s="621"/>
      <c r="H53" s="467" t="s">
        <v>820</v>
      </c>
      <c r="I53" s="467"/>
      <c r="J53" s="467"/>
      <c r="K53" s="42">
        <f>VLOOKUP($A53&amp;K$93,決統データ!$A$2:$DE$365,$E53+19,FALSE)</f>
        <v>0</v>
      </c>
    </row>
    <row r="54" spans="1:11" ht="14.1" customHeight="1">
      <c r="A54" s="27" t="str">
        <f t="shared" si="0"/>
        <v>1002601</v>
      </c>
      <c r="B54" s="28" t="s">
        <v>896</v>
      </c>
      <c r="C54" s="29">
        <v>26</v>
      </c>
      <c r="D54" s="28" t="s">
        <v>761</v>
      </c>
      <c r="E54" s="24">
        <v>53</v>
      </c>
      <c r="F54" s="611"/>
      <c r="G54" s="467" t="s">
        <v>819</v>
      </c>
      <c r="H54" s="467"/>
      <c r="I54" s="467"/>
      <c r="J54" s="467"/>
      <c r="K54" s="42">
        <f>VLOOKUP($A54&amp;K$93,決統データ!$A$2:$DE$365,$E54+19,FALSE)</f>
        <v>0</v>
      </c>
    </row>
    <row r="55" spans="1:11" ht="14.1" customHeight="1">
      <c r="A55" s="27" t="str">
        <f t="shared" si="0"/>
        <v>1002601</v>
      </c>
      <c r="B55" s="28" t="s">
        <v>896</v>
      </c>
      <c r="C55" s="29">
        <v>26</v>
      </c>
      <c r="D55" s="28" t="s">
        <v>761</v>
      </c>
      <c r="E55" s="24">
        <v>54</v>
      </c>
      <c r="F55" s="611"/>
      <c r="G55" s="467" t="s">
        <v>818</v>
      </c>
      <c r="H55" s="467"/>
      <c r="I55" s="467"/>
      <c r="J55" s="467"/>
      <c r="K55" s="42">
        <f>VLOOKUP($A55&amp;K$93,決統データ!$A$2:$DE$365,$E55+19,FALSE)</f>
        <v>0</v>
      </c>
    </row>
    <row r="56" spans="1:11" ht="14.1" customHeight="1">
      <c r="A56" s="27" t="str">
        <f t="shared" si="0"/>
        <v>1002601</v>
      </c>
      <c r="B56" s="28" t="s">
        <v>896</v>
      </c>
      <c r="C56" s="29">
        <v>26</v>
      </c>
      <c r="D56" s="28" t="s">
        <v>761</v>
      </c>
      <c r="E56" s="24">
        <v>55</v>
      </c>
      <c r="F56" s="611"/>
      <c r="G56" s="467" t="s">
        <v>817</v>
      </c>
      <c r="H56" s="467"/>
      <c r="I56" s="467"/>
      <c r="J56" s="467"/>
      <c r="K56" s="42">
        <f>VLOOKUP($A56&amp;K$93,決統データ!$A$2:$DE$365,$E56+19,FALSE)</f>
        <v>0</v>
      </c>
    </row>
    <row r="57" spans="1:11" ht="14.1" customHeight="1">
      <c r="A57" s="27" t="str">
        <f t="shared" si="0"/>
        <v>1002601</v>
      </c>
      <c r="B57" s="28" t="s">
        <v>896</v>
      </c>
      <c r="C57" s="29">
        <v>26</v>
      </c>
      <c r="D57" s="28" t="s">
        <v>761</v>
      </c>
      <c r="E57" s="24">
        <v>56</v>
      </c>
      <c r="F57" s="612"/>
      <c r="G57" s="467" t="s">
        <v>816</v>
      </c>
      <c r="H57" s="467"/>
      <c r="I57" s="467"/>
      <c r="J57" s="467"/>
      <c r="K57" s="42">
        <f>VLOOKUP($A57&amp;K$93,決統データ!$A$2:$DE$365,$E57+19,FALSE)</f>
        <v>0</v>
      </c>
    </row>
    <row r="58" spans="1:11" ht="14.1" customHeight="1">
      <c r="A58" s="27" t="str">
        <f t="shared" si="0"/>
        <v>1002601</v>
      </c>
      <c r="B58" s="28" t="s">
        <v>896</v>
      </c>
      <c r="C58" s="29">
        <v>26</v>
      </c>
      <c r="D58" s="28" t="s">
        <v>761</v>
      </c>
      <c r="E58" s="24">
        <v>57</v>
      </c>
      <c r="F58" s="467" t="s">
        <v>815</v>
      </c>
      <c r="G58" s="467"/>
      <c r="H58" s="467"/>
      <c r="I58" s="467"/>
      <c r="J58" s="467"/>
      <c r="K58" s="42">
        <f>VLOOKUP($A58&amp;K$93,決統データ!$A$2:$DE$365,$E58+19,FALSE)</f>
        <v>0</v>
      </c>
    </row>
    <row r="59" spans="1:11" ht="14.1" customHeight="1">
      <c r="A59" s="27" t="str">
        <f t="shared" si="0"/>
        <v>1002601</v>
      </c>
      <c r="B59" s="28" t="s">
        <v>896</v>
      </c>
      <c r="C59" s="29">
        <v>26</v>
      </c>
      <c r="D59" s="28" t="s">
        <v>761</v>
      </c>
      <c r="E59" s="24">
        <v>58</v>
      </c>
      <c r="F59" s="467" t="s">
        <v>814</v>
      </c>
      <c r="G59" s="467"/>
      <c r="H59" s="467"/>
      <c r="I59" s="467"/>
      <c r="J59" s="467"/>
      <c r="K59" s="42">
        <f>VLOOKUP($A59&amp;K$93,決統データ!$A$2:$DE$365,$E59+19,FALSE)</f>
        <v>0</v>
      </c>
    </row>
    <row r="60" spans="1:11" ht="14.1" customHeight="1">
      <c r="A60" s="27" t="str">
        <f t="shared" si="0"/>
        <v>1002601</v>
      </c>
      <c r="B60" s="28" t="s">
        <v>896</v>
      </c>
      <c r="C60" s="29">
        <v>26</v>
      </c>
      <c r="D60" s="28" t="s">
        <v>761</v>
      </c>
      <c r="E60" s="24">
        <v>59</v>
      </c>
      <c r="F60" s="467"/>
      <c r="G60" s="467" t="s">
        <v>889</v>
      </c>
      <c r="H60" s="467"/>
      <c r="I60" s="467"/>
      <c r="J60" s="467"/>
      <c r="K60" s="42">
        <f>VLOOKUP($A60&amp;K$93,決統データ!$A$2:$DE$365,$E60+19,FALSE)</f>
        <v>0</v>
      </c>
    </row>
    <row r="61" spans="1:11" ht="14.1" customHeight="1">
      <c r="A61" s="27" t="str">
        <f t="shared" si="0"/>
        <v>1002601</v>
      </c>
      <c r="B61" s="28" t="s">
        <v>896</v>
      </c>
      <c r="C61" s="29">
        <v>26</v>
      </c>
      <c r="D61" s="28" t="s">
        <v>761</v>
      </c>
      <c r="E61" s="24">
        <v>60</v>
      </c>
      <c r="F61" s="467"/>
      <c r="G61" s="467" t="s">
        <v>812</v>
      </c>
      <c r="H61" s="467"/>
      <c r="I61" s="467"/>
      <c r="J61" s="467"/>
      <c r="K61" s="42">
        <f>VLOOKUP($A61&amp;K$93,決統データ!$A$2:$DE$365,$E61+19,FALSE)</f>
        <v>0</v>
      </c>
    </row>
    <row r="62" spans="1:11" ht="14.1" customHeight="1">
      <c r="A62" s="27" t="str">
        <f t="shared" si="0"/>
        <v>1002602</v>
      </c>
      <c r="B62" s="28" t="s">
        <v>896</v>
      </c>
      <c r="C62" s="29">
        <v>26</v>
      </c>
      <c r="D62" s="28" t="s">
        <v>898</v>
      </c>
      <c r="E62" s="24">
        <v>1</v>
      </c>
      <c r="F62" s="467" t="s">
        <v>811</v>
      </c>
      <c r="G62" s="467"/>
      <c r="H62" s="467"/>
      <c r="I62" s="467"/>
      <c r="J62" s="467"/>
      <c r="K62" s="42">
        <f>VLOOKUP($A62&amp;K$93,決統データ!$A$2:$DE$365,$E62+19,FALSE)</f>
        <v>0</v>
      </c>
    </row>
    <row r="63" spans="1:11" ht="14.1" customHeight="1">
      <c r="A63" s="27" t="str">
        <f t="shared" si="0"/>
        <v>1002602</v>
      </c>
      <c r="B63" s="28" t="s">
        <v>896</v>
      </c>
      <c r="C63" s="29">
        <v>26</v>
      </c>
      <c r="D63" s="28" t="s">
        <v>898</v>
      </c>
      <c r="E63" s="24">
        <v>2</v>
      </c>
      <c r="F63" s="467" t="s">
        <v>810</v>
      </c>
      <c r="G63" s="467"/>
      <c r="H63" s="467"/>
      <c r="I63" s="467"/>
      <c r="J63" s="467"/>
      <c r="K63" s="42">
        <f>VLOOKUP($A63&amp;K$93,決統データ!$A$2:$DE$365,$E63+19,FALSE)</f>
        <v>0</v>
      </c>
    </row>
    <row r="64" spans="1:11" ht="14.1" customHeight="1">
      <c r="A64" s="27" t="str">
        <f t="shared" si="0"/>
        <v>1002602</v>
      </c>
      <c r="B64" s="28" t="s">
        <v>896</v>
      </c>
      <c r="C64" s="29">
        <v>26</v>
      </c>
      <c r="D64" s="28" t="s">
        <v>898</v>
      </c>
      <c r="E64" s="24">
        <v>3</v>
      </c>
      <c r="F64" s="467" t="s">
        <v>809</v>
      </c>
      <c r="G64" s="467"/>
      <c r="H64" s="467"/>
      <c r="I64" s="467"/>
      <c r="J64" s="467"/>
      <c r="K64" s="42">
        <f>VLOOKUP($A64&amp;K$93,決統データ!$A$2:$DE$365,$E64+19,FALSE)</f>
        <v>0</v>
      </c>
    </row>
    <row r="65" spans="1:11" ht="14.1" customHeight="1">
      <c r="A65" s="27" t="str">
        <f t="shared" si="0"/>
        <v>1002602</v>
      </c>
      <c r="B65" s="28" t="s">
        <v>896</v>
      </c>
      <c r="C65" s="29">
        <v>26</v>
      </c>
      <c r="D65" s="28" t="s">
        <v>898</v>
      </c>
      <c r="E65" s="24">
        <v>4</v>
      </c>
      <c r="F65" s="619" t="s">
        <v>626</v>
      </c>
      <c r="G65" s="467" t="s">
        <v>808</v>
      </c>
      <c r="H65" s="467"/>
      <c r="I65" s="467"/>
      <c r="J65" s="467"/>
      <c r="K65" s="42">
        <f>VLOOKUP($A65&amp;K$93,決統データ!$A$2:$DE$365,$E65+19,FALSE)</f>
        <v>0</v>
      </c>
    </row>
    <row r="66" spans="1:11" ht="14.1" customHeight="1">
      <c r="A66" s="27" t="str">
        <f t="shared" si="0"/>
        <v>1002602</v>
      </c>
      <c r="B66" s="28" t="s">
        <v>896</v>
      </c>
      <c r="C66" s="29">
        <v>26</v>
      </c>
      <c r="D66" s="28" t="s">
        <v>898</v>
      </c>
      <c r="E66" s="24">
        <v>5</v>
      </c>
      <c r="F66" s="620"/>
      <c r="G66" s="467" t="s">
        <v>807</v>
      </c>
      <c r="H66" s="467"/>
      <c r="I66" s="467"/>
      <c r="J66" s="467"/>
      <c r="K66" s="42">
        <f>VLOOKUP($A66&amp;K$93,決統データ!$A$2:$DE$365,$E66+19,FALSE)</f>
        <v>0</v>
      </c>
    </row>
    <row r="67" spans="1:11" ht="14.1" customHeight="1">
      <c r="A67" s="27" t="str">
        <f t="shared" si="0"/>
        <v>1002602</v>
      </c>
      <c r="B67" s="28" t="s">
        <v>896</v>
      </c>
      <c r="C67" s="29">
        <v>26</v>
      </c>
      <c r="D67" s="28" t="s">
        <v>898</v>
      </c>
      <c r="E67" s="24">
        <v>6</v>
      </c>
      <c r="F67" s="621"/>
      <c r="G67" s="467" t="s">
        <v>713</v>
      </c>
      <c r="H67" s="467"/>
      <c r="I67" s="467"/>
      <c r="J67" s="467"/>
      <c r="K67" s="42">
        <f>VLOOKUP($A67&amp;K$93,決統データ!$A$2:$DE$365,$E67+19,FALSE)</f>
        <v>0</v>
      </c>
    </row>
    <row r="68" spans="1:11" ht="14.1" customHeight="1">
      <c r="A68" s="27" t="str">
        <f t="shared" ref="A68:A84" si="1">+B68&amp;C68&amp;D68</f>
        <v>1002602</v>
      </c>
      <c r="B68" s="28" t="s">
        <v>896</v>
      </c>
      <c r="C68" s="29">
        <v>26</v>
      </c>
      <c r="D68" s="28" t="s">
        <v>898</v>
      </c>
      <c r="E68" s="24">
        <v>7</v>
      </c>
      <c r="F68" s="467" t="s">
        <v>806</v>
      </c>
      <c r="G68" s="467"/>
      <c r="H68" s="467"/>
      <c r="I68" s="467"/>
      <c r="J68" s="467"/>
      <c r="K68" s="42">
        <f>VLOOKUP($A68&amp;K$93,決統データ!$A$2:$DE$365,$E68+19,FALSE)</f>
        <v>0</v>
      </c>
    </row>
    <row r="69" spans="1:11" ht="14.1" customHeight="1">
      <c r="A69" s="27" t="str">
        <f t="shared" si="1"/>
        <v>1002602</v>
      </c>
      <c r="B69" s="28" t="s">
        <v>896</v>
      </c>
      <c r="C69" s="29">
        <v>26</v>
      </c>
      <c r="D69" s="28" t="s">
        <v>898</v>
      </c>
      <c r="E69" s="24">
        <v>8</v>
      </c>
      <c r="F69" s="613" t="s">
        <v>805</v>
      </c>
      <c r="G69" s="614"/>
      <c r="H69" s="614"/>
      <c r="I69" s="615"/>
      <c r="J69" s="60" t="s">
        <v>804</v>
      </c>
      <c r="K69" s="42">
        <f>VLOOKUP($A69&amp;K$93,決統データ!$A$2:$DE$365,$E69+19,FALSE)</f>
        <v>0</v>
      </c>
    </row>
    <row r="70" spans="1:11" ht="14.1" customHeight="1">
      <c r="A70" s="27" t="str">
        <f t="shared" si="1"/>
        <v>1002602</v>
      </c>
      <c r="B70" s="28" t="s">
        <v>896</v>
      </c>
      <c r="C70" s="29">
        <v>26</v>
      </c>
      <c r="D70" s="28" t="s">
        <v>898</v>
      </c>
      <c r="E70" s="24">
        <v>9</v>
      </c>
      <c r="F70" s="616"/>
      <c r="G70" s="617"/>
      <c r="H70" s="617"/>
      <c r="I70" s="618"/>
      <c r="J70" s="60" t="s">
        <v>803</v>
      </c>
      <c r="K70" s="42">
        <f>VLOOKUP($A70&amp;K$93,決統データ!$A$2:$DE$365,$E70+19,FALSE)</f>
        <v>0</v>
      </c>
    </row>
    <row r="71" spans="1:11" ht="14.1" customHeight="1">
      <c r="A71" s="27" t="str">
        <f t="shared" si="1"/>
        <v>1002602</v>
      </c>
      <c r="B71" s="28" t="s">
        <v>896</v>
      </c>
      <c r="C71" s="29">
        <v>26</v>
      </c>
      <c r="D71" s="28" t="s">
        <v>898</v>
      </c>
      <c r="E71" s="24">
        <v>21</v>
      </c>
      <c r="F71" s="467" t="s">
        <v>802</v>
      </c>
      <c r="G71" s="467"/>
      <c r="H71" s="467"/>
      <c r="I71" s="467"/>
      <c r="J71" s="467"/>
      <c r="K71" s="42">
        <f>VLOOKUP($A71&amp;K$93,決統データ!$A$2:$DE$365,$E71+19,FALSE)</f>
        <v>0</v>
      </c>
    </row>
    <row r="72" spans="1:11" ht="14.1" customHeight="1">
      <c r="A72" s="27" t="str">
        <f t="shared" si="1"/>
        <v>1002602</v>
      </c>
      <c r="B72" s="28" t="s">
        <v>896</v>
      </c>
      <c r="C72" s="29">
        <v>26</v>
      </c>
      <c r="D72" s="28" t="s">
        <v>898</v>
      </c>
      <c r="E72" s="24">
        <v>22</v>
      </c>
      <c r="F72" s="467" t="s">
        <v>801</v>
      </c>
      <c r="G72" s="467"/>
      <c r="H72" s="467"/>
      <c r="I72" s="467"/>
      <c r="J72" s="467"/>
      <c r="K72" s="42">
        <f>VLOOKUP($A72&amp;K$93,決統データ!$A$2:$DE$365,$E72+19,FALSE)</f>
        <v>0</v>
      </c>
    </row>
    <row r="73" spans="1:11" ht="16.05" customHeight="1">
      <c r="A73" s="27"/>
      <c r="B73" s="28"/>
      <c r="C73" s="29"/>
      <c r="D73" s="28"/>
      <c r="F73" s="476" t="s">
        <v>800</v>
      </c>
      <c r="G73" s="498"/>
      <c r="H73" s="498"/>
      <c r="I73" s="498"/>
      <c r="J73" s="490"/>
      <c r="K73" s="82"/>
    </row>
    <row r="74" spans="1:11" ht="16.05" customHeight="1">
      <c r="A74" s="27" t="str">
        <f t="shared" si="1"/>
        <v>1002602</v>
      </c>
      <c r="B74" s="28" t="s">
        <v>896</v>
      </c>
      <c r="C74" s="29">
        <v>26</v>
      </c>
      <c r="D74" s="28" t="s">
        <v>898</v>
      </c>
      <c r="E74" s="24">
        <v>51</v>
      </c>
      <c r="F74" s="60" t="s">
        <v>798</v>
      </c>
      <c r="G74" s="60"/>
      <c r="H74" s="60"/>
      <c r="I74" s="60"/>
      <c r="J74" s="60"/>
      <c r="K74" s="42">
        <f>VLOOKUP($A74&amp;K$93,決統データ!$A$2:$DE$365,$E74+19,FALSE)</f>
        <v>0</v>
      </c>
    </row>
    <row r="75" spans="1:11" ht="16.05" customHeight="1">
      <c r="A75" s="27" t="str">
        <f t="shared" si="1"/>
        <v>1002602</v>
      </c>
      <c r="B75" s="28" t="s">
        <v>896</v>
      </c>
      <c r="C75" s="29">
        <v>26</v>
      </c>
      <c r="D75" s="28" t="s">
        <v>898</v>
      </c>
      <c r="E75" s="24">
        <v>52</v>
      </c>
      <c r="F75" s="60" t="s">
        <v>797</v>
      </c>
      <c r="G75" s="60"/>
      <c r="H75" s="60"/>
      <c r="I75" s="60"/>
      <c r="J75" s="60"/>
      <c r="K75" s="42">
        <f>VLOOKUP($A75&amp;K$93,決統データ!$A$2:$DE$365,$E75+19,FALSE)</f>
        <v>0</v>
      </c>
    </row>
    <row r="76" spans="1:11" ht="16.05" customHeight="1">
      <c r="A76" s="27"/>
      <c r="B76" s="28"/>
      <c r="C76" s="29"/>
      <c r="D76" s="28"/>
      <c r="F76" s="60" t="s">
        <v>799</v>
      </c>
      <c r="G76" s="60"/>
      <c r="H76" s="60"/>
      <c r="I76" s="60"/>
      <c r="J76" s="60"/>
      <c r="K76" s="82"/>
    </row>
    <row r="77" spans="1:11" ht="16.05" customHeight="1">
      <c r="A77" s="27" t="str">
        <f t="shared" si="1"/>
        <v>1002602</v>
      </c>
      <c r="B77" s="28" t="s">
        <v>896</v>
      </c>
      <c r="C77" s="29">
        <v>26</v>
      </c>
      <c r="D77" s="28" t="s">
        <v>898</v>
      </c>
      <c r="E77" s="24">
        <v>53</v>
      </c>
      <c r="F77" s="60" t="s">
        <v>798</v>
      </c>
      <c r="G77" s="60"/>
      <c r="H77" s="60"/>
      <c r="I77" s="60"/>
      <c r="J77" s="60"/>
      <c r="K77" s="42">
        <f>VLOOKUP($A77&amp;K$93,決統データ!$A$2:$DE$365,$E77+19,FALSE)</f>
        <v>0</v>
      </c>
    </row>
    <row r="78" spans="1:11" ht="16.05" customHeight="1">
      <c r="A78" s="27" t="str">
        <f t="shared" si="1"/>
        <v>1002602</v>
      </c>
      <c r="B78" s="28" t="s">
        <v>896</v>
      </c>
      <c r="C78" s="29">
        <v>26</v>
      </c>
      <c r="D78" s="28" t="s">
        <v>898</v>
      </c>
      <c r="E78" s="24">
        <v>54</v>
      </c>
      <c r="F78" s="60" t="s">
        <v>797</v>
      </c>
      <c r="G78" s="60"/>
      <c r="H78" s="60"/>
      <c r="I78" s="60"/>
      <c r="J78" s="60"/>
      <c r="K78" s="42">
        <f>VLOOKUP($A78&amp;K$93,決統データ!$A$2:$DE$365,$E78+19,FALSE)</f>
        <v>0</v>
      </c>
    </row>
    <row r="79" spans="1:11" ht="16.05" customHeight="1">
      <c r="A79" s="27" t="str">
        <f t="shared" si="1"/>
        <v>1002602</v>
      </c>
      <c r="B79" s="28" t="s">
        <v>896</v>
      </c>
      <c r="C79" s="29">
        <v>26</v>
      </c>
      <c r="D79" s="28" t="s">
        <v>898</v>
      </c>
      <c r="E79" s="24">
        <v>55</v>
      </c>
      <c r="F79" s="647" t="s">
        <v>796</v>
      </c>
      <c r="G79" s="648"/>
      <c r="H79" s="648"/>
      <c r="I79" s="654"/>
      <c r="J79" s="60" t="s">
        <v>583</v>
      </c>
      <c r="K79" s="42">
        <f>VLOOKUP($A79&amp;K$93,決統データ!$A$2:$DE$365,$E79+19,FALSE)</f>
        <v>0</v>
      </c>
    </row>
    <row r="80" spans="1:11" ht="16.05" customHeight="1">
      <c r="A80" s="27" t="str">
        <f t="shared" si="1"/>
        <v>1002602</v>
      </c>
      <c r="B80" s="28" t="s">
        <v>896</v>
      </c>
      <c r="C80" s="29">
        <v>26</v>
      </c>
      <c r="D80" s="28" t="s">
        <v>898</v>
      </c>
      <c r="E80" s="24">
        <v>56</v>
      </c>
      <c r="F80" s="649"/>
      <c r="G80" s="650"/>
      <c r="H80" s="650"/>
      <c r="I80" s="655"/>
      <c r="J80" s="60" t="s">
        <v>795</v>
      </c>
      <c r="K80" s="42">
        <f>VLOOKUP($A80&amp;K$93,決統データ!$A$2:$DE$365,$E80+19,FALSE)</f>
        <v>0</v>
      </c>
    </row>
    <row r="81" spans="1:11" ht="16.05" customHeight="1">
      <c r="A81" s="27" t="str">
        <f t="shared" si="1"/>
        <v>1002602</v>
      </c>
      <c r="B81" s="28" t="s">
        <v>896</v>
      </c>
      <c r="C81" s="29">
        <v>26</v>
      </c>
      <c r="D81" s="28" t="s">
        <v>898</v>
      </c>
      <c r="E81" s="24">
        <v>57</v>
      </c>
      <c r="F81" s="647" t="s">
        <v>582</v>
      </c>
      <c r="G81" s="648"/>
      <c r="H81" s="648"/>
      <c r="I81" s="654"/>
      <c r="J81" s="60" t="s">
        <v>583</v>
      </c>
      <c r="K81" s="42">
        <f>VLOOKUP($A81&amp;K$93,決統データ!$A$2:$DE$365,$E81+19,FALSE)</f>
        <v>0</v>
      </c>
    </row>
    <row r="82" spans="1:11" ht="16.05" customHeight="1">
      <c r="A82" s="27" t="str">
        <f t="shared" si="1"/>
        <v>1002602</v>
      </c>
      <c r="B82" s="28" t="s">
        <v>896</v>
      </c>
      <c r="C82" s="29">
        <v>26</v>
      </c>
      <c r="D82" s="28" t="s">
        <v>898</v>
      </c>
      <c r="E82" s="24">
        <v>58</v>
      </c>
      <c r="F82" s="649"/>
      <c r="G82" s="650"/>
      <c r="H82" s="650"/>
      <c r="I82" s="655"/>
      <c r="J82" s="60" t="s">
        <v>795</v>
      </c>
      <c r="K82" s="42">
        <f>VLOOKUP($A82&amp;K$93,決統データ!$A$2:$DE$365,$E82+19,FALSE)</f>
        <v>0</v>
      </c>
    </row>
    <row r="83" spans="1:11" ht="16.05" customHeight="1">
      <c r="A83" s="27" t="str">
        <f t="shared" si="1"/>
        <v>1002602</v>
      </c>
      <c r="B83" s="28" t="s">
        <v>896</v>
      </c>
      <c r="C83" s="29">
        <v>26</v>
      </c>
      <c r="D83" s="28" t="s">
        <v>898</v>
      </c>
      <c r="E83" s="24">
        <v>59</v>
      </c>
      <c r="F83" s="880" t="s">
        <v>585</v>
      </c>
      <c r="G83" s="882" t="s">
        <v>586</v>
      </c>
      <c r="H83" s="883"/>
      <c r="I83" s="884"/>
      <c r="J83" s="60" t="s">
        <v>583</v>
      </c>
      <c r="K83" s="42">
        <f>VLOOKUP($A83&amp;K$93,決統データ!$A$2:$DE$365,$E83+19,FALSE)</f>
        <v>0</v>
      </c>
    </row>
    <row r="84" spans="1:11" ht="16.05" customHeight="1">
      <c r="A84" s="27" t="str">
        <f t="shared" si="1"/>
        <v>1002602</v>
      </c>
      <c r="B84" s="28" t="s">
        <v>896</v>
      </c>
      <c r="C84" s="29">
        <v>26</v>
      </c>
      <c r="D84" s="28" t="s">
        <v>898</v>
      </c>
      <c r="E84" s="24">
        <v>60</v>
      </c>
      <c r="F84" s="881"/>
      <c r="G84" s="885"/>
      <c r="H84" s="886"/>
      <c r="I84" s="887"/>
      <c r="J84" s="60" t="s">
        <v>795</v>
      </c>
      <c r="K84" s="42">
        <f>VLOOKUP($A84&amp;K$93,決統データ!$A$2:$DE$365,$E84+19,FALSE)</f>
        <v>0</v>
      </c>
    </row>
    <row r="85" spans="1:11">
      <c r="F85" s="507" t="s">
        <v>500</v>
      </c>
      <c r="G85" s="64" t="s">
        <v>503</v>
      </c>
      <c r="H85" s="65"/>
      <c r="I85" s="65"/>
      <c r="J85" s="62"/>
      <c r="K85" s="39">
        <f>IF(K13=0,0,K3/K13*100)</f>
        <v>100</v>
      </c>
    </row>
    <row r="86" spans="1:11">
      <c r="F86" s="507"/>
      <c r="G86" s="64" t="s">
        <v>501</v>
      </c>
      <c r="H86" s="65"/>
      <c r="I86" s="65"/>
      <c r="J86" s="62"/>
      <c r="K86" s="39">
        <f>K3/(K13+K50)*100</f>
        <v>100</v>
      </c>
    </row>
    <row r="87" spans="1:11">
      <c r="F87" s="507"/>
      <c r="G87" s="64" t="s">
        <v>504</v>
      </c>
      <c r="H87" s="65"/>
      <c r="I87" s="65"/>
      <c r="J87" s="62"/>
      <c r="K87" s="39">
        <f>(K4-K6)/(K14-K16)*100</f>
        <v>0</v>
      </c>
    </row>
    <row r="88" spans="1:11">
      <c r="F88" s="507"/>
      <c r="G88" s="64" t="s">
        <v>502</v>
      </c>
      <c r="H88" s="65"/>
      <c r="I88" s="65"/>
      <c r="J88" s="62"/>
      <c r="K88" s="39">
        <f>(K5-K7)/(K15-K17)*100</f>
        <v>0</v>
      </c>
    </row>
    <row r="89" spans="1:11">
      <c r="F89" s="507"/>
      <c r="G89" s="64" t="s">
        <v>512</v>
      </c>
      <c r="H89" s="65"/>
      <c r="I89" s="65"/>
      <c r="J89" s="62"/>
      <c r="K89" s="39">
        <f>(K11+K26+K27)/(K3+K24)*100</f>
        <v>0</v>
      </c>
    </row>
    <row r="93" spans="1:11" hidden="1">
      <c r="K93" s="33">
        <v>262013000</v>
      </c>
    </row>
  </sheetData>
  <sheetProtection algorithmName="SHA-512" hashValue="mw9oYdZD3syT9tIjvWXVID/8uZZXpc6PjPcS/Km7qkanI+g60mQFIsm/Tz40DLg7pPPvL3ErMNjB2qS3ZcTSQg==" saltValue="5/RpwuZOmwqBYcZWuEtVXg==" spinCount="100000" sheet="1" objects="1" scenarios="1"/>
  <customSheetViews>
    <customSheetView guid="{247A5D4D-80F1-4466-92F7-7A3BC78E450F}" printArea="1" topLeftCell="A37">
      <selection activeCell="C43" sqref="C43"/>
      <pageMargins left="1.181102362204724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83">
    <mergeCell ref="F85:F89"/>
    <mergeCell ref="G14:J14"/>
    <mergeCell ref="G15:J15"/>
    <mergeCell ref="G16:J16"/>
    <mergeCell ref="G21:J21"/>
    <mergeCell ref="F79:I80"/>
    <mergeCell ref="F24:F57"/>
    <mergeCell ref="F83:F84"/>
    <mergeCell ref="G83:I84"/>
    <mergeCell ref="G24:J24"/>
    <mergeCell ref="G25:J25"/>
    <mergeCell ref="G26:J26"/>
    <mergeCell ref="F81:I82"/>
    <mergeCell ref="G29:J29"/>
    <mergeCell ref="G34:J34"/>
    <mergeCell ref="G30:J30"/>
    <mergeCell ref="G6:J6"/>
    <mergeCell ref="G7:J7"/>
    <mergeCell ref="G8:J8"/>
    <mergeCell ref="G9:J9"/>
    <mergeCell ref="F2:J2"/>
    <mergeCell ref="F3:F23"/>
    <mergeCell ref="G3:J3"/>
    <mergeCell ref="G4:J4"/>
    <mergeCell ref="G5:J5"/>
    <mergeCell ref="G17:J17"/>
    <mergeCell ref="G10:J10"/>
    <mergeCell ref="G11:J11"/>
    <mergeCell ref="G12:J12"/>
    <mergeCell ref="G18:J18"/>
    <mergeCell ref="G19:J19"/>
    <mergeCell ref="G20:J20"/>
    <mergeCell ref="G13:J13"/>
    <mergeCell ref="G27:J27"/>
    <mergeCell ref="G32:J32"/>
    <mergeCell ref="G33:J33"/>
    <mergeCell ref="G22:J22"/>
    <mergeCell ref="G23:J23"/>
    <mergeCell ref="G38:G41"/>
    <mergeCell ref="H38:J38"/>
    <mergeCell ref="H39:J39"/>
    <mergeCell ref="H40:J40"/>
    <mergeCell ref="H41:J41"/>
    <mergeCell ref="G35:J35"/>
    <mergeCell ref="G28:J28"/>
    <mergeCell ref="G31:J31"/>
    <mergeCell ref="G36:H37"/>
    <mergeCell ref="I36:J36"/>
    <mergeCell ref="I37:J37"/>
    <mergeCell ref="G42:G49"/>
    <mergeCell ref="H42:H44"/>
    <mergeCell ref="I42:I44"/>
    <mergeCell ref="H45:J45"/>
    <mergeCell ref="H46:J46"/>
    <mergeCell ref="H47:J47"/>
    <mergeCell ref="H48:J48"/>
    <mergeCell ref="H49:J49"/>
    <mergeCell ref="G50:J50"/>
    <mergeCell ref="G51:G53"/>
    <mergeCell ref="H51:J51"/>
    <mergeCell ref="H52:J52"/>
    <mergeCell ref="H53:J53"/>
    <mergeCell ref="F64:J64"/>
    <mergeCell ref="G54:J54"/>
    <mergeCell ref="G55:J55"/>
    <mergeCell ref="G56:J56"/>
    <mergeCell ref="G57:J57"/>
    <mergeCell ref="F58:J58"/>
    <mergeCell ref="F59:J59"/>
    <mergeCell ref="F60:F61"/>
    <mergeCell ref="G60:J60"/>
    <mergeCell ref="G61:J61"/>
    <mergeCell ref="F62:J62"/>
    <mergeCell ref="F63:J63"/>
    <mergeCell ref="F65:F67"/>
    <mergeCell ref="G65:J65"/>
    <mergeCell ref="G66:J66"/>
    <mergeCell ref="G67:J67"/>
    <mergeCell ref="F73:J73"/>
    <mergeCell ref="F71:J71"/>
    <mergeCell ref="F72:J72"/>
    <mergeCell ref="F68:J68"/>
    <mergeCell ref="F69:I70"/>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sheetPr>
  <dimension ref="A1:HD98"/>
  <sheetViews>
    <sheetView view="pageBreakPreview" zoomScale="85" zoomScaleNormal="100" zoomScaleSheetLayoutView="85" workbookViewId="0">
      <pane ySplit="3" topLeftCell="A4" activePane="bottomLeft" state="frozen"/>
      <selection pane="bottomLeft" activeCell="A95" sqref="A95:XFD98"/>
    </sheetView>
  </sheetViews>
  <sheetFormatPr defaultColWidth="9" defaultRowHeight="14.4"/>
  <cols>
    <col min="1" max="1" width="9.69921875" style="1" hidden="1" customWidth="1"/>
    <col min="2" max="2" width="4.296875" style="1" hidden="1" customWidth="1"/>
    <col min="3" max="4" width="3.296875" style="1" hidden="1" customWidth="1"/>
    <col min="5" max="5" width="6.296875" style="366" hidden="1" customWidth="1"/>
    <col min="6" max="6" width="9.796875" style="1" customWidth="1"/>
    <col min="7" max="7" width="4.59765625" style="1" customWidth="1"/>
    <col min="8" max="8" width="9.796875" style="1" customWidth="1"/>
    <col min="9" max="9" width="17" style="1" customWidth="1"/>
    <col min="10" max="14" width="12.59765625" style="144" customWidth="1"/>
    <col min="15" max="16384" width="9" style="1"/>
  </cols>
  <sheetData>
    <row r="1" spans="1:14" ht="19.2">
      <c r="E1" s="374"/>
      <c r="F1" s="8" t="s">
        <v>1510</v>
      </c>
    </row>
    <row r="2" spans="1:14">
      <c r="F2" s="1" t="s">
        <v>510</v>
      </c>
    </row>
    <row r="3" spans="1:14" ht="34.5" customHeight="1">
      <c r="F3" s="807"/>
      <c r="G3" s="807"/>
      <c r="H3" s="807"/>
      <c r="I3" s="807"/>
      <c r="J3" s="171" t="s">
        <v>568</v>
      </c>
      <c r="K3" s="171" t="s">
        <v>568</v>
      </c>
      <c r="L3" s="171" t="s">
        <v>568</v>
      </c>
      <c r="M3" s="171" t="s">
        <v>568</v>
      </c>
      <c r="N3" s="171" t="s">
        <v>587</v>
      </c>
    </row>
    <row r="4" spans="1:14" s="79" customFormat="1" ht="26.4">
      <c r="A4" s="26"/>
      <c r="B4" s="67" t="s">
        <v>757</v>
      </c>
      <c r="C4" s="26" t="s">
        <v>758</v>
      </c>
      <c r="D4" s="26" t="s">
        <v>759</v>
      </c>
      <c r="E4" s="30" t="s">
        <v>760</v>
      </c>
      <c r="F4" s="1004"/>
      <c r="G4" s="1005"/>
      <c r="H4" s="1005"/>
      <c r="I4" s="1006"/>
      <c r="J4" s="303" t="s">
        <v>1344</v>
      </c>
      <c r="K4" s="304" t="s">
        <v>1345</v>
      </c>
      <c r="L4" s="303" t="s">
        <v>1352</v>
      </c>
      <c r="M4" s="304" t="s">
        <v>1353</v>
      </c>
      <c r="N4" s="299"/>
    </row>
    <row r="5" spans="1:14" s="86" customFormat="1" ht="15" customHeight="1">
      <c r="A5" s="27" t="str">
        <f>+B5&amp;C5&amp;D5</f>
        <v>0400701</v>
      </c>
      <c r="B5" s="28" t="s">
        <v>1286</v>
      </c>
      <c r="C5" s="28" t="s">
        <v>1346</v>
      </c>
      <c r="D5" s="28" t="s">
        <v>370</v>
      </c>
      <c r="E5" s="31">
        <v>1</v>
      </c>
      <c r="F5" s="91" t="s">
        <v>1289</v>
      </c>
      <c r="G5" s="250"/>
      <c r="H5" s="250"/>
      <c r="I5" s="92"/>
      <c r="J5" s="35">
        <f>VLOOKUP($A5&amp;J$95,決統データ!$A$3:$DE$365,$E5+19,)</f>
        <v>4260411</v>
      </c>
      <c r="K5" s="35">
        <f>VLOOKUP($A5&amp;K$95,決統データ!$A$3:$DE$365,$E5+19,)</f>
        <v>4260723</v>
      </c>
      <c r="L5" s="35">
        <f>VLOOKUP($A5&amp;L$95,決統データ!$A$3:$DE$365,$E5+19,)</f>
        <v>4280224</v>
      </c>
      <c r="M5" s="35">
        <f>VLOOKUP($A5&amp;M$95,決統データ!$A$3:$DE$365,$E5+19,)</f>
        <v>4280325</v>
      </c>
      <c r="N5" s="175"/>
    </row>
    <row r="6" spans="1:14" ht="15" customHeight="1">
      <c r="A6" s="27" t="str">
        <f t="shared" ref="A6:A23" si="0">+B6&amp;C6&amp;D6</f>
        <v>0400701</v>
      </c>
      <c r="B6" s="28" t="s">
        <v>1286</v>
      </c>
      <c r="C6" s="28" t="s">
        <v>1346</v>
      </c>
      <c r="D6" s="28" t="s">
        <v>370</v>
      </c>
      <c r="E6" s="366">
        <v>2</v>
      </c>
      <c r="F6" s="370" t="s">
        <v>1290</v>
      </c>
      <c r="G6" s="371"/>
      <c r="H6" s="371"/>
      <c r="I6" s="269"/>
      <c r="J6" s="35">
        <f>VLOOKUP($A6&amp;J$95,決統データ!$A$3:$DE$365,$E6+19,)</f>
        <v>4260411</v>
      </c>
      <c r="K6" s="35">
        <f>VLOOKUP($A6&amp;K$95,決統データ!$A$3:$DE$365,$E6+19,)</f>
        <v>4260723</v>
      </c>
      <c r="L6" s="35">
        <f>VLOOKUP($A6&amp;L$95,決統データ!$A$3:$DE$365,$E6+19,)</f>
        <v>4280224</v>
      </c>
      <c r="M6" s="35">
        <f>VLOOKUP($A6&amp;M$95,決統データ!$A$3:$DE$365,$E6+19,)</f>
        <v>4280325</v>
      </c>
      <c r="N6" s="175"/>
    </row>
    <row r="7" spans="1:14" ht="15" customHeight="1">
      <c r="A7" s="27" t="str">
        <f t="shared" si="0"/>
        <v>0400701</v>
      </c>
      <c r="B7" s="28" t="s">
        <v>1286</v>
      </c>
      <c r="C7" s="28" t="s">
        <v>1346</v>
      </c>
      <c r="D7" s="28" t="s">
        <v>370</v>
      </c>
      <c r="E7" s="366">
        <v>7</v>
      </c>
      <c r="F7" s="645" t="s">
        <v>1293</v>
      </c>
      <c r="G7" s="371" t="s">
        <v>1291</v>
      </c>
      <c r="H7" s="371"/>
      <c r="I7" s="269"/>
      <c r="J7" s="35">
        <f>VLOOKUP($A7&amp;J$95,決統データ!$A$3:$DE$365,$E7+19,)</f>
        <v>0</v>
      </c>
      <c r="K7" s="35">
        <f>VLOOKUP($A7&amp;K$95,決統データ!$A$3:$DE$365,$E7+19,)</f>
        <v>0</v>
      </c>
      <c r="L7" s="35">
        <f>VLOOKUP($A7&amp;L$95,決統データ!$A$3:$DE$365,$E7+19,)</f>
        <v>0</v>
      </c>
      <c r="M7" s="35">
        <f>VLOOKUP($A7&amp;M$95,決統データ!$A$3:$DE$365,$E7+19,)</f>
        <v>0</v>
      </c>
      <c r="N7" s="175">
        <f t="shared" ref="N7:N75" si="1">SUM(J7:M7)</f>
        <v>0</v>
      </c>
    </row>
    <row r="8" spans="1:14" ht="15" customHeight="1">
      <c r="A8" s="27" t="str">
        <f t="shared" si="0"/>
        <v>0400701</v>
      </c>
      <c r="B8" s="28" t="s">
        <v>1286</v>
      </c>
      <c r="C8" s="28" t="s">
        <v>1346</v>
      </c>
      <c r="D8" s="28" t="s">
        <v>370</v>
      </c>
      <c r="E8" s="366">
        <v>8</v>
      </c>
      <c r="F8" s="645"/>
      <c r="G8" s="371" t="s">
        <v>1292</v>
      </c>
      <c r="H8" s="371"/>
      <c r="I8" s="269"/>
      <c r="J8" s="35">
        <f>VLOOKUP($A8&amp;J$95,決統データ!$A$3:$DE$365,$E8+19,)</f>
        <v>0</v>
      </c>
      <c r="K8" s="35">
        <f>VLOOKUP($A8&amp;K$95,決統データ!$A$3:$DE$365,$E8+19,)</f>
        <v>0</v>
      </c>
      <c r="L8" s="35">
        <f>VLOOKUP($A8&amp;L$95,決統データ!$A$3:$DE$365,$E8+19,)</f>
        <v>0</v>
      </c>
      <c r="M8" s="35">
        <f>VLOOKUP($A8&amp;M$95,決統データ!$A$3:$DE$365,$E8+19,)</f>
        <v>0</v>
      </c>
      <c r="N8" s="175">
        <f t="shared" si="1"/>
        <v>0</v>
      </c>
    </row>
    <row r="9" spans="1:14" ht="15" customHeight="1">
      <c r="A9" s="27" t="str">
        <f t="shared" si="0"/>
        <v/>
      </c>
      <c r="B9" s="28"/>
      <c r="C9" s="28"/>
      <c r="D9" s="28"/>
      <c r="F9" s="370" t="s">
        <v>1465</v>
      </c>
      <c r="G9" s="371"/>
      <c r="H9" s="371"/>
      <c r="I9" s="269"/>
      <c r="J9" s="390" t="s">
        <v>1348</v>
      </c>
      <c r="K9" s="390" t="s">
        <v>1348</v>
      </c>
      <c r="L9" s="390" t="s">
        <v>1348</v>
      </c>
      <c r="M9" s="390" t="s">
        <v>1348</v>
      </c>
      <c r="N9" s="175">
        <f t="shared" si="1"/>
        <v>0</v>
      </c>
    </row>
    <row r="10" spans="1:14" ht="15" customHeight="1">
      <c r="A10" s="27" t="str">
        <f t="shared" si="0"/>
        <v/>
      </c>
      <c r="B10" s="28"/>
      <c r="C10" s="28"/>
      <c r="D10" s="28"/>
      <c r="F10" s="370" t="s">
        <v>1294</v>
      </c>
      <c r="G10" s="371"/>
      <c r="H10" s="371"/>
      <c r="I10" s="269"/>
      <c r="J10" s="390" t="s">
        <v>1349</v>
      </c>
      <c r="K10" s="390" t="s">
        <v>1349</v>
      </c>
      <c r="L10" s="390" t="s">
        <v>1349</v>
      </c>
      <c r="M10" s="390" t="s">
        <v>1349</v>
      </c>
      <c r="N10" s="175">
        <f t="shared" si="1"/>
        <v>0</v>
      </c>
    </row>
    <row r="11" spans="1:14" ht="15" customHeight="1">
      <c r="A11" s="27" t="str">
        <f t="shared" si="0"/>
        <v>0400701</v>
      </c>
      <c r="B11" s="28" t="s">
        <v>1286</v>
      </c>
      <c r="C11" s="28" t="s">
        <v>1346</v>
      </c>
      <c r="D11" s="28" t="s">
        <v>370</v>
      </c>
      <c r="E11" s="366">
        <v>12</v>
      </c>
      <c r="F11" s="645" t="s">
        <v>1295</v>
      </c>
      <c r="G11" s="371" t="s">
        <v>1296</v>
      </c>
      <c r="H11" s="371"/>
      <c r="I11" s="269"/>
      <c r="J11" s="42">
        <f>VLOOKUP($A11&amp;J$95,決統データ!$A$3:$DE$365,$E11+19,)</f>
        <v>334</v>
      </c>
      <c r="K11" s="42">
        <f>VLOOKUP($A11&amp;K$95,決統データ!$A$3:$DE$365,$E11+19,)</f>
        <v>656</v>
      </c>
      <c r="L11" s="42">
        <f>VLOOKUP($A11&amp;L$95,決統データ!$A$3:$DE$365,$E11+19,)</f>
        <v>49</v>
      </c>
      <c r="M11" s="42">
        <f>VLOOKUP($A11&amp;M$95,決統データ!$A$3:$DE$365,$E11+19,)</f>
        <v>50</v>
      </c>
      <c r="N11" s="175">
        <f t="shared" si="1"/>
        <v>1089</v>
      </c>
    </row>
    <row r="12" spans="1:14" ht="15" customHeight="1">
      <c r="A12" s="27" t="str">
        <f t="shared" si="0"/>
        <v>0400701</v>
      </c>
      <c r="B12" s="28" t="s">
        <v>1286</v>
      </c>
      <c r="C12" s="28" t="s">
        <v>1346</v>
      </c>
      <c r="D12" s="28" t="s">
        <v>370</v>
      </c>
      <c r="E12" s="366">
        <v>13</v>
      </c>
      <c r="F12" s="645"/>
      <c r="G12" s="371" t="s">
        <v>1297</v>
      </c>
      <c r="H12" s="371"/>
      <c r="I12" s="269"/>
      <c r="J12" s="42">
        <f>VLOOKUP($A12&amp;J$95,決統データ!$A$3:$DE$365,$E12+19,)</f>
        <v>0</v>
      </c>
      <c r="K12" s="42">
        <f>VLOOKUP($A12&amp;K$95,決統データ!$A$3:$DE$365,$E12+19,)</f>
        <v>0</v>
      </c>
      <c r="L12" s="42">
        <f>VLOOKUP($A12&amp;L$95,決統データ!$A$3:$DE$365,$E12+19,)</f>
        <v>0</v>
      </c>
      <c r="M12" s="42">
        <f>VLOOKUP($A12&amp;M$95,決統データ!$A$3:$DE$365,$E12+19,)</f>
        <v>0</v>
      </c>
      <c r="N12" s="175">
        <f t="shared" si="1"/>
        <v>0</v>
      </c>
    </row>
    <row r="13" spans="1:14" ht="15" customHeight="1">
      <c r="A13" s="27" t="str">
        <f t="shared" si="0"/>
        <v>0400701</v>
      </c>
      <c r="B13" s="28" t="s">
        <v>1286</v>
      </c>
      <c r="C13" s="28" t="s">
        <v>1346</v>
      </c>
      <c r="D13" s="28" t="s">
        <v>370</v>
      </c>
      <c r="E13" s="366">
        <v>14</v>
      </c>
      <c r="F13" s="370" t="s">
        <v>1298</v>
      </c>
      <c r="G13" s="371"/>
      <c r="H13" s="379"/>
      <c r="I13" s="269"/>
      <c r="J13" s="42">
        <f>VLOOKUP($A13&amp;J$95,決統データ!$A$3:$DE$365,$E13+19,)</f>
        <v>300</v>
      </c>
      <c r="K13" s="42">
        <f>VLOOKUP($A13&amp;K$95,決統データ!$A$3:$DE$365,$E13+19,)</f>
        <v>618</v>
      </c>
      <c r="L13" s="42">
        <f>VLOOKUP($A13&amp;L$95,決統データ!$A$3:$DE$365,$E13+19,)</f>
        <v>45</v>
      </c>
      <c r="M13" s="42">
        <f>VLOOKUP($A13&amp;M$95,決統データ!$A$3:$DE$365,$E13+19,)</f>
        <v>46</v>
      </c>
      <c r="N13" s="175">
        <f t="shared" si="1"/>
        <v>1009</v>
      </c>
    </row>
    <row r="14" spans="1:14" ht="15" customHeight="1">
      <c r="A14" s="27" t="str">
        <f t="shared" si="0"/>
        <v/>
      </c>
      <c r="B14" s="28"/>
      <c r="C14" s="28"/>
      <c r="D14" s="28"/>
      <c r="F14" s="370" t="s">
        <v>1299</v>
      </c>
      <c r="G14" s="379"/>
      <c r="H14" s="379"/>
      <c r="I14" s="269"/>
      <c r="J14" s="403" t="s">
        <v>1429</v>
      </c>
      <c r="K14" s="403" t="s">
        <v>1429</v>
      </c>
      <c r="L14" s="403" t="s">
        <v>1429</v>
      </c>
      <c r="M14" s="403" t="s">
        <v>1429</v>
      </c>
      <c r="N14" s="175">
        <f t="shared" si="1"/>
        <v>0</v>
      </c>
    </row>
    <row r="15" spans="1:14" ht="15" customHeight="1">
      <c r="A15" s="27" t="str">
        <f t="shared" si="0"/>
        <v>0400701</v>
      </c>
      <c r="B15" s="28" t="s">
        <v>1286</v>
      </c>
      <c r="C15" s="28" t="s">
        <v>1346</v>
      </c>
      <c r="D15" s="28" t="s">
        <v>370</v>
      </c>
      <c r="E15" s="366">
        <v>20</v>
      </c>
      <c r="F15" s="918" t="s">
        <v>1303</v>
      </c>
      <c r="G15" s="371" t="s">
        <v>1506</v>
      </c>
      <c r="H15" s="371"/>
      <c r="I15" s="269"/>
      <c r="J15" s="42">
        <f>VLOOKUP($A15&amp;J$95,決統データ!$A$3:$DE$365,$E15+19,)</f>
        <v>0</v>
      </c>
      <c r="K15" s="42">
        <f>VLOOKUP($A15&amp;K$95,決統データ!$A$3:$DE$365,$E15+19,)</f>
        <v>0</v>
      </c>
      <c r="L15" s="42">
        <f>VLOOKUP($A15&amp;L$95,決統データ!$A$3:$DE$365,$E15+19,)</f>
        <v>0</v>
      </c>
      <c r="M15" s="42">
        <f>VLOOKUP($A15&amp;M$95,決統データ!$A$3:$DE$365,$E15+19,)</f>
        <v>0</v>
      </c>
      <c r="N15" s="175">
        <f t="shared" si="1"/>
        <v>0</v>
      </c>
    </row>
    <row r="16" spans="1:14" ht="15" customHeight="1">
      <c r="A16" s="27" t="str">
        <f t="shared" ref="A16" si="2">+B16&amp;C16&amp;D16</f>
        <v>0400701</v>
      </c>
      <c r="B16" s="28" t="s">
        <v>1286</v>
      </c>
      <c r="C16" s="28" t="s">
        <v>1346</v>
      </c>
      <c r="D16" s="28" t="s">
        <v>370</v>
      </c>
      <c r="E16" s="446">
        <v>21</v>
      </c>
      <c r="F16" s="918"/>
      <c r="G16" s="452" t="s">
        <v>1300</v>
      </c>
      <c r="H16" s="452"/>
      <c r="I16" s="453"/>
      <c r="J16" s="42">
        <f>VLOOKUP($A16&amp;J$95,決統データ!$A$3:$DE$365,$E16+19,)</f>
        <v>0</v>
      </c>
      <c r="K16" s="42">
        <f>VLOOKUP($A16&amp;K$95,決統データ!$A$3:$DE$365,$E16+19,)</f>
        <v>0</v>
      </c>
      <c r="L16" s="42">
        <f>VLOOKUP($A16&amp;L$95,決統データ!$A$3:$DE$365,$E16+19,)</f>
        <v>0</v>
      </c>
      <c r="M16" s="42">
        <f>VLOOKUP($A16&amp;M$95,決統データ!$A$3:$DE$365,$E16+19,)</f>
        <v>0</v>
      </c>
      <c r="N16" s="445">
        <f t="shared" si="1"/>
        <v>0</v>
      </c>
    </row>
    <row r="17" spans="1:14" ht="15" customHeight="1">
      <c r="A17" s="27" t="str">
        <f t="shared" si="0"/>
        <v>0400701</v>
      </c>
      <c r="B17" s="28" t="s">
        <v>1286</v>
      </c>
      <c r="C17" s="28" t="s">
        <v>1346</v>
      </c>
      <c r="D17" s="28" t="s">
        <v>370</v>
      </c>
      <c r="E17" s="446">
        <v>22</v>
      </c>
      <c r="F17" s="918"/>
      <c r="G17" s="371" t="s">
        <v>1301</v>
      </c>
      <c r="H17" s="371"/>
      <c r="I17" s="269"/>
      <c r="J17" s="42">
        <f>VLOOKUP($A17&amp;J$95,決統データ!$A$3:$DE$365,$E17+19,)</f>
        <v>0</v>
      </c>
      <c r="K17" s="42">
        <f>VLOOKUP($A17&amp;K$95,決統データ!$A$3:$DE$365,$E17+19,)</f>
        <v>0</v>
      </c>
      <c r="L17" s="42">
        <f>VLOOKUP($A17&amp;L$95,決統データ!$A$3:$DE$365,$E17+19,)</f>
        <v>0</v>
      </c>
      <c r="M17" s="42">
        <f>VLOOKUP($A17&amp;M$95,決統データ!$A$3:$DE$365,$E17+19,)</f>
        <v>0</v>
      </c>
      <c r="N17" s="175">
        <f t="shared" si="1"/>
        <v>0</v>
      </c>
    </row>
    <row r="18" spans="1:14" ht="15" customHeight="1">
      <c r="A18" s="27" t="str">
        <f t="shared" si="0"/>
        <v>0400701</v>
      </c>
      <c r="B18" s="28" t="s">
        <v>1286</v>
      </c>
      <c r="C18" s="28" t="s">
        <v>1346</v>
      </c>
      <c r="D18" s="28" t="s">
        <v>370</v>
      </c>
      <c r="E18" s="446">
        <v>23</v>
      </c>
      <c r="F18" s="918"/>
      <c r="G18" s="371" t="s">
        <v>1302</v>
      </c>
      <c r="H18" s="371"/>
      <c r="I18" s="269"/>
      <c r="J18" s="42">
        <f>VLOOKUP($A18&amp;J$95,決統データ!$A$3:$DE$365,$E18+19,)</f>
        <v>0</v>
      </c>
      <c r="K18" s="42">
        <f>VLOOKUP($A18&amp;K$95,決統データ!$A$3:$DE$365,$E18+19,)</f>
        <v>0</v>
      </c>
      <c r="L18" s="42">
        <f>VLOOKUP($A18&amp;L$95,決統データ!$A$3:$DE$365,$E18+19,)</f>
        <v>0</v>
      </c>
      <c r="M18" s="42">
        <f>VLOOKUP($A18&amp;M$95,決統データ!$A$3:$DE$365,$E18+19,)</f>
        <v>0</v>
      </c>
      <c r="N18" s="175">
        <f t="shared" si="1"/>
        <v>0</v>
      </c>
    </row>
    <row r="19" spans="1:14" ht="15" customHeight="1">
      <c r="A19" s="27" t="str">
        <f t="shared" si="0"/>
        <v>0400701</v>
      </c>
      <c r="B19" s="28" t="s">
        <v>1286</v>
      </c>
      <c r="C19" s="28" t="s">
        <v>1346</v>
      </c>
      <c r="D19" s="28" t="s">
        <v>370</v>
      </c>
      <c r="E19" s="446">
        <v>24</v>
      </c>
      <c r="F19" s="918"/>
      <c r="G19" s="371" t="s">
        <v>1504</v>
      </c>
      <c r="H19" s="371"/>
      <c r="I19" s="380"/>
      <c r="J19" s="42">
        <f>VLOOKUP($A19&amp;J$95,決統データ!$A$3:$DE$365,$E19+19,)</f>
        <v>365</v>
      </c>
      <c r="K19" s="42">
        <f>VLOOKUP($A19&amp;K$95,決統データ!$A$3:$DE$365,$E19+19,)</f>
        <v>735</v>
      </c>
      <c r="L19" s="42">
        <f>VLOOKUP($A19&amp;L$95,決統データ!$A$3:$DE$365,$E19+19,)</f>
        <v>44</v>
      </c>
      <c r="M19" s="42">
        <f>VLOOKUP($A19&amp;M$95,決統データ!$A$3:$DE$365,$E19+19,)</f>
        <v>57</v>
      </c>
      <c r="N19" s="175">
        <f t="shared" si="1"/>
        <v>1201</v>
      </c>
    </row>
    <row r="20" spans="1:14" ht="15" customHeight="1">
      <c r="A20" s="27" t="str">
        <f t="shared" ref="A20" si="3">+B20&amp;C20&amp;D20</f>
        <v>0400701</v>
      </c>
      <c r="B20" s="28" t="s">
        <v>1286</v>
      </c>
      <c r="C20" s="28" t="s">
        <v>1346</v>
      </c>
      <c r="D20" s="28" t="s">
        <v>370</v>
      </c>
      <c r="E20" s="446">
        <v>25</v>
      </c>
      <c r="F20" s="918"/>
      <c r="G20" s="452" t="s">
        <v>1505</v>
      </c>
      <c r="H20" s="452"/>
      <c r="I20" s="380"/>
      <c r="J20" s="42">
        <f>VLOOKUP($A20&amp;J$95,決統データ!$A$3:$DE$365,$E20+19,)</f>
        <v>0</v>
      </c>
      <c r="K20" s="42">
        <f>VLOOKUP($A20&amp;K$95,決統データ!$A$3:$DE$365,$E20+19,)</f>
        <v>0</v>
      </c>
      <c r="L20" s="42">
        <f>VLOOKUP($A20&amp;L$95,決統データ!$A$3:$DE$365,$E20+19,)</f>
        <v>0</v>
      </c>
      <c r="M20" s="42">
        <f>VLOOKUP($A20&amp;M$95,決統データ!$A$3:$DE$365,$E20+19,)</f>
        <v>0</v>
      </c>
      <c r="N20" s="445">
        <f t="shared" si="1"/>
        <v>0</v>
      </c>
    </row>
    <row r="21" spans="1:14" ht="15" customHeight="1">
      <c r="A21" s="27" t="str">
        <f t="shared" si="0"/>
        <v>0400701</v>
      </c>
      <c r="B21" s="28" t="s">
        <v>1286</v>
      </c>
      <c r="C21" s="28" t="s">
        <v>1346</v>
      </c>
      <c r="D21" s="28" t="s">
        <v>370</v>
      </c>
      <c r="E21" s="446">
        <v>26</v>
      </c>
      <c r="F21" s="918"/>
      <c r="G21" s="371" t="s">
        <v>1430</v>
      </c>
      <c r="H21" s="371"/>
      <c r="I21" s="269"/>
      <c r="J21" s="42">
        <f>VLOOKUP($A21&amp;J$95,決統データ!$A$3:$DE$365,$E21+19,)</f>
        <v>0</v>
      </c>
      <c r="K21" s="42">
        <f>VLOOKUP($A21&amp;K$95,決統データ!$A$3:$DE$365,$E21+19,)</f>
        <v>0</v>
      </c>
      <c r="L21" s="42">
        <f>VLOOKUP($A21&amp;L$95,決統データ!$A$3:$DE$365,$E21+19,)</f>
        <v>0</v>
      </c>
      <c r="M21" s="42">
        <f>VLOOKUP($A21&amp;M$95,決統データ!$A$3:$DE$365,$E21+19,)</f>
        <v>0</v>
      </c>
      <c r="N21" s="175">
        <f t="shared" si="1"/>
        <v>0</v>
      </c>
    </row>
    <row r="22" spans="1:14" ht="15" customHeight="1">
      <c r="A22" s="27" t="str">
        <f t="shared" si="0"/>
        <v>0400701</v>
      </c>
      <c r="B22" s="28" t="s">
        <v>1286</v>
      </c>
      <c r="C22" s="28" t="s">
        <v>1346</v>
      </c>
      <c r="D22" s="28" t="s">
        <v>370</v>
      </c>
      <c r="E22" s="446">
        <v>27</v>
      </c>
      <c r="F22" s="918"/>
      <c r="G22" s="371" t="s">
        <v>1431</v>
      </c>
      <c r="H22" s="371"/>
      <c r="I22" s="269"/>
      <c r="J22" s="42">
        <f>VLOOKUP($A22&amp;J$95,決統データ!$A$3:$DE$365,$E22+19,)</f>
        <v>0</v>
      </c>
      <c r="K22" s="42">
        <f>VLOOKUP($A22&amp;K$95,決統データ!$A$3:$DE$365,$E22+19,)</f>
        <v>0</v>
      </c>
      <c r="L22" s="42">
        <f>VLOOKUP($A22&amp;L$95,決統データ!$A$3:$DE$365,$E22+19,)</f>
        <v>0</v>
      </c>
      <c r="M22" s="42">
        <f>VLOOKUP($A22&amp;M$95,決統データ!$A$3:$DE$365,$E22+19,)</f>
        <v>0</v>
      </c>
      <c r="N22" s="175">
        <f t="shared" si="1"/>
        <v>0</v>
      </c>
    </row>
    <row r="23" spans="1:14" ht="15" customHeight="1">
      <c r="A23" s="27" t="str">
        <f t="shared" si="0"/>
        <v>0400701</v>
      </c>
      <c r="B23" s="28" t="s">
        <v>1286</v>
      </c>
      <c r="C23" s="28" t="s">
        <v>1346</v>
      </c>
      <c r="D23" s="28" t="s">
        <v>370</v>
      </c>
      <c r="E23" s="446">
        <v>28</v>
      </c>
      <c r="F23" s="918"/>
      <c r="G23" s="371" t="s">
        <v>1347</v>
      </c>
      <c r="H23" s="371"/>
      <c r="I23" s="269"/>
      <c r="J23" s="42">
        <f>VLOOKUP($A23&amp;J$95,決統データ!$A$3:$DE$365,$E23+19,)</f>
        <v>0</v>
      </c>
      <c r="K23" s="42">
        <f>VLOOKUP($A23&amp;K$95,決統データ!$A$3:$DE$365,$E23+19,)</f>
        <v>0</v>
      </c>
      <c r="L23" s="42">
        <f>VLOOKUP($A23&amp;L$95,決統データ!$A$3:$DE$365,$E23+19,)</f>
        <v>0</v>
      </c>
      <c r="M23" s="42">
        <f>VLOOKUP($A23&amp;M$95,決統データ!$A$3:$DE$365,$E23+19,)</f>
        <v>0</v>
      </c>
      <c r="N23" s="175">
        <f t="shared" si="1"/>
        <v>0</v>
      </c>
    </row>
    <row r="24" spans="1:14" s="86" customFormat="1" ht="15" customHeight="1">
      <c r="A24" s="27" t="str">
        <f t="shared" ref="A24:A59" si="4">+B24&amp;C24&amp;D24</f>
        <v>0400701</v>
      </c>
      <c r="B24" s="28" t="s">
        <v>1286</v>
      </c>
      <c r="C24" s="28" t="s">
        <v>1346</v>
      </c>
      <c r="D24" s="28" t="s">
        <v>370</v>
      </c>
      <c r="E24" s="446">
        <v>29</v>
      </c>
      <c r="F24" s="918"/>
      <c r="G24" s="371" t="s">
        <v>217</v>
      </c>
      <c r="H24" s="371"/>
      <c r="I24" s="269"/>
      <c r="J24" s="42">
        <f>VLOOKUP($A24&amp;J$95,決統データ!$A$3:$DE$365,$E24+19,)</f>
        <v>365</v>
      </c>
      <c r="K24" s="42">
        <f>VLOOKUP($A24&amp;K$95,決統データ!$A$3:$DE$365,$E24+19,)</f>
        <v>735</v>
      </c>
      <c r="L24" s="42">
        <f>VLOOKUP($A24&amp;L$95,決統データ!$A$3:$DE$365,$E24+19,)</f>
        <v>44</v>
      </c>
      <c r="M24" s="42">
        <f>VLOOKUP($A24&amp;M$95,決統データ!$A$3:$DE$365,$E24+19,)</f>
        <v>57</v>
      </c>
      <c r="N24" s="175">
        <f t="shared" si="1"/>
        <v>1201</v>
      </c>
    </row>
    <row r="25" spans="1:14" s="86" customFormat="1" ht="15" customHeight="1">
      <c r="A25" s="388" t="str">
        <f t="shared" si="4"/>
        <v>0400701</v>
      </c>
      <c r="B25" s="389" t="s">
        <v>1286</v>
      </c>
      <c r="C25" s="26" t="s">
        <v>1346</v>
      </c>
      <c r="D25" s="28" t="s">
        <v>370</v>
      </c>
      <c r="E25" s="366">
        <v>30</v>
      </c>
      <c r="F25" s="918" t="s">
        <v>1304</v>
      </c>
      <c r="G25" s="452" t="s">
        <v>1506</v>
      </c>
      <c r="H25" s="371"/>
      <c r="I25" s="269"/>
      <c r="J25" s="42">
        <f>VLOOKUP($A25&amp;J$95,決統データ!$A$3:$DE$365,$E25+19,)</f>
        <v>0</v>
      </c>
      <c r="K25" s="42">
        <f>VLOOKUP($A25&amp;K$95,決統データ!$A$3:$DE$365,$E25+19,)</f>
        <v>0</v>
      </c>
      <c r="L25" s="42">
        <f>VLOOKUP($A25&amp;L$95,決統データ!$A$3:$DE$365,$E25+19,)</f>
        <v>0</v>
      </c>
      <c r="M25" s="42">
        <f>VLOOKUP($A25&amp;M$95,決統データ!$A$3:$DE$365,$E25+19,)</f>
        <v>0</v>
      </c>
      <c r="N25" s="175">
        <f t="shared" si="1"/>
        <v>0</v>
      </c>
    </row>
    <row r="26" spans="1:14" s="86" customFormat="1" ht="15" customHeight="1">
      <c r="A26" s="388" t="str">
        <f t="shared" ref="A26" si="5">+B26&amp;C26&amp;D26</f>
        <v>0400701</v>
      </c>
      <c r="B26" s="389" t="s">
        <v>1286</v>
      </c>
      <c r="C26" s="26" t="s">
        <v>1346</v>
      </c>
      <c r="D26" s="28" t="s">
        <v>370</v>
      </c>
      <c r="E26" s="446">
        <v>31</v>
      </c>
      <c r="F26" s="918"/>
      <c r="G26" s="452" t="s">
        <v>1300</v>
      </c>
      <c r="H26" s="452"/>
      <c r="I26" s="453"/>
      <c r="J26" s="42">
        <f>VLOOKUP($A26&amp;J$95,決統データ!$A$3:$DE$365,$E26+19,)</f>
        <v>0</v>
      </c>
      <c r="K26" s="42">
        <f>VLOOKUP($A26&amp;K$95,決統データ!$A$3:$DE$365,$E26+19,)</f>
        <v>0</v>
      </c>
      <c r="L26" s="42">
        <f>VLOOKUP($A26&amp;L$95,決統データ!$A$3:$DE$365,$E26+19,)</f>
        <v>0</v>
      </c>
      <c r="M26" s="42">
        <f>VLOOKUP($A26&amp;M$95,決統データ!$A$3:$DE$365,$E26+19,)</f>
        <v>0</v>
      </c>
      <c r="N26" s="445">
        <f t="shared" si="1"/>
        <v>0</v>
      </c>
    </row>
    <row r="27" spans="1:14" ht="15" customHeight="1">
      <c r="A27" s="27" t="str">
        <f t="shared" si="4"/>
        <v>0400701</v>
      </c>
      <c r="B27" s="356" t="s">
        <v>1286</v>
      </c>
      <c r="C27" s="26" t="s">
        <v>1346</v>
      </c>
      <c r="D27" s="28" t="s">
        <v>370</v>
      </c>
      <c r="E27" s="446">
        <v>32</v>
      </c>
      <c r="F27" s="918"/>
      <c r="G27" s="371" t="s">
        <v>1301</v>
      </c>
      <c r="H27" s="371"/>
      <c r="I27" s="269"/>
      <c r="J27" s="42">
        <f>VLOOKUP($A27&amp;J$95,決統データ!$A$3:$DE$365,$E27+19,)</f>
        <v>0</v>
      </c>
      <c r="K27" s="42">
        <f>VLOOKUP($A27&amp;K$95,決統データ!$A$3:$DE$365,$E27+19,)</f>
        <v>0</v>
      </c>
      <c r="L27" s="42">
        <f>VLOOKUP($A27&amp;L$95,決統データ!$A$3:$DE$365,$E27+19,)</f>
        <v>0</v>
      </c>
      <c r="M27" s="42">
        <f>VLOOKUP($A27&amp;M$95,決統データ!$A$3:$DE$365,$E27+19,)</f>
        <v>0</v>
      </c>
      <c r="N27" s="175">
        <f t="shared" si="1"/>
        <v>0</v>
      </c>
    </row>
    <row r="28" spans="1:14" ht="15" customHeight="1">
      <c r="A28" s="27" t="str">
        <f t="shared" si="4"/>
        <v>0400701</v>
      </c>
      <c r="B28" s="356" t="s">
        <v>1286</v>
      </c>
      <c r="C28" s="26" t="s">
        <v>1346</v>
      </c>
      <c r="D28" s="28" t="s">
        <v>370</v>
      </c>
      <c r="E28" s="446">
        <v>33</v>
      </c>
      <c r="F28" s="918"/>
      <c r="G28" s="371" t="s">
        <v>1302</v>
      </c>
      <c r="H28" s="371"/>
      <c r="I28" s="269"/>
      <c r="J28" s="42">
        <f>VLOOKUP($A28&amp;J$95,決統データ!$A$3:$DE$365,$E28+19,)</f>
        <v>0</v>
      </c>
      <c r="K28" s="42">
        <f>VLOOKUP($A28&amp;K$95,決統データ!$A$3:$DE$365,$E28+19,)</f>
        <v>0</v>
      </c>
      <c r="L28" s="42">
        <f>VLOOKUP($A28&amp;L$95,決統データ!$A$3:$DE$365,$E28+19,)</f>
        <v>0</v>
      </c>
      <c r="M28" s="42">
        <f>VLOOKUP($A28&amp;M$95,決統データ!$A$3:$DE$365,$E28+19,)</f>
        <v>0</v>
      </c>
      <c r="N28" s="175">
        <f t="shared" si="1"/>
        <v>0</v>
      </c>
    </row>
    <row r="29" spans="1:14" ht="15" customHeight="1">
      <c r="A29" s="27" t="str">
        <f t="shared" si="4"/>
        <v>0400701</v>
      </c>
      <c r="B29" s="28" t="s">
        <v>1286</v>
      </c>
      <c r="C29" s="28" t="s">
        <v>1346</v>
      </c>
      <c r="D29" s="28" t="s">
        <v>370</v>
      </c>
      <c r="E29" s="446">
        <v>34</v>
      </c>
      <c r="F29" s="918"/>
      <c r="G29" s="452" t="s">
        <v>1504</v>
      </c>
      <c r="H29" s="371"/>
      <c r="I29" s="380"/>
      <c r="J29" s="42">
        <f>VLOOKUP($A29&amp;J$95,決統データ!$A$3:$DE$365,$E29+19,)</f>
        <v>13168</v>
      </c>
      <c r="K29" s="42">
        <f>VLOOKUP($A29&amp;K$95,決統データ!$A$3:$DE$365,$E29+19,)</f>
        <v>26491</v>
      </c>
      <c r="L29" s="42">
        <f>VLOOKUP($A29&amp;L$95,決統データ!$A$3:$DE$365,$E29+19,)</f>
        <v>1436</v>
      </c>
      <c r="M29" s="42">
        <f>VLOOKUP($A29&amp;M$95,決統データ!$A$3:$DE$365,$E29+19,)</f>
        <v>1824</v>
      </c>
      <c r="N29" s="175">
        <f t="shared" si="1"/>
        <v>42919</v>
      </c>
    </row>
    <row r="30" spans="1:14" ht="15" customHeight="1">
      <c r="A30" s="388" t="str">
        <f t="shared" ref="A30" si="6">+B30&amp;C30&amp;D30</f>
        <v>0400701</v>
      </c>
      <c r="B30" s="389" t="s">
        <v>1286</v>
      </c>
      <c r="C30" s="26" t="s">
        <v>1346</v>
      </c>
      <c r="D30" s="28" t="s">
        <v>370</v>
      </c>
      <c r="E30" s="446">
        <v>35</v>
      </c>
      <c r="F30" s="918"/>
      <c r="G30" s="452" t="s">
        <v>1505</v>
      </c>
      <c r="H30" s="452"/>
      <c r="I30" s="380"/>
      <c r="J30" s="42">
        <f>VLOOKUP($A30&amp;J$95,決統データ!$A$3:$DE$365,$E30+19,)</f>
        <v>0</v>
      </c>
      <c r="K30" s="42">
        <f>VLOOKUP($A30&amp;K$95,決統データ!$A$3:$DE$365,$E30+19,)</f>
        <v>0</v>
      </c>
      <c r="L30" s="42">
        <f>VLOOKUP($A30&amp;L$95,決統データ!$A$3:$DE$365,$E30+19,)</f>
        <v>0</v>
      </c>
      <c r="M30" s="42">
        <f>VLOOKUP($A30&amp;M$95,決統データ!$A$3:$DE$365,$E30+19,)</f>
        <v>0</v>
      </c>
      <c r="N30" s="445">
        <f t="shared" si="1"/>
        <v>0</v>
      </c>
    </row>
    <row r="31" spans="1:14" ht="15" customHeight="1">
      <c r="A31" s="27" t="str">
        <f t="shared" si="4"/>
        <v>0400701</v>
      </c>
      <c r="B31" s="28" t="s">
        <v>1286</v>
      </c>
      <c r="C31" s="28" t="s">
        <v>1346</v>
      </c>
      <c r="D31" s="28" t="s">
        <v>370</v>
      </c>
      <c r="E31" s="446">
        <v>36</v>
      </c>
      <c r="F31" s="918"/>
      <c r="G31" s="371" t="s">
        <v>1432</v>
      </c>
      <c r="H31" s="371"/>
      <c r="I31" s="269"/>
      <c r="J31" s="42">
        <f>VLOOKUP($A31&amp;J$95,決統データ!$A$3:$DE$365,$E31+19,)</f>
        <v>0</v>
      </c>
      <c r="K31" s="42">
        <f>VLOOKUP($A31&amp;K$95,決統データ!$A$3:$DE$365,$E31+19,)</f>
        <v>0</v>
      </c>
      <c r="L31" s="42">
        <f>VLOOKUP($A31&amp;L$95,決統データ!$A$3:$DE$365,$E31+19,)</f>
        <v>0</v>
      </c>
      <c r="M31" s="42">
        <f>VLOOKUP($A31&amp;M$95,決統データ!$A$3:$DE$365,$E31+19,)</f>
        <v>0</v>
      </c>
      <c r="N31" s="175">
        <f t="shared" si="1"/>
        <v>0</v>
      </c>
    </row>
    <row r="32" spans="1:14" ht="15" customHeight="1">
      <c r="A32" s="27" t="str">
        <f t="shared" si="4"/>
        <v>0400701</v>
      </c>
      <c r="B32" s="28" t="s">
        <v>1286</v>
      </c>
      <c r="C32" s="28" t="s">
        <v>1346</v>
      </c>
      <c r="D32" s="28" t="s">
        <v>370</v>
      </c>
      <c r="E32" s="446">
        <v>37</v>
      </c>
      <c r="F32" s="918"/>
      <c r="G32" s="371" t="s">
        <v>1431</v>
      </c>
      <c r="H32" s="371"/>
      <c r="I32" s="269"/>
      <c r="J32" s="42">
        <f>VLOOKUP($A32&amp;J$95,決統データ!$A$3:$DE$365,$E32+19,)</f>
        <v>0</v>
      </c>
      <c r="K32" s="42">
        <f>VLOOKUP($A32&amp;K$95,決統データ!$A$3:$DE$365,$E32+19,)</f>
        <v>0</v>
      </c>
      <c r="L32" s="42">
        <f>VLOOKUP($A32&amp;L$95,決統データ!$A$3:$DE$365,$E32+19,)</f>
        <v>0</v>
      </c>
      <c r="M32" s="42">
        <f>VLOOKUP($A32&amp;M$95,決統データ!$A$3:$DE$365,$E32+19,)</f>
        <v>0</v>
      </c>
      <c r="N32" s="175">
        <f t="shared" si="1"/>
        <v>0</v>
      </c>
    </row>
    <row r="33" spans="1:14" ht="15" customHeight="1">
      <c r="A33" s="27" t="str">
        <f t="shared" si="4"/>
        <v>0400701</v>
      </c>
      <c r="B33" s="356" t="s">
        <v>1286</v>
      </c>
      <c r="C33" s="26" t="s">
        <v>1346</v>
      </c>
      <c r="D33" s="28" t="s">
        <v>370</v>
      </c>
      <c r="E33" s="446">
        <v>38</v>
      </c>
      <c r="F33" s="918"/>
      <c r="G33" s="371" t="s">
        <v>217</v>
      </c>
      <c r="H33" s="371"/>
      <c r="I33" s="269"/>
      <c r="J33" s="42">
        <f>VLOOKUP($A33&amp;J$95,決統データ!$A$3:$DE$365,$E33+19,)</f>
        <v>13168</v>
      </c>
      <c r="K33" s="42">
        <f>VLOOKUP($A33&amp;K$95,決統データ!$A$3:$DE$365,$E33+19,)</f>
        <v>26491</v>
      </c>
      <c r="L33" s="42">
        <f>VLOOKUP($A33&amp;L$95,決統データ!$A$3:$DE$365,$E33+19,)</f>
        <v>1436</v>
      </c>
      <c r="M33" s="42">
        <f>VLOOKUP($A33&amp;M$95,決統データ!$A$3:$DE$365,$E33+19,)</f>
        <v>1824</v>
      </c>
      <c r="N33" s="175">
        <f t="shared" si="1"/>
        <v>42919</v>
      </c>
    </row>
    <row r="34" spans="1:14" s="86" customFormat="1" ht="15" customHeight="1">
      <c r="A34" s="27" t="str">
        <f t="shared" si="4"/>
        <v>0400701</v>
      </c>
      <c r="B34" s="28" t="s">
        <v>1286</v>
      </c>
      <c r="C34" s="28" t="s">
        <v>1346</v>
      </c>
      <c r="D34" s="28" t="s">
        <v>370</v>
      </c>
      <c r="E34" s="446">
        <v>39</v>
      </c>
      <c r="F34" s="1007" t="s">
        <v>1305</v>
      </c>
      <c r="G34" s="1007"/>
      <c r="H34" s="1007"/>
      <c r="I34" s="377" t="s">
        <v>66</v>
      </c>
      <c r="J34" s="42">
        <f>VLOOKUP($A34&amp;J$95,決統データ!$A$3:$DE$365,$E34+19,)</f>
        <v>13168</v>
      </c>
      <c r="K34" s="42">
        <f>VLOOKUP($A34&amp;K$95,決統データ!$A$3:$DE$365,$E34+19,)</f>
        <v>26491</v>
      </c>
      <c r="L34" s="42">
        <f>VLOOKUP($A34&amp;L$95,決統データ!$A$3:$DE$365,$E34+19,)</f>
        <v>1436</v>
      </c>
      <c r="M34" s="42">
        <f>VLOOKUP($A34&amp;M$95,決統データ!$A$3:$DE$365,$E34+19,)</f>
        <v>1824</v>
      </c>
      <c r="N34" s="175">
        <f t="shared" si="1"/>
        <v>42919</v>
      </c>
    </row>
    <row r="35" spans="1:14" ht="15" customHeight="1">
      <c r="A35" s="27" t="str">
        <f t="shared" si="4"/>
        <v>0400701</v>
      </c>
      <c r="B35" s="28" t="s">
        <v>1286</v>
      </c>
      <c r="C35" s="28" t="s">
        <v>1346</v>
      </c>
      <c r="D35" s="28" t="s">
        <v>370</v>
      </c>
      <c r="E35" s="446">
        <v>40</v>
      </c>
      <c r="F35" s="1007"/>
      <c r="G35" s="1007"/>
      <c r="H35" s="1007"/>
      <c r="I35" s="361" t="s">
        <v>67</v>
      </c>
      <c r="J35" s="42">
        <f>VLOOKUP($A35&amp;J$95,決統データ!$A$3:$DE$365,$E35+19,)</f>
        <v>0</v>
      </c>
      <c r="K35" s="42">
        <f>VLOOKUP($A35&amp;K$95,決統データ!$A$3:$DE$365,$E35+19,)</f>
        <v>0</v>
      </c>
      <c r="L35" s="42">
        <f>VLOOKUP($A35&amp;L$95,決統データ!$A$3:$DE$365,$E35+19,)</f>
        <v>0</v>
      </c>
      <c r="M35" s="42">
        <f>VLOOKUP($A35&amp;M$95,決統データ!$A$3:$DE$365,$E35+19,)</f>
        <v>0</v>
      </c>
      <c r="N35" s="175">
        <f t="shared" si="1"/>
        <v>0</v>
      </c>
    </row>
    <row r="36" spans="1:14" ht="15" customHeight="1">
      <c r="A36" s="27" t="str">
        <f t="shared" si="4"/>
        <v>0400701</v>
      </c>
      <c r="B36" s="28" t="s">
        <v>1286</v>
      </c>
      <c r="C36" s="28" t="s">
        <v>1346</v>
      </c>
      <c r="D36" s="28" t="s">
        <v>370</v>
      </c>
      <c r="E36" s="446">
        <v>41</v>
      </c>
      <c r="F36" s="1007" t="s">
        <v>1306</v>
      </c>
      <c r="G36" s="1007"/>
      <c r="H36" s="1007"/>
      <c r="I36" s="377" t="s">
        <v>66</v>
      </c>
      <c r="J36" s="42">
        <f>VLOOKUP($A36&amp;J$95,決統データ!$A$3:$DE$365,$E36+19,)</f>
        <v>13168</v>
      </c>
      <c r="K36" s="42">
        <f>VLOOKUP($A36&amp;K$95,決統データ!$A$3:$DE$365,$E36+19,)</f>
        <v>26491</v>
      </c>
      <c r="L36" s="42">
        <f>VLOOKUP($A36&amp;L$95,決統データ!$A$3:$DE$365,$E36+19,)</f>
        <v>1436</v>
      </c>
      <c r="M36" s="42">
        <f>VLOOKUP($A36&amp;M$95,決統データ!$A$3:$DE$365,$E36+19,)</f>
        <v>1824</v>
      </c>
      <c r="N36" s="175">
        <f t="shared" si="1"/>
        <v>42919</v>
      </c>
    </row>
    <row r="37" spans="1:14" ht="15" customHeight="1">
      <c r="A37" s="27" t="str">
        <f t="shared" si="4"/>
        <v>0400701</v>
      </c>
      <c r="B37" s="28" t="s">
        <v>1286</v>
      </c>
      <c r="C37" s="28" t="s">
        <v>1346</v>
      </c>
      <c r="D37" s="28" t="s">
        <v>370</v>
      </c>
      <c r="E37" s="446">
        <v>42</v>
      </c>
      <c r="F37" s="1007"/>
      <c r="G37" s="1007"/>
      <c r="H37" s="1007"/>
      <c r="I37" s="361" t="s">
        <v>67</v>
      </c>
      <c r="J37" s="42">
        <f>VLOOKUP($A37&amp;J$95,決統データ!$A$3:$DE$365,$E37+19,)</f>
        <v>0</v>
      </c>
      <c r="K37" s="42">
        <f>VLOOKUP($A37&amp;K$95,決統データ!$A$3:$DE$365,$E37+19,)</f>
        <v>0</v>
      </c>
      <c r="L37" s="42">
        <f>VLOOKUP($A37&amp;L$95,決統データ!$A$3:$DE$365,$E37+19,)</f>
        <v>0</v>
      </c>
      <c r="M37" s="42">
        <f>VLOOKUP($A37&amp;M$95,決統データ!$A$3:$DE$365,$E37+19,)</f>
        <v>0</v>
      </c>
      <c r="N37" s="175">
        <f t="shared" si="1"/>
        <v>0</v>
      </c>
    </row>
    <row r="38" spans="1:14" ht="15" customHeight="1">
      <c r="A38" s="27" t="str">
        <f t="shared" si="4"/>
        <v>0400701</v>
      </c>
      <c r="B38" s="28" t="s">
        <v>1286</v>
      </c>
      <c r="C38" s="28" t="s">
        <v>1346</v>
      </c>
      <c r="D38" s="28" t="s">
        <v>370</v>
      </c>
      <c r="E38" s="446">
        <v>43</v>
      </c>
      <c r="F38" s="1011" t="s">
        <v>1309</v>
      </c>
      <c r="G38" s="1008" t="s">
        <v>1307</v>
      </c>
      <c r="H38" s="1009"/>
      <c r="I38" s="1010"/>
      <c r="J38" s="412">
        <f>VLOOKUP($A38&amp;J$95,決統データ!$A$3:$DE$365,$E38+19,)/100</f>
        <v>36</v>
      </c>
      <c r="K38" s="412">
        <f>VLOOKUP($A38&amp;K$95,決統データ!$A$3:$DE$365,$E38+19,)/100</f>
        <v>36</v>
      </c>
      <c r="L38" s="412">
        <f>VLOOKUP($A38&amp;L$95,決統データ!$A$3:$DE$365,$E38+19,)/100</f>
        <v>32</v>
      </c>
      <c r="M38" s="412">
        <f>VLOOKUP($A38&amp;M$95,決統データ!$A$3:$DE$365,$E38+19,)/100</f>
        <v>32</v>
      </c>
      <c r="N38" s="413">
        <f>SUM(J38:M38)</f>
        <v>136</v>
      </c>
    </row>
    <row r="39" spans="1:14" ht="15" customHeight="1">
      <c r="A39" s="27" t="str">
        <f t="shared" si="4"/>
        <v>0400701</v>
      </c>
      <c r="B39" s="28" t="s">
        <v>1286</v>
      </c>
      <c r="C39" s="28" t="s">
        <v>1346</v>
      </c>
      <c r="D39" s="28" t="s">
        <v>370</v>
      </c>
      <c r="E39" s="446">
        <v>44</v>
      </c>
      <c r="F39" s="1017"/>
      <c r="G39" s="507" t="s">
        <v>1308</v>
      </c>
      <c r="H39" s="452" t="s">
        <v>1506</v>
      </c>
      <c r="I39" s="442"/>
      <c r="J39" s="42">
        <f>VLOOKUP($A39&amp;J$95,決統データ!$A$3:$DE$365,$E39+19,)</f>
        <v>0</v>
      </c>
      <c r="K39" s="42">
        <f>VLOOKUP($A39&amp;K$95,決統データ!$A$3:$DE$365,$E39+19,)</f>
        <v>0</v>
      </c>
      <c r="L39" s="42">
        <f>VLOOKUP($A39&amp;L$95,決統データ!$A$3:$DE$365,$E39+19,)</f>
        <v>0</v>
      </c>
      <c r="M39" s="42">
        <f>VLOOKUP($A39&amp;M$95,決統データ!$A$3:$DE$365,$E39+19,)</f>
        <v>0</v>
      </c>
      <c r="N39" s="175">
        <f t="shared" si="1"/>
        <v>0</v>
      </c>
    </row>
    <row r="40" spans="1:14" ht="15" customHeight="1">
      <c r="A40" s="27" t="str">
        <f t="shared" ref="A40" si="7">+B40&amp;C40&amp;D40</f>
        <v>0400701</v>
      </c>
      <c r="B40" s="28" t="s">
        <v>1286</v>
      </c>
      <c r="C40" s="28" t="s">
        <v>1346</v>
      </c>
      <c r="D40" s="28" t="s">
        <v>370</v>
      </c>
      <c r="E40" s="446">
        <v>45</v>
      </c>
      <c r="F40" s="1017"/>
      <c r="G40" s="507"/>
      <c r="H40" s="401" t="s">
        <v>1300</v>
      </c>
      <c r="I40" s="441"/>
      <c r="J40" s="42">
        <f>VLOOKUP($A40&amp;J$95,決統データ!$A$3:$DE$365,$E40+19,)</f>
        <v>0</v>
      </c>
      <c r="K40" s="42">
        <f>VLOOKUP($A40&amp;K$95,決統データ!$A$3:$DE$365,$E40+19,)</f>
        <v>0</v>
      </c>
      <c r="L40" s="42">
        <f>VLOOKUP($A40&amp;L$95,決統データ!$A$3:$DE$365,$E40+19,)</f>
        <v>0</v>
      </c>
      <c r="M40" s="42">
        <f>VLOOKUP($A40&amp;M$95,決統データ!$A$3:$DE$365,$E40+19,)</f>
        <v>0</v>
      </c>
      <c r="N40" s="445">
        <f t="shared" si="1"/>
        <v>0</v>
      </c>
    </row>
    <row r="41" spans="1:14" ht="15" customHeight="1">
      <c r="A41" s="27" t="str">
        <f t="shared" si="4"/>
        <v>0400701</v>
      </c>
      <c r="B41" s="28" t="s">
        <v>1286</v>
      </c>
      <c r="C41" s="28" t="s">
        <v>1346</v>
      </c>
      <c r="D41" s="28" t="s">
        <v>370</v>
      </c>
      <c r="E41" s="446">
        <v>46</v>
      </c>
      <c r="F41" s="1017"/>
      <c r="G41" s="507"/>
      <c r="H41" s="401" t="s">
        <v>1301</v>
      </c>
      <c r="I41" s="363"/>
      <c r="J41" s="42">
        <f>VLOOKUP($A41&amp;J$95,決統データ!$A$3:$DE$365,$E41+19,)</f>
        <v>0</v>
      </c>
      <c r="K41" s="42">
        <f>VLOOKUP($A41&amp;K$95,決統データ!$A$3:$DE$365,$E41+19,)</f>
        <v>0</v>
      </c>
      <c r="L41" s="42">
        <f>VLOOKUP($A41&amp;L$95,決統データ!$A$3:$DE$365,$E41+19,)</f>
        <v>0</v>
      </c>
      <c r="M41" s="42">
        <f>VLOOKUP($A41&amp;M$95,決統データ!$A$3:$DE$365,$E41+19,)</f>
        <v>0</v>
      </c>
      <c r="N41" s="175">
        <f t="shared" si="1"/>
        <v>0</v>
      </c>
    </row>
    <row r="42" spans="1:14" ht="15" customHeight="1">
      <c r="A42" s="27" t="str">
        <f t="shared" si="4"/>
        <v>0400701</v>
      </c>
      <c r="B42" s="28" t="s">
        <v>1286</v>
      </c>
      <c r="C42" s="28" t="s">
        <v>1346</v>
      </c>
      <c r="D42" s="28" t="s">
        <v>370</v>
      </c>
      <c r="E42" s="446">
        <v>47</v>
      </c>
      <c r="F42" s="1017"/>
      <c r="G42" s="507"/>
      <c r="H42" s="381" t="s">
        <v>1302</v>
      </c>
      <c r="I42" s="363"/>
      <c r="J42" s="42">
        <f>VLOOKUP($A42&amp;J$95,決統データ!$A$3:$DE$365,$E42+19,)</f>
        <v>0</v>
      </c>
      <c r="K42" s="42">
        <f>VLOOKUP($A42&amp;K$95,決統データ!$A$3:$DE$365,$E42+19,)</f>
        <v>0</v>
      </c>
      <c r="L42" s="42">
        <f>VLOOKUP($A42&amp;L$95,決統データ!$A$3:$DE$365,$E42+19,)</f>
        <v>0</v>
      </c>
      <c r="M42" s="42">
        <f>VLOOKUP($A42&amp;M$95,決統データ!$A$3:$DE$365,$E42+19,)</f>
        <v>0</v>
      </c>
      <c r="N42" s="175">
        <f t="shared" si="1"/>
        <v>0</v>
      </c>
    </row>
    <row r="43" spans="1:14" ht="15" customHeight="1">
      <c r="A43" s="27" t="str">
        <f t="shared" si="4"/>
        <v>0400701</v>
      </c>
      <c r="B43" s="28" t="s">
        <v>1286</v>
      </c>
      <c r="C43" s="28" t="s">
        <v>1346</v>
      </c>
      <c r="D43" s="28" t="s">
        <v>370</v>
      </c>
      <c r="E43" s="446">
        <v>48</v>
      </c>
      <c r="F43" s="1017"/>
      <c r="G43" s="507"/>
      <c r="H43" s="452" t="s">
        <v>1504</v>
      </c>
      <c r="I43" s="363"/>
      <c r="J43" s="412">
        <f>VLOOKUP($A43&amp;J$95,決統データ!$A$3:$DE$365,$E43+19,)/100</f>
        <v>36</v>
      </c>
      <c r="K43" s="412">
        <f>VLOOKUP($A43&amp;K$95,決統データ!$A$3:$DE$365,$E43+19,)/100</f>
        <v>36</v>
      </c>
      <c r="L43" s="412">
        <f>VLOOKUP($A43&amp;L$95,決統データ!$A$3:$DE$365,$E43+19,)/100</f>
        <v>32</v>
      </c>
      <c r="M43" s="412">
        <f>VLOOKUP($A43&amp;M$95,決統データ!$A$3:$DE$365,$E43+19,)/100</f>
        <v>32</v>
      </c>
      <c r="N43" s="413">
        <f t="shared" si="1"/>
        <v>136</v>
      </c>
    </row>
    <row r="44" spans="1:14" ht="15" customHeight="1">
      <c r="A44" s="27" t="str">
        <f t="shared" ref="A44" si="8">+B44&amp;C44&amp;D44</f>
        <v>0400701</v>
      </c>
      <c r="B44" s="28" t="s">
        <v>1286</v>
      </c>
      <c r="C44" s="28" t="s">
        <v>1346</v>
      </c>
      <c r="D44" s="28" t="s">
        <v>370</v>
      </c>
      <c r="E44" s="446">
        <v>49</v>
      </c>
      <c r="F44" s="1017"/>
      <c r="G44" s="507"/>
      <c r="H44" s="452" t="s">
        <v>1505</v>
      </c>
      <c r="I44" s="441"/>
      <c r="J44" s="412">
        <f>VLOOKUP($A44&amp;J$95,決統データ!$A$3:$DE$365,$E44+19,)/100</f>
        <v>0</v>
      </c>
      <c r="K44" s="412">
        <f>VLOOKUP($A44&amp;K$95,決統データ!$A$3:$DE$365,$E44+19,)/100</f>
        <v>0</v>
      </c>
      <c r="L44" s="412">
        <f>VLOOKUP($A44&amp;L$95,決統データ!$A$3:$DE$365,$E44+19,)/100</f>
        <v>0</v>
      </c>
      <c r="M44" s="412">
        <f>VLOOKUP($A44&amp;M$95,決統データ!$A$3:$DE$365,$E44+19,)/100</f>
        <v>0</v>
      </c>
      <c r="N44" s="413">
        <f t="shared" si="1"/>
        <v>0</v>
      </c>
    </row>
    <row r="45" spans="1:14" ht="15" customHeight="1">
      <c r="A45" s="27" t="str">
        <f t="shared" si="4"/>
        <v>0400701</v>
      </c>
      <c r="B45" s="28" t="s">
        <v>1286</v>
      </c>
      <c r="C45" s="28" t="s">
        <v>1346</v>
      </c>
      <c r="D45" s="28" t="s">
        <v>370</v>
      </c>
      <c r="E45" s="446">
        <v>50</v>
      </c>
      <c r="F45" s="1017"/>
      <c r="G45" s="507"/>
      <c r="H45" s="383" t="s">
        <v>1432</v>
      </c>
      <c r="I45" s="363"/>
      <c r="J45" s="42">
        <f>VLOOKUP($A45&amp;J$95,決統データ!$A$3:$DE$365,$E45+19,)</f>
        <v>0</v>
      </c>
      <c r="K45" s="42">
        <f>VLOOKUP($A45&amp;K$95,決統データ!$A$3:$DE$365,$E45+19,)</f>
        <v>0</v>
      </c>
      <c r="L45" s="42">
        <f>VLOOKUP($A45&amp;L$95,決統データ!$A$3:$DE$365,$E45+19,)</f>
        <v>0</v>
      </c>
      <c r="M45" s="42">
        <f>VLOOKUP($A45&amp;M$95,決統データ!$A$3:$DE$365,$E45+19,)</f>
        <v>0</v>
      </c>
      <c r="N45" s="175">
        <f t="shared" si="1"/>
        <v>0</v>
      </c>
    </row>
    <row r="46" spans="1:14" ht="15" customHeight="1">
      <c r="A46" s="27" t="str">
        <f t="shared" si="4"/>
        <v>0400701</v>
      </c>
      <c r="B46" s="28" t="s">
        <v>1286</v>
      </c>
      <c r="C46" s="28" t="s">
        <v>1346</v>
      </c>
      <c r="D46" s="28" t="s">
        <v>370</v>
      </c>
      <c r="E46" s="446">
        <v>51</v>
      </c>
      <c r="F46" s="1018"/>
      <c r="G46" s="507"/>
      <c r="H46" s="382" t="s">
        <v>1433</v>
      </c>
      <c r="I46" s="368"/>
      <c r="J46" s="42">
        <f>VLOOKUP($A46&amp;J$95,決統データ!$A$3:$DE$365,$E46+19,)</f>
        <v>0</v>
      </c>
      <c r="K46" s="42">
        <f>VLOOKUP($A46&amp;K$95,決統データ!$A$3:$DE$365,$E46+19,)</f>
        <v>0</v>
      </c>
      <c r="L46" s="42">
        <f>VLOOKUP($A46&amp;L$95,決統データ!$A$3:$DE$365,$E46+19,)</f>
        <v>0</v>
      </c>
      <c r="M46" s="42">
        <f>VLOOKUP($A46&amp;M$95,決統データ!$A$3:$DE$365,$E46+19,)</f>
        <v>0</v>
      </c>
      <c r="N46" s="175">
        <f t="shared" si="1"/>
        <v>0</v>
      </c>
    </row>
    <row r="47" spans="1:14" ht="15" customHeight="1">
      <c r="A47" s="27" t="str">
        <f t="shared" si="4"/>
        <v>0400701</v>
      </c>
      <c r="B47" s="28" t="s">
        <v>1286</v>
      </c>
      <c r="C47" s="28" t="s">
        <v>1346</v>
      </c>
      <c r="D47" s="28" t="s">
        <v>370</v>
      </c>
      <c r="E47" s="446">
        <v>52</v>
      </c>
      <c r="F47" s="901" t="s">
        <v>1313</v>
      </c>
      <c r="G47" s="1019"/>
      <c r="H47" s="902"/>
      <c r="I47" s="368" t="s">
        <v>1310</v>
      </c>
      <c r="J47" s="42">
        <f>VLOOKUP($A47&amp;J$95,決統データ!$A$3:$DE$365,$E47+19,)</f>
        <v>20</v>
      </c>
      <c r="K47" s="42">
        <f>VLOOKUP($A47&amp;K$95,決統データ!$A$3:$DE$365,$E47+19,)</f>
        <v>20</v>
      </c>
      <c r="L47" s="42">
        <f>VLOOKUP($A47&amp;L$95,決統データ!$A$3:$DE$365,$E47+19,)</f>
        <v>20</v>
      </c>
      <c r="M47" s="42">
        <f>VLOOKUP($A47&amp;M$95,決統データ!$A$3:$DE$365,$E47+19,)</f>
        <v>20</v>
      </c>
      <c r="N47" s="175">
        <f t="shared" si="1"/>
        <v>80</v>
      </c>
    </row>
    <row r="48" spans="1:14" ht="15" customHeight="1">
      <c r="A48" s="27" t="str">
        <f t="shared" si="4"/>
        <v>0400701</v>
      </c>
      <c r="B48" s="28" t="s">
        <v>1286</v>
      </c>
      <c r="C48" s="28" t="s">
        <v>1346</v>
      </c>
      <c r="D48" s="28" t="s">
        <v>370</v>
      </c>
      <c r="E48" s="446">
        <v>53</v>
      </c>
      <c r="F48" s="1020"/>
      <c r="G48" s="1021"/>
      <c r="H48" s="1022"/>
      <c r="I48" s="364" t="s">
        <v>1311</v>
      </c>
      <c r="J48" s="411">
        <f>VLOOKUP($A48&amp;J$95,決統データ!$A$3:$DE$365,$E48+19,)</f>
        <v>4260411</v>
      </c>
      <c r="K48" s="411">
        <f>VLOOKUP($A48&amp;K$95,決統データ!$A$3:$DE$365,$E48+19,)</f>
        <v>4260723</v>
      </c>
      <c r="L48" s="411">
        <f>VLOOKUP($A48&amp;L$95,決統データ!$A$3:$DE$365,$E48+19,)</f>
        <v>4280222</v>
      </c>
      <c r="M48" s="411">
        <f>VLOOKUP($A48&amp;M$95,決統データ!$A$3:$DE$365,$E48+19,)</f>
        <v>4280325</v>
      </c>
      <c r="N48" s="175"/>
    </row>
    <row r="49" spans="1:197" ht="15" customHeight="1">
      <c r="A49" s="27" t="str">
        <f t="shared" si="4"/>
        <v>0400701</v>
      </c>
      <c r="B49" s="28" t="s">
        <v>1286</v>
      </c>
      <c r="C49" s="28" t="s">
        <v>1346</v>
      </c>
      <c r="D49" s="28" t="s">
        <v>370</v>
      </c>
      <c r="E49" s="446">
        <v>54</v>
      </c>
      <c r="F49" s="903"/>
      <c r="G49" s="1023"/>
      <c r="H49" s="904"/>
      <c r="I49" s="364" t="s">
        <v>1312</v>
      </c>
      <c r="J49" s="411">
        <f>VLOOKUP($A49&amp;J$95,決統データ!$A$3:$DE$365,$E49+19,)</f>
        <v>5160322</v>
      </c>
      <c r="K49" s="411">
        <f>VLOOKUP($A49&amp;K$95,決統データ!$A$3:$DE$365,$E49+19,)</f>
        <v>5160715</v>
      </c>
      <c r="L49" s="411">
        <f>VLOOKUP($A49&amp;L$95,決統データ!$A$3:$DE$365,$E49+19,)</f>
        <v>5180223</v>
      </c>
      <c r="M49" s="411">
        <f>VLOOKUP($A49&amp;M$95,決統データ!$A$3:$DE$365,$E49+19,)</f>
        <v>5180310</v>
      </c>
      <c r="N49" s="175"/>
    </row>
    <row r="50" spans="1:197" ht="15" customHeight="1">
      <c r="A50" s="27" t="str">
        <f t="shared" si="4"/>
        <v>0400701</v>
      </c>
      <c r="B50" s="28" t="s">
        <v>1286</v>
      </c>
      <c r="C50" s="28" t="s">
        <v>1346</v>
      </c>
      <c r="D50" s="28" t="s">
        <v>370</v>
      </c>
      <c r="E50" s="446">
        <v>59</v>
      </c>
      <c r="F50" s="370" t="s">
        <v>1314</v>
      </c>
      <c r="G50" s="371"/>
      <c r="H50" s="371"/>
      <c r="I50" s="269"/>
      <c r="J50" s="42">
        <f>VLOOKUP($A50&amp;J$95,決統データ!$A$3:$DE$365,$E50+19,)</f>
        <v>0</v>
      </c>
      <c r="K50" s="42">
        <f>VLOOKUP($A50&amp;K$95,決統データ!$A$3:$DE$365,$E50+19,)</f>
        <v>0</v>
      </c>
      <c r="L50" s="42">
        <f>VLOOKUP($A50&amp;L$95,決統データ!$A$3:$DE$365,$E50+19,)</f>
        <v>0</v>
      </c>
      <c r="M50" s="42">
        <f>VLOOKUP($A50&amp;M$95,決統データ!$A$3:$DE$365,$E50+19,)</f>
        <v>0</v>
      </c>
      <c r="N50" s="175">
        <f t="shared" si="1"/>
        <v>0</v>
      </c>
    </row>
    <row r="51" spans="1:197" ht="15" customHeight="1">
      <c r="A51" s="27" t="str">
        <f t="shared" si="4"/>
        <v>0400701</v>
      </c>
      <c r="B51" s="28" t="s">
        <v>1286</v>
      </c>
      <c r="C51" s="28" t="s">
        <v>1346</v>
      </c>
      <c r="D51" s="28" t="s">
        <v>370</v>
      </c>
      <c r="E51" s="446">
        <v>60</v>
      </c>
      <c r="F51" s="370" t="s">
        <v>1315</v>
      </c>
      <c r="G51" s="371"/>
      <c r="H51" s="371"/>
      <c r="I51" s="269"/>
      <c r="J51" s="42">
        <f>VLOOKUP($A51&amp;J$95,決統データ!$A$3:$DE$365,$E51+19,)</f>
        <v>0</v>
      </c>
      <c r="K51" s="42">
        <f>VLOOKUP($A51&amp;K$95,決統データ!$A$3:$DE$365,$E51+19,)</f>
        <v>0</v>
      </c>
      <c r="L51" s="42">
        <f>VLOOKUP($A51&amp;L$95,決統データ!$A$3:$DE$365,$E51+19,)</f>
        <v>0</v>
      </c>
      <c r="M51" s="42">
        <f>VLOOKUP($A51&amp;M$95,決統データ!$A$3:$DE$365,$E51+19,)</f>
        <v>0</v>
      </c>
      <c r="N51" s="175">
        <f t="shared" si="1"/>
        <v>0</v>
      </c>
    </row>
    <row r="52" spans="1:197" ht="15" customHeight="1">
      <c r="A52" s="27" t="str">
        <f t="shared" si="4"/>
        <v>0400701</v>
      </c>
      <c r="B52" s="28" t="s">
        <v>1286</v>
      </c>
      <c r="C52" s="28" t="s">
        <v>1346</v>
      </c>
      <c r="D52" s="28" t="s">
        <v>370</v>
      </c>
      <c r="E52" s="446">
        <v>63</v>
      </c>
      <c r="F52" s="918" t="s">
        <v>1318</v>
      </c>
      <c r="G52" s="645"/>
      <c r="H52" s="371" t="s">
        <v>1316</v>
      </c>
      <c r="I52" s="269"/>
      <c r="J52" s="42">
        <f>VLOOKUP($A52&amp;J$95,決統データ!$A$3:$DE$365,$E52+19,)</f>
        <v>0</v>
      </c>
      <c r="K52" s="42">
        <f>VLOOKUP($A52&amp;K$95,決統データ!$A$3:$DE$365,$E52+19,)</f>
        <v>0</v>
      </c>
      <c r="L52" s="42">
        <f>VLOOKUP($A52&amp;L$95,決統データ!$A$3:$DE$365,$E52+19,)</f>
        <v>0</v>
      </c>
      <c r="M52" s="42">
        <f>VLOOKUP($A52&amp;M$95,決統データ!$A$3:$DE$365,$E52+19,)</f>
        <v>0</v>
      </c>
      <c r="N52" s="175">
        <f t="shared" si="1"/>
        <v>0</v>
      </c>
    </row>
    <row r="53" spans="1:197" ht="15" customHeight="1">
      <c r="A53" s="27" t="str">
        <f t="shared" si="4"/>
        <v>0400701</v>
      </c>
      <c r="B53" s="356" t="s">
        <v>1286</v>
      </c>
      <c r="C53" s="26" t="s">
        <v>1346</v>
      </c>
      <c r="D53" s="28" t="s">
        <v>370</v>
      </c>
      <c r="E53" s="446">
        <v>64</v>
      </c>
      <c r="F53" s="645"/>
      <c r="G53" s="645"/>
      <c r="H53" s="371" t="s">
        <v>1317</v>
      </c>
      <c r="I53" s="269"/>
      <c r="J53" s="42">
        <f>VLOOKUP($A53&amp;J$95,決統データ!$A$3:$DE$365,$E53+19,)</f>
        <v>0</v>
      </c>
      <c r="K53" s="42">
        <f>VLOOKUP($A53&amp;K$95,決統データ!$A$3:$DE$365,$E53+19,)</f>
        <v>0</v>
      </c>
      <c r="L53" s="42">
        <f>VLOOKUP($A53&amp;L$95,決統データ!$A$3:$DE$365,$E53+19,)</f>
        <v>0</v>
      </c>
      <c r="M53" s="42">
        <f>VLOOKUP($A53&amp;M$95,決統データ!$A$3:$DE$365,$E53+19,)</f>
        <v>0</v>
      </c>
      <c r="N53" s="175">
        <f t="shared" si="1"/>
        <v>0</v>
      </c>
      <c r="R53" s="1">
        <v>0</v>
      </c>
      <c r="S53" s="1">
        <v>0</v>
      </c>
      <c r="AR53" s="1">
        <v>23</v>
      </c>
      <c r="AS53" s="1">
        <v>0</v>
      </c>
      <c r="AT53" s="1">
        <v>0</v>
      </c>
      <c r="AU53" s="1">
        <v>0</v>
      </c>
      <c r="AV53" s="1">
        <v>11830</v>
      </c>
      <c r="BK53" s="1">
        <v>0</v>
      </c>
      <c r="BL53" s="1">
        <v>0</v>
      </c>
      <c r="CK53" s="1">
        <v>20</v>
      </c>
      <c r="CL53" s="1">
        <v>0</v>
      </c>
      <c r="CM53" s="1">
        <v>0</v>
      </c>
      <c r="CN53" s="1">
        <v>0</v>
      </c>
      <c r="CO53" s="1">
        <v>0</v>
      </c>
      <c r="CP53" s="1">
        <v>0</v>
      </c>
      <c r="CQ53" s="1">
        <v>0</v>
      </c>
      <c r="CR53" s="1">
        <v>0</v>
      </c>
      <c r="CS53" s="1">
        <v>0</v>
      </c>
      <c r="CT53" s="1">
        <v>0</v>
      </c>
      <c r="CU53" s="1">
        <v>20</v>
      </c>
      <c r="CV53" s="1">
        <v>0</v>
      </c>
      <c r="CW53" s="1">
        <v>0</v>
      </c>
      <c r="CX53" s="1">
        <v>0</v>
      </c>
      <c r="CY53" s="1">
        <v>633</v>
      </c>
      <c r="DN53" s="1">
        <v>545000</v>
      </c>
      <c r="DO53" s="1">
        <v>0</v>
      </c>
      <c r="EN53" s="1">
        <v>0</v>
      </c>
      <c r="EO53" s="1">
        <v>0</v>
      </c>
      <c r="EP53" s="1">
        <v>0</v>
      </c>
      <c r="EQ53" s="1">
        <v>0</v>
      </c>
      <c r="ER53" s="1">
        <v>0</v>
      </c>
      <c r="ES53" s="1">
        <v>0</v>
      </c>
      <c r="ET53" s="1">
        <v>0</v>
      </c>
      <c r="EU53" s="1">
        <v>0</v>
      </c>
      <c r="EV53" s="1">
        <v>4045</v>
      </c>
      <c r="FK53" s="1">
        <v>0</v>
      </c>
      <c r="FL53" s="1">
        <v>0</v>
      </c>
      <c r="GK53" s="1">
        <v>0</v>
      </c>
      <c r="GL53" s="1">
        <v>0</v>
      </c>
      <c r="GM53" s="1">
        <v>20</v>
      </c>
      <c r="GN53" s="1">
        <v>0</v>
      </c>
      <c r="GO53" s="1">
        <v>20</v>
      </c>
    </row>
    <row r="54" spans="1:197" ht="15" customHeight="1">
      <c r="A54" s="27" t="str">
        <f t="shared" si="4"/>
        <v>0400701</v>
      </c>
      <c r="B54" s="356" t="s">
        <v>1286</v>
      </c>
      <c r="C54" s="26" t="s">
        <v>1346</v>
      </c>
      <c r="D54" s="28" t="s">
        <v>370</v>
      </c>
      <c r="E54" s="446">
        <v>65</v>
      </c>
      <c r="F54" s="370" t="s">
        <v>1319</v>
      </c>
      <c r="G54" s="371"/>
      <c r="H54" s="384"/>
      <c r="I54" s="269"/>
      <c r="J54" s="42">
        <f>VLOOKUP($A54&amp;J$95,決統データ!$A$3:$DE$365,$E54+19,)</f>
        <v>0</v>
      </c>
      <c r="K54" s="42">
        <f>VLOOKUP($A54&amp;K$95,決統データ!$A$3:$DE$365,$E54+19,)</f>
        <v>0</v>
      </c>
      <c r="L54" s="42">
        <f>VLOOKUP($A54&amp;L$95,決統データ!$A$3:$DE$365,$E54+19,)</f>
        <v>0</v>
      </c>
      <c r="M54" s="42">
        <f>VLOOKUP($A54&amp;M$95,決統データ!$A$3:$DE$365,$E54+19,)</f>
        <v>0</v>
      </c>
      <c r="N54" s="175">
        <f t="shared" si="1"/>
        <v>0</v>
      </c>
    </row>
    <row r="55" spans="1:197" ht="15" customHeight="1">
      <c r="A55" s="27" t="str">
        <f t="shared" si="4"/>
        <v>0400701</v>
      </c>
      <c r="B55" s="356" t="s">
        <v>1286</v>
      </c>
      <c r="C55" s="26" t="s">
        <v>1346</v>
      </c>
      <c r="D55" s="28" t="s">
        <v>370</v>
      </c>
      <c r="E55" s="446">
        <v>66</v>
      </c>
      <c r="F55" s="370" t="s">
        <v>1320</v>
      </c>
      <c r="G55" s="371"/>
      <c r="H55" s="384"/>
      <c r="I55" s="269"/>
      <c r="J55" s="42">
        <f>VLOOKUP($A55&amp;J$95,決統データ!$A$3:$DE$365,$E55+19,)</f>
        <v>0</v>
      </c>
      <c r="K55" s="42">
        <f>VLOOKUP($A55&amp;K$95,決統データ!$A$3:$DE$365,$E55+19,)</f>
        <v>0</v>
      </c>
      <c r="L55" s="42">
        <f>VLOOKUP($A55&amp;L$95,決統データ!$A$3:$DE$365,$E55+19,)</f>
        <v>0</v>
      </c>
      <c r="M55" s="42">
        <f>VLOOKUP($A55&amp;M$95,決統データ!$A$3:$DE$365,$E55+19,)</f>
        <v>0</v>
      </c>
      <c r="N55" s="175">
        <f t="shared" si="1"/>
        <v>0</v>
      </c>
    </row>
    <row r="56" spans="1:197" ht="15" customHeight="1">
      <c r="A56" s="27" t="str">
        <f t="shared" si="4"/>
        <v>0400702</v>
      </c>
      <c r="B56" s="28" t="s">
        <v>1286</v>
      </c>
      <c r="C56" s="28" t="s">
        <v>1346</v>
      </c>
      <c r="D56" s="28" t="s">
        <v>141</v>
      </c>
      <c r="E56" s="366">
        <v>1</v>
      </c>
      <c r="F56" s="370" t="s">
        <v>1321</v>
      </c>
      <c r="G56" s="371"/>
      <c r="H56" s="371"/>
      <c r="I56" s="269"/>
      <c r="J56" s="42">
        <f>VLOOKUP($A56&amp;J$95,決統データ!$A$3:$DE$365,$E56+19,)</f>
        <v>0</v>
      </c>
      <c r="K56" s="42">
        <f>VLOOKUP($A56&amp;K$95,決統データ!$A$3:$DE$365,$E56+19,)</f>
        <v>0</v>
      </c>
      <c r="L56" s="42">
        <f>VLOOKUP($A56&amp;L$95,決統データ!$A$3:$DE$365,$E56+19,)</f>
        <v>0</v>
      </c>
      <c r="M56" s="42">
        <f>VLOOKUP($A56&amp;M$95,決統データ!$A$3:$DE$365,$E56+19,)</f>
        <v>0</v>
      </c>
      <c r="N56" s="175">
        <f t="shared" si="1"/>
        <v>0</v>
      </c>
    </row>
    <row r="57" spans="1:197" ht="15" customHeight="1">
      <c r="A57" s="27" t="str">
        <f t="shared" si="4"/>
        <v>0400702</v>
      </c>
      <c r="B57" s="28" t="s">
        <v>1286</v>
      </c>
      <c r="C57" s="28" t="s">
        <v>1346</v>
      </c>
      <c r="D57" s="28" t="s">
        <v>141</v>
      </c>
      <c r="E57" s="366">
        <v>2</v>
      </c>
      <c r="F57" s="918" t="s">
        <v>1324</v>
      </c>
      <c r="G57" s="645"/>
      <c r="H57" s="645"/>
      <c r="I57" s="269" t="s">
        <v>1322</v>
      </c>
      <c r="J57" s="42">
        <f>VLOOKUP($A57&amp;J$95,決統データ!$A$3:$DE$365,$E57+19,)</f>
        <v>0</v>
      </c>
      <c r="K57" s="42">
        <f>VLOOKUP($A57&amp;K$95,決統データ!$A$3:$DE$365,$E57+19,)</f>
        <v>0</v>
      </c>
      <c r="L57" s="42">
        <f>VLOOKUP($A57&amp;L$95,決統データ!$A$3:$DE$365,$E57+19,)</f>
        <v>0</v>
      </c>
      <c r="M57" s="42">
        <f>VLOOKUP($A57&amp;M$95,決統データ!$A$3:$DE$365,$E57+19,)</f>
        <v>0</v>
      </c>
      <c r="N57" s="175">
        <f t="shared" si="1"/>
        <v>0</v>
      </c>
    </row>
    <row r="58" spans="1:197" s="86" customFormat="1" ht="15" customHeight="1">
      <c r="A58" s="27" t="str">
        <f t="shared" si="4"/>
        <v>0400702</v>
      </c>
      <c r="B58" s="28" t="s">
        <v>1286</v>
      </c>
      <c r="C58" s="28" t="s">
        <v>1346</v>
      </c>
      <c r="D58" s="28" t="s">
        <v>141</v>
      </c>
      <c r="E58" s="366">
        <v>3</v>
      </c>
      <c r="F58" s="645"/>
      <c r="G58" s="645"/>
      <c r="H58" s="645"/>
      <c r="I58" s="269" t="s">
        <v>1323</v>
      </c>
      <c r="J58" s="42">
        <f>VLOOKUP($A58&amp;J$95,決統データ!$A$3:$DE$365,$E58+19,)</f>
        <v>0</v>
      </c>
      <c r="K58" s="42">
        <f>VLOOKUP($A58&amp;K$95,決統データ!$A$3:$DE$365,$E58+19,)</f>
        <v>0</v>
      </c>
      <c r="L58" s="42">
        <f>VLOOKUP($A58&amp;L$95,決統データ!$A$3:$DE$365,$E58+19,)</f>
        <v>0</v>
      </c>
      <c r="M58" s="42">
        <f>VLOOKUP($A58&amp;M$95,決統データ!$A$3:$DE$365,$E58+19,)</f>
        <v>0</v>
      </c>
      <c r="N58" s="175">
        <f t="shared" si="1"/>
        <v>0</v>
      </c>
    </row>
    <row r="59" spans="1:197" s="86" customFormat="1" ht="15" customHeight="1">
      <c r="A59" s="27" t="str">
        <f t="shared" si="4"/>
        <v>0400702</v>
      </c>
      <c r="B59" s="28" t="s">
        <v>1286</v>
      </c>
      <c r="C59" s="28" t="s">
        <v>1346</v>
      </c>
      <c r="D59" s="28" t="s">
        <v>141</v>
      </c>
      <c r="E59" s="237">
        <v>4</v>
      </c>
      <c r="F59" s="385"/>
      <c r="G59" s="386" t="s">
        <v>1325</v>
      </c>
      <c r="H59" s="386"/>
      <c r="I59" s="387"/>
      <c r="J59" s="42">
        <f>VLOOKUP($A59&amp;J$95,決統データ!$A$3:$DE$365,$E59+19,)</f>
        <v>0</v>
      </c>
      <c r="K59" s="42">
        <f>VLOOKUP($A59&amp;K$95,決統データ!$A$3:$DE$365,$E59+19,)</f>
        <v>0</v>
      </c>
      <c r="L59" s="42">
        <f>VLOOKUP($A59&amp;L$95,決統データ!$A$3:$DE$365,$E59+19,)</f>
        <v>0</v>
      </c>
      <c r="M59" s="42">
        <f>VLOOKUP($A59&amp;M$95,決統データ!$A$3:$DE$365,$E59+19,)</f>
        <v>0</v>
      </c>
      <c r="N59" s="175">
        <f t="shared" si="1"/>
        <v>0</v>
      </c>
    </row>
    <row r="60" spans="1:197" ht="15" customHeight="1">
      <c r="A60" s="27" t="str">
        <f t="shared" ref="A60:A92" si="9">+B60&amp;C60&amp;D60</f>
        <v/>
      </c>
      <c r="B60" s="28"/>
      <c r="C60" s="28"/>
      <c r="D60" s="28"/>
      <c r="F60" s="1011" t="s">
        <v>1331</v>
      </c>
      <c r="G60" s="1014" t="s">
        <v>1330</v>
      </c>
      <c r="H60" s="370" t="s">
        <v>1326</v>
      </c>
      <c r="I60" s="269"/>
      <c r="J60" s="82"/>
      <c r="K60" s="82"/>
      <c r="L60" s="82"/>
      <c r="M60" s="82"/>
      <c r="N60" s="175"/>
    </row>
    <row r="61" spans="1:197" ht="15" customHeight="1">
      <c r="A61" s="27" t="str">
        <f t="shared" si="9"/>
        <v>0400702</v>
      </c>
      <c r="B61" s="28" t="s">
        <v>1286</v>
      </c>
      <c r="C61" s="28" t="s">
        <v>1346</v>
      </c>
      <c r="D61" s="28" t="s">
        <v>141</v>
      </c>
      <c r="E61" s="366">
        <v>6</v>
      </c>
      <c r="F61" s="1012"/>
      <c r="G61" s="1015"/>
      <c r="H61" s="370" t="s">
        <v>1327</v>
      </c>
      <c r="I61" s="269"/>
      <c r="J61" s="42">
        <f>VLOOKUP($A61&amp;J$95,決統データ!$A$3:$DE$365,$E61+19,)</f>
        <v>0</v>
      </c>
      <c r="K61" s="42">
        <f>VLOOKUP($A61&amp;K$95,決統データ!$A$3:$DE$365,$E61+19,)</f>
        <v>0</v>
      </c>
      <c r="L61" s="42">
        <f>VLOOKUP($A61&amp;L$95,決統データ!$A$3:$DE$365,$E61+19,)</f>
        <v>0</v>
      </c>
      <c r="M61" s="42">
        <f>VLOOKUP($A61&amp;M$95,決統データ!$A$3:$DE$365,$E61+19,)</f>
        <v>0</v>
      </c>
      <c r="N61" s="175">
        <f t="shared" si="1"/>
        <v>0</v>
      </c>
    </row>
    <row r="62" spans="1:197" ht="15" customHeight="1">
      <c r="A62" s="27" t="str">
        <f t="shared" si="9"/>
        <v>0400702</v>
      </c>
      <c r="B62" s="28" t="s">
        <v>1286</v>
      </c>
      <c r="C62" s="28" t="s">
        <v>1346</v>
      </c>
      <c r="D62" s="28" t="s">
        <v>141</v>
      </c>
      <c r="E62" s="366">
        <v>7</v>
      </c>
      <c r="F62" s="1012"/>
      <c r="G62" s="1015"/>
      <c r="H62" s="360" t="s">
        <v>1328</v>
      </c>
      <c r="I62" s="361"/>
      <c r="J62" s="42">
        <f>VLOOKUP($A62&amp;J$95,決統データ!$A$3:$DE$365,$E62+19,)</f>
        <v>0</v>
      </c>
      <c r="K62" s="42">
        <f>VLOOKUP($A62&amp;K$95,決統データ!$A$3:$DE$365,$E62+19,)</f>
        <v>0</v>
      </c>
      <c r="L62" s="42">
        <f>VLOOKUP($A62&amp;L$95,決統データ!$A$3:$DE$365,$E62+19,)</f>
        <v>0</v>
      </c>
      <c r="M62" s="42">
        <f>VLOOKUP($A62&amp;M$95,決統データ!$A$3:$DE$365,$E62+19,)</f>
        <v>0</v>
      </c>
      <c r="N62" s="175">
        <f t="shared" si="1"/>
        <v>0</v>
      </c>
    </row>
    <row r="63" spans="1:197" ht="15" customHeight="1">
      <c r="A63" s="27" t="str">
        <f t="shared" si="9"/>
        <v>0400702</v>
      </c>
      <c r="B63" s="28" t="s">
        <v>1286</v>
      </c>
      <c r="C63" s="28" t="s">
        <v>1346</v>
      </c>
      <c r="D63" s="28" t="s">
        <v>141</v>
      </c>
      <c r="E63" s="366">
        <v>8</v>
      </c>
      <c r="F63" s="1012"/>
      <c r="G63" s="1015"/>
      <c r="H63" s="360" t="s">
        <v>1329</v>
      </c>
      <c r="I63" s="361"/>
      <c r="J63" s="42">
        <f>VLOOKUP($A63&amp;J$95,決統データ!$A$3:$DE$365,$E63+19,)</f>
        <v>0</v>
      </c>
      <c r="K63" s="42">
        <f>VLOOKUP($A63&amp;K$95,決統データ!$A$3:$DE$365,$E63+19,)</f>
        <v>0</v>
      </c>
      <c r="L63" s="42">
        <f>VLOOKUP($A63&amp;L$95,決統データ!$A$3:$DE$365,$E63+19,)</f>
        <v>0</v>
      </c>
      <c r="M63" s="42">
        <f>VLOOKUP($A63&amp;M$95,決統データ!$A$3:$DE$365,$E63+19,)</f>
        <v>0</v>
      </c>
      <c r="N63" s="175">
        <f t="shared" si="1"/>
        <v>0</v>
      </c>
    </row>
    <row r="64" spans="1:197" ht="15" customHeight="1">
      <c r="A64" s="27" t="str">
        <f t="shared" si="9"/>
        <v/>
      </c>
      <c r="B64" s="28"/>
      <c r="C64" s="28"/>
      <c r="D64" s="28"/>
      <c r="F64" s="1012"/>
      <c r="G64" s="1015"/>
      <c r="H64" s="370" t="s">
        <v>1326</v>
      </c>
      <c r="I64" s="369"/>
      <c r="J64" s="82"/>
      <c r="K64" s="82"/>
      <c r="L64" s="82"/>
      <c r="M64" s="82"/>
      <c r="N64" s="175"/>
    </row>
    <row r="65" spans="1:14" ht="15" customHeight="1">
      <c r="A65" s="27" t="str">
        <f t="shared" si="9"/>
        <v>0400702</v>
      </c>
      <c r="B65" s="28" t="s">
        <v>1286</v>
      </c>
      <c r="C65" s="28" t="s">
        <v>1346</v>
      </c>
      <c r="D65" s="28" t="s">
        <v>141</v>
      </c>
      <c r="E65" s="366">
        <v>10</v>
      </c>
      <c r="F65" s="1012"/>
      <c r="G65" s="1015"/>
      <c r="H65" s="370" t="s">
        <v>1327</v>
      </c>
      <c r="I65" s="361"/>
      <c r="J65" s="42">
        <f>VLOOKUP($A65&amp;J$95,決統データ!$A$3:$DE$365,$E65+19,)</f>
        <v>0</v>
      </c>
      <c r="K65" s="42">
        <f>VLOOKUP($A65&amp;K$95,決統データ!$A$3:$DE$365,$E65+19,)</f>
        <v>0</v>
      </c>
      <c r="L65" s="42">
        <f>VLOOKUP($A65&amp;L$95,決統データ!$A$3:$DE$365,$E65+19,)</f>
        <v>0</v>
      </c>
      <c r="M65" s="42">
        <f>VLOOKUP($A65&amp;M$95,決統データ!$A$3:$DE$365,$E65+19,)</f>
        <v>0</v>
      </c>
      <c r="N65" s="175">
        <f t="shared" si="1"/>
        <v>0</v>
      </c>
    </row>
    <row r="66" spans="1:14" ht="15" customHeight="1">
      <c r="A66" s="27" t="str">
        <f t="shared" si="9"/>
        <v>0400702</v>
      </c>
      <c r="B66" s="28" t="s">
        <v>1286</v>
      </c>
      <c r="C66" s="28" t="s">
        <v>1346</v>
      </c>
      <c r="D66" s="28" t="s">
        <v>141</v>
      </c>
      <c r="E66" s="366">
        <v>11</v>
      </c>
      <c r="F66" s="1012"/>
      <c r="G66" s="1015"/>
      <c r="H66" s="360" t="s">
        <v>1328</v>
      </c>
      <c r="I66" s="361"/>
      <c r="J66" s="42">
        <f>VLOOKUP($A66&amp;J$95,決統データ!$A$3:$DE$365,$E66+19,)</f>
        <v>0</v>
      </c>
      <c r="K66" s="42">
        <f>VLOOKUP($A66&amp;K$95,決統データ!$A$3:$DE$365,$E66+19,)</f>
        <v>0</v>
      </c>
      <c r="L66" s="42">
        <f>VLOOKUP($A66&amp;L$95,決統データ!$A$3:$DE$365,$E66+19,)</f>
        <v>0</v>
      </c>
      <c r="M66" s="42">
        <f>VLOOKUP($A66&amp;M$95,決統データ!$A$3:$DE$365,$E66+19,)</f>
        <v>0</v>
      </c>
      <c r="N66" s="175">
        <f t="shared" si="1"/>
        <v>0</v>
      </c>
    </row>
    <row r="67" spans="1:14" ht="15" customHeight="1">
      <c r="A67" s="27" t="str">
        <f t="shared" si="9"/>
        <v>0400702</v>
      </c>
      <c r="B67" s="28" t="s">
        <v>1286</v>
      </c>
      <c r="C67" s="28" t="s">
        <v>1346</v>
      </c>
      <c r="D67" s="28" t="s">
        <v>141</v>
      </c>
      <c r="E67" s="366">
        <v>12</v>
      </c>
      <c r="F67" s="1012"/>
      <c r="G67" s="1015"/>
      <c r="H67" s="360" t="s">
        <v>1329</v>
      </c>
      <c r="I67" s="361"/>
      <c r="J67" s="42">
        <f>VLOOKUP($A67&amp;J$95,決統データ!$A$3:$DE$365,$E67+19,)</f>
        <v>0</v>
      </c>
      <c r="K67" s="42">
        <f>VLOOKUP($A67&amp;K$95,決統データ!$A$3:$DE$365,$E67+19,)</f>
        <v>0</v>
      </c>
      <c r="L67" s="42">
        <f>VLOOKUP($A67&amp;L$95,決統データ!$A$3:$DE$365,$E67+19,)</f>
        <v>0</v>
      </c>
      <c r="M67" s="42">
        <f>VLOOKUP($A67&amp;M$95,決統データ!$A$3:$DE$365,$E67+19,)</f>
        <v>0</v>
      </c>
      <c r="N67" s="175">
        <f t="shared" si="1"/>
        <v>0</v>
      </c>
    </row>
    <row r="68" spans="1:14" ht="15" customHeight="1">
      <c r="A68" s="27" t="str">
        <f t="shared" si="9"/>
        <v/>
      </c>
      <c r="B68" s="28"/>
      <c r="C68" s="28"/>
      <c r="D68" s="28"/>
      <c r="F68" s="1012"/>
      <c r="G68" s="1015"/>
      <c r="H68" s="370" t="s">
        <v>1326</v>
      </c>
      <c r="I68" s="361"/>
      <c r="J68" s="82"/>
      <c r="K68" s="82"/>
      <c r="L68" s="82"/>
      <c r="M68" s="82"/>
      <c r="N68" s="175"/>
    </row>
    <row r="69" spans="1:14" ht="15" customHeight="1">
      <c r="A69" s="27" t="str">
        <f t="shared" si="9"/>
        <v>0400702</v>
      </c>
      <c r="B69" s="28" t="s">
        <v>1286</v>
      </c>
      <c r="C69" s="28" t="s">
        <v>1346</v>
      </c>
      <c r="D69" s="28" t="s">
        <v>141</v>
      </c>
      <c r="E69" s="366">
        <v>14</v>
      </c>
      <c r="F69" s="1012"/>
      <c r="G69" s="1015"/>
      <c r="H69" s="370" t="s">
        <v>1327</v>
      </c>
      <c r="I69" s="368"/>
      <c r="J69" s="42">
        <f>VLOOKUP($A69&amp;J$95,決統データ!$A$3:$DE$365,$E69+19,)</f>
        <v>0</v>
      </c>
      <c r="K69" s="42">
        <f>VLOOKUP($A69&amp;K$95,決統データ!$A$3:$DE$365,$E69+19,)</f>
        <v>0</v>
      </c>
      <c r="L69" s="42">
        <f>VLOOKUP($A69&amp;L$95,決統データ!$A$3:$DE$365,$E69+19,)</f>
        <v>0</v>
      </c>
      <c r="M69" s="42">
        <f>VLOOKUP($A69&amp;M$95,決統データ!$A$3:$DE$365,$E69+19,)</f>
        <v>0</v>
      </c>
      <c r="N69" s="175">
        <f t="shared" si="1"/>
        <v>0</v>
      </c>
    </row>
    <row r="70" spans="1:14" ht="15" customHeight="1">
      <c r="A70" s="27" t="str">
        <f t="shared" si="9"/>
        <v>0400702</v>
      </c>
      <c r="B70" s="28" t="s">
        <v>1286</v>
      </c>
      <c r="C70" s="28" t="s">
        <v>1346</v>
      </c>
      <c r="D70" s="28" t="s">
        <v>141</v>
      </c>
      <c r="E70" s="366">
        <v>15</v>
      </c>
      <c r="F70" s="1012"/>
      <c r="G70" s="1015"/>
      <c r="H70" s="360" t="s">
        <v>1328</v>
      </c>
      <c r="I70" s="368"/>
      <c r="J70" s="42">
        <f>VLOOKUP($A70&amp;J$95,決統データ!$A$3:$DE$365,$E70+19,)</f>
        <v>0</v>
      </c>
      <c r="K70" s="42">
        <f>VLOOKUP($A70&amp;K$95,決統データ!$A$3:$DE$365,$E70+19,)</f>
        <v>0</v>
      </c>
      <c r="L70" s="42">
        <f>VLOOKUP($A70&amp;L$95,決統データ!$A$3:$DE$365,$E70+19,)</f>
        <v>0</v>
      </c>
      <c r="M70" s="42">
        <f>VLOOKUP($A70&amp;M$95,決統データ!$A$3:$DE$365,$E70+19,)</f>
        <v>0</v>
      </c>
      <c r="N70" s="175">
        <f t="shared" si="1"/>
        <v>0</v>
      </c>
    </row>
    <row r="71" spans="1:14" ht="15" customHeight="1">
      <c r="A71" s="27" t="str">
        <f t="shared" si="9"/>
        <v>0400702</v>
      </c>
      <c r="B71" s="28" t="s">
        <v>1286</v>
      </c>
      <c r="C71" s="28" t="s">
        <v>1346</v>
      </c>
      <c r="D71" s="28" t="s">
        <v>141</v>
      </c>
      <c r="E71" s="366">
        <v>16</v>
      </c>
      <c r="F71" s="1012"/>
      <c r="G71" s="1015"/>
      <c r="H71" s="360" t="s">
        <v>1329</v>
      </c>
      <c r="I71" s="365"/>
      <c r="J71" s="42">
        <f>VLOOKUP($A71&amp;J$95,決統データ!$A$3:$DE$365,$E71+19,)</f>
        <v>0</v>
      </c>
      <c r="K71" s="42">
        <f>VLOOKUP($A71&amp;K$95,決統データ!$A$3:$DE$365,$E71+19,)</f>
        <v>0</v>
      </c>
      <c r="L71" s="42">
        <f>VLOOKUP($A71&amp;L$95,決統データ!$A$3:$DE$365,$E71+19,)</f>
        <v>0</v>
      </c>
      <c r="M71" s="42">
        <f>VLOOKUP($A71&amp;M$95,決統データ!$A$3:$DE$365,$E71+19,)</f>
        <v>0</v>
      </c>
      <c r="N71" s="175">
        <f t="shared" si="1"/>
        <v>0</v>
      </c>
    </row>
    <row r="72" spans="1:14" ht="15" customHeight="1">
      <c r="A72" s="27" t="str">
        <f t="shared" si="9"/>
        <v/>
      </c>
      <c r="B72" s="28"/>
      <c r="C72" s="28"/>
      <c r="D72" s="28"/>
      <c r="F72" s="1012"/>
      <c r="G72" s="1015"/>
      <c r="H72" s="370" t="s">
        <v>1326</v>
      </c>
      <c r="I72" s="361"/>
      <c r="J72" s="82"/>
      <c r="K72" s="82"/>
      <c r="L72" s="82"/>
      <c r="M72" s="82"/>
      <c r="N72" s="175"/>
    </row>
    <row r="73" spans="1:14" ht="15" customHeight="1">
      <c r="A73" s="27" t="str">
        <f t="shared" si="9"/>
        <v>0400702</v>
      </c>
      <c r="B73" s="28" t="s">
        <v>1286</v>
      </c>
      <c r="C73" s="28" t="s">
        <v>1346</v>
      </c>
      <c r="D73" s="28" t="s">
        <v>141</v>
      </c>
      <c r="E73" s="366">
        <v>18</v>
      </c>
      <c r="F73" s="1012"/>
      <c r="G73" s="1015"/>
      <c r="H73" s="370" t="s">
        <v>1327</v>
      </c>
      <c r="I73" s="368"/>
      <c r="J73" s="42">
        <f>VLOOKUP($A73&amp;J$95,決統データ!$A$3:$DE$365,$E73+19,)</f>
        <v>0</v>
      </c>
      <c r="K73" s="42">
        <f>VLOOKUP($A73&amp;K$95,決統データ!$A$3:$DE$365,$E73+19,)</f>
        <v>0</v>
      </c>
      <c r="L73" s="42">
        <f>VLOOKUP($A73&amp;L$95,決統データ!$A$3:$DE$365,$E73+19,)</f>
        <v>0</v>
      </c>
      <c r="M73" s="42">
        <f>VLOOKUP($A73&amp;M$95,決統データ!$A$3:$DE$365,$E73+19,)</f>
        <v>0</v>
      </c>
      <c r="N73" s="175">
        <f t="shared" si="1"/>
        <v>0</v>
      </c>
    </row>
    <row r="74" spans="1:14" ht="15" customHeight="1">
      <c r="A74" s="27" t="str">
        <f t="shared" si="9"/>
        <v>0400702</v>
      </c>
      <c r="B74" s="28" t="s">
        <v>1286</v>
      </c>
      <c r="C74" s="28" t="s">
        <v>1346</v>
      </c>
      <c r="D74" s="28" t="s">
        <v>141</v>
      </c>
      <c r="E74" s="366">
        <v>19</v>
      </c>
      <c r="F74" s="1012"/>
      <c r="G74" s="1015"/>
      <c r="H74" s="360" t="s">
        <v>1328</v>
      </c>
      <c r="I74" s="368"/>
      <c r="J74" s="42">
        <f>VLOOKUP($A74&amp;J$95,決統データ!$A$3:$DE$365,$E74+19,)</f>
        <v>0</v>
      </c>
      <c r="K74" s="42">
        <f>VLOOKUP($A74&amp;K$95,決統データ!$A$3:$DE$365,$E74+19,)</f>
        <v>0</v>
      </c>
      <c r="L74" s="42">
        <f>VLOOKUP($A74&amp;L$95,決統データ!$A$3:$DE$365,$E74+19,)</f>
        <v>0</v>
      </c>
      <c r="M74" s="42">
        <f>VLOOKUP($A74&amp;M$95,決統データ!$A$3:$DE$365,$E74+19,)</f>
        <v>0</v>
      </c>
      <c r="N74" s="175">
        <f t="shared" si="1"/>
        <v>0</v>
      </c>
    </row>
    <row r="75" spans="1:14" ht="15" customHeight="1">
      <c r="A75" s="27" t="str">
        <f t="shared" si="9"/>
        <v>0400702</v>
      </c>
      <c r="B75" s="28" t="s">
        <v>1286</v>
      </c>
      <c r="C75" s="28" t="s">
        <v>1346</v>
      </c>
      <c r="D75" s="28" t="s">
        <v>141</v>
      </c>
      <c r="E75" s="366">
        <v>20</v>
      </c>
      <c r="F75" s="1013"/>
      <c r="G75" s="1016"/>
      <c r="H75" s="360" t="s">
        <v>1329</v>
      </c>
      <c r="I75" s="365"/>
      <c r="J75" s="42">
        <f>VLOOKUP($A75&amp;J$95,決統データ!$A$3:$DE$365,$E75+19,)</f>
        <v>0</v>
      </c>
      <c r="K75" s="42">
        <f>VLOOKUP($A75&amp;K$95,決統データ!$A$3:$DE$365,$E75+19,)</f>
        <v>0</v>
      </c>
      <c r="L75" s="42">
        <f>VLOOKUP($A75&amp;L$95,決統データ!$A$3:$DE$365,$E75+19,)</f>
        <v>0</v>
      </c>
      <c r="M75" s="42">
        <f>VLOOKUP($A75&amp;M$95,決統データ!$A$3:$DE$365,$E75+19,)</f>
        <v>0</v>
      </c>
      <c r="N75" s="175">
        <f t="shared" si="1"/>
        <v>0</v>
      </c>
    </row>
    <row r="76" spans="1:14" ht="15" customHeight="1">
      <c r="A76" s="27" t="str">
        <f t="shared" si="9"/>
        <v/>
      </c>
      <c r="B76" s="28"/>
      <c r="C76" s="28"/>
      <c r="D76" s="28"/>
      <c r="F76" s="1011" t="s">
        <v>1333</v>
      </c>
      <c r="G76" s="360" t="s">
        <v>1334</v>
      </c>
      <c r="H76" s="372"/>
      <c r="I76" s="378"/>
      <c r="J76" s="82"/>
      <c r="K76" s="82"/>
      <c r="L76" s="82"/>
      <c r="M76" s="82"/>
      <c r="N76" s="175"/>
    </row>
    <row r="77" spans="1:14" ht="15" customHeight="1">
      <c r="A77" s="27" t="str">
        <f t="shared" si="9"/>
        <v>0400702</v>
      </c>
      <c r="B77" s="28" t="s">
        <v>1286</v>
      </c>
      <c r="C77" s="28" t="s">
        <v>1346</v>
      </c>
      <c r="D77" s="28" t="s">
        <v>141</v>
      </c>
      <c r="E77" s="366">
        <v>22</v>
      </c>
      <c r="F77" s="1012"/>
      <c r="G77" s="360" t="s">
        <v>1332</v>
      </c>
      <c r="H77" s="362"/>
      <c r="I77" s="361"/>
      <c r="J77" s="42">
        <f>VLOOKUP($A77&amp;J$95,決統データ!$A$3:$DE$365,$E77+19,)</f>
        <v>0</v>
      </c>
      <c r="K77" s="42">
        <f>VLOOKUP($A77&amp;K$95,決統データ!$A$3:$DE$365,$E77+19,)</f>
        <v>0</v>
      </c>
      <c r="L77" s="42">
        <f>VLOOKUP($A77&amp;L$95,決統データ!$A$3:$DE$365,$E77+19,)</f>
        <v>0</v>
      </c>
      <c r="M77" s="42">
        <f>VLOOKUP($A77&amp;M$95,決統データ!$A$3:$DE$365,$E77+19,)</f>
        <v>0</v>
      </c>
      <c r="N77" s="175">
        <f t="shared" ref="N77:N92" si="10">SUM(J77:M77)</f>
        <v>0</v>
      </c>
    </row>
    <row r="78" spans="1:14" ht="15" customHeight="1">
      <c r="A78" s="27" t="str">
        <f t="shared" si="9"/>
        <v/>
      </c>
      <c r="B78" s="28"/>
      <c r="C78" s="28"/>
      <c r="D78" s="28"/>
      <c r="F78" s="1012"/>
      <c r="G78" s="360" t="s">
        <v>1334</v>
      </c>
      <c r="H78" s="362"/>
      <c r="I78" s="361"/>
      <c r="J78" s="82"/>
      <c r="K78" s="82"/>
      <c r="L78" s="82"/>
      <c r="M78" s="82"/>
      <c r="N78" s="175"/>
    </row>
    <row r="79" spans="1:14" ht="15" customHeight="1">
      <c r="A79" s="27" t="str">
        <f t="shared" si="9"/>
        <v>0400702</v>
      </c>
      <c r="B79" s="28" t="s">
        <v>1286</v>
      </c>
      <c r="C79" s="28" t="s">
        <v>1346</v>
      </c>
      <c r="D79" s="28" t="s">
        <v>141</v>
      </c>
      <c r="E79" s="366">
        <v>24</v>
      </c>
      <c r="F79" s="1012"/>
      <c r="G79" s="360" t="s">
        <v>1332</v>
      </c>
      <c r="H79" s="362"/>
      <c r="I79" s="361"/>
      <c r="J79" s="42">
        <f>VLOOKUP($A79&amp;J$95,決統データ!$A$3:$DE$365,$E79+19,)</f>
        <v>0</v>
      </c>
      <c r="K79" s="42">
        <f>VLOOKUP($A79&amp;K$95,決統データ!$A$3:$DE$365,$E79+19,)</f>
        <v>0</v>
      </c>
      <c r="L79" s="42">
        <f>VLOOKUP($A79&amp;L$95,決統データ!$A$3:$DE$365,$E79+19,)</f>
        <v>0</v>
      </c>
      <c r="M79" s="42">
        <f>VLOOKUP($A79&amp;M$95,決統データ!$A$3:$DE$365,$E79+19,)</f>
        <v>0</v>
      </c>
      <c r="N79" s="175">
        <f t="shared" si="10"/>
        <v>0</v>
      </c>
    </row>
    <row r="80" spans="1:14" ht="15" customHeight="1">
      <c r="A80" s="27" t="str">
        <f t="shared" si="9"/>
        <v/>
      </c>
      <c r="B80" s="28"/>
      <c r="C80" s="28"/>
      <c r="D80" s="28"/>
      <c r="F80" s="1012"/>
      <c r="G80" s="360" t="s">
        <v>1372</v>
      </c>
      <c r="H80" s="362"/>
      <c r="I80" s="361"/>
      <c r="J80" s="82"/>
      <c r="K80" s="82"/>
      <c r="L80" s="82"/>
      <c r="M80" s="82"/>
      <c r="N80" s="175"/>
    </row>
    <row r="81" spans="1:212" ht="15" customHeight="1">
      <c r="A81" s="27" t="str">
        <f t="shared" si="9"/>
        <v>0400702</v>
      </c>
      <c r="B81" s="28" t="s">
        <v>1286</v>
      </c>
      <c r="C81" s="28" t="s">
        <v>1346</v>
      </c>
      <c r="D81" s="28" t="s">
        <v>141</v>
      </c>
      <c r="E81" s="366">
        <v>26</v>
      </c>
      <c r="F81" s="1012"/>
      <c r="G81" s="360" t="s">
        <v>1332</v>
      </c>
      <c r="H81" s="362"/>
      <c r="I81" s="361"/>
      <c r="J81" s="42">
        <f>VLOOKUP($A81&amp;J$95,決統データ!$A$3:$DE$365,$E81+19,)</f>
        <v>0</v>
      </c>
      <c r="K81" s="42">
        <f>VLOOKUP($A81&amp;K$95,決統データ!$A$3:$DE$365,$E81+19,)</f>
        <v>0</v>
      </c>
      <c r="L81" s="42">
        <f>VLOOKUP($A81&amp;L$95,決統データ!$A$3:$DE$365,$E81+19,)</f>
        <v>0</v>
      </c>
      <c r="M81" s="42">
        <f>VLOOKUP($A81&amp;M$95,決統データ!$A$3:$DE$365,$E81+19,)</f>
        <v>0</v>
      </c>
      <c r="N81" s="175">
        <f t="shared" si="10"/>
        <v>0</v>
      </c>
    </row>
    <row r="82" spans="1:212" ht="15" customHeight="1">
      <c r="A82" s="27" t="str">
        <f t="shared" si="9"/>
        <v/>
      </c>
      <c r="B82" s="28"/>
      <c r="C82" s="28"/>
      <c r="D82" s="28"/>
      <c r="F82" s="1012"/>
      <c r="G82" s="360" t="s">
        <v>1373</v>
      </c>
      <c r="H82" s="362"/>
      <c r="I82" s="361"/>
      <c r="J82" s="82"/>
      <c r="K82" s="82"/>
      <c r="L82" s="82"/>
      <c r="M82" s="82"/>
      <c r="N82" s="175"/>
    </row>
    <row r="83" spans="1:212" ht="15" customHeight="1">
      <c r="A83" s="27" t="str">
        <f t="shared" si="9"/>
        <v>0400702</v>
      </c>
      <c r="B83" s="28" t="s">
        <v>1286</v>
      </c>
      <c r="C83" s="28" t="s">
        <v>1346</v>
      </c>
      <c r="D83" s="28" t="s">
        <v>141</v>
      </c>
      <c r="E83" s="366">
        <v>28</v>
      </c>
      <c r="F83" s="1013"/>
      <c r="G83" s="360" t="s">
        <v>1332</v>
      </c>
      <c r="H83" s="362"/>
      <c r="I83" s="361"/>
      <c r="J83" s="42">
        <f>VLOOKUP($A83&amp;J$95,決統データ!$A$3:$DE$365,$E83+19,)</f>
        <v>0</v>
      </c>
      <c r="K83" s="42">
        <f>VLOOKUP($A83&amp;K$95,決統データ!$A$3:$DE$365,$E83+19,)</f>
        <v>0</v>
      </c>
      <c r="L83" s="42">
        <f>VLOOKUP($A83&amp;L$95,決統データ!$A$3:$DE$365,$E83+19,)</f>
        <v>0</v>
      </c>
      <c r="M83" s="42">
        <f>VLOOKUP($A83&amp;M$95,決統データ!$A$3:$DE$365,$E83+19,)</f>
        <v>0</v>
      </c>
      <c r="N83" s="175">
        <f t="shared" si="10"/>
        <v>0</v>
      </c>
    </row>
    <row r="84" spans="1:212" ht="15" customHeight="1">
      <c r="A84" s="27" t="str">
        <f t="shared" si="9"/>
        <v>0400702</v>
      </c>
      <c r="B84" s="28" t="s">
        <v>1286</v>
      </c>
      <c r="C84" s="28" t="s">
        <v>1346</v>
      </c>
      <c r="D84" s="28" t="s">
        <v>141</v>
      </c>
      <c r="E84" s="366">
        <v>29</v>
      </c>
      <c r="F84" s="1011" t="s">
        <v>1335</v>
      </c>
      <c r="G84" s="507" t="s">
        <v>1336</v>
      </c>
      <c r="H84" s="918" t="s">
        <v>1338</v>
      </c>
      <c r="I84" s="361" t="s">
        <v>987</v>
      </c>
      <c r="J84" s="42">
        <f>VLOOKUP($A84&amp;J$95,決統データ!$A$3:$DE$365,$E84+19,)</f>
        <v>0</v>
      </c>
      <c r="K84" s="42">
        <f>VLOOKUP($A84&amp;K$95,決統データ!$A$3:$DE$365,$E84+19,)</f>
        <v>0</v>
      </c>
      <c r="L84" s="42">
        <f>VLOOKUP($A84&amp;L$95,決統データ!$A$3:$DE$365,$E84+19,)</f>
        <v>0</v>
      </c>
      <c r="M84" s="42">
        <f>VLOOKUP($A84&amp;M$95,決統データ!$A$3:$DE$365,$E84+19,)</f>
        <v>0</v>
      </c>
      <c r="N84" s="175">
        <f t="shared" si="10"/>
        <v>0</v>
      </c>
    </row>
    <row r="85" spans="1:212" ht="15" customHeight="1">
      <c r="A85" s="27" t="str">
        <f t="shared" si="9"/>
        <v>0400702</v>
      </c>
      <c r="B85" s="28" t="s">
        <v>1286</v>
      </c>
      <c r="C85" s="28" t="s">
        <v>1346</v>
      </c>
      <c r="D85" s="28" t="s">
        <v>141</v>
      </c>
      <c r="E85" s="366">
        <v>30</v>
      </c>
      <c r="F85" s="1017"/>
      <c r="G85" s="507"/>
      <c r="H85" s="645"/>
      <c r="I85" s="361" t="s">
        <v>986</v>
      </c>
      <c r="J85" s="42">
        <f>VLOOKUP($A85&amp;J$95,決統データ!$A$3:$DE$365,$E85+19,)</f>
        <v>0</v>
      </c>
      <c r="K85" s="42">
        <f>VLOOKUP($A85&amp;K$95,決統データ!$A$3:$DE$365,$E85+19,)</f>
        <v>0</v>
      </c>
      <c r="L85" s="42">
        <f>VLOOKUP($A85&amp;L$95,決統データ!$A$3:$DE$365,$E85+19,)</f>
        <v>0</v>
      </c>
      <c r="M85" s="42">
        <f>VLOOKUP($A85&amp;M$95,決統データ!$A$3:$DE$365,$E85+19,)</f>
        <v>0</v>
      </c>
      <c r="N85" s="175">
        <f t="shared" si="10"/>
        <v>0</v>
      </c>
    </row>
    <row r="86" spans="1:212" ht="15" customHeight="1">
      <c r="A86" s="27" t="str">
        <f t="shared" si="9"/>
        <v>0400702</v>
      </c>
      <c r="B86" s="28" t="s">
        <v>1286</v>
      </c>
      <c r="C86" s="28" t="s">
        <v>1346</v>
      </c>
      <c r="D86" s="28" t="s">
        <v>141</v>
      </c>
      <c r="E86" s="366">
        <v>31</v>
      </c>
      <c r="F86" s="1017"/>
      <c r="G86" s="507"/>
      <c r="H86" s="362" t="s">
        <v>1339</v>
      </c>
      <c r="I86" s="367"/>
      <c r="J86" s="42">
        <f>VLOOKUP($A86&amp;J$95,決統データ!$A$3:$DE$365,$E86+19,)</f>
        <v>0</v>
      </c>
      <c r="K86" s="42">
        <f>VLOOKUP($A86&amp;K$95,決統データ!$A$3:$DE$365,$E86+19,)</f>
        <v>0</v>
      </c>
      <c r="L86" s="42">
        <f>VLOOKUP($A86&amp;L$95,決統データ!$A$3:$DE$365,$E86+19,)</f>
        <v>0</v>
      </c>
      <c r="M86" s="42">
        <f>VLOOKUP($A86&amp;M$95,決統データ!$A$3:$DE$365,$E86+19,)</f>
        <v>0</v>
      </c>
      <c r="N86" s="175">
        <f t="shared" si="10"/>
        <v>0</v>
      </c>
    </row>
    <row r="87" spans="1:212" ht="15" customHeight="1">
      <c r="A87" s="27" t="str">
        <f t="shared" si="9"/>
        <v>0400702</v>
      </c>
      <c r="B87" s="28" t="s">
        <v>1286</v>
      </c>
      <c r="C87" s="28" t="s">
        <v>1346</v>
      </c>
      <c r="D87" s="28" t="s">
        <v>141</v>
      </c>
      <c r="E87" s="366">
        <v>32</v>
      </c>
      <c r="F87" s="1017"/>
      <c r="G87" s="507"/>
      <c r="H87" s="362" t="s">
        <v>1340</v>
      </c>
      <c r="I87" s="367"/>
      <c r="J87" s="42">
        <f>VLOOKUP($A87&amp;J$95,決統データ!$A$3:$DE$365,$E87+19,)</f>
        <v>0</v>
      </c>
      <c r="K87" s="42">
        <f>VLOOKUP($A87&amp;K$95,決統データ!$A$3:$DE$365,$E87+19,)</f>
        <v>0</v>
      </c>
      <c r="L87" s="42">
        <f>VLOOKUP($A87&amp;L$95,決統データ!$A$3:$DE$365,$E87+19,)</f>
        <v>0</v>
      </c>
      <c r="M87" s="42">
        <f>VLOOKUP($A87&amp;M$95,決統データ!$A$3:$DE$365,$E87+19,)</f>
        <v>0</v>
      </c>
      <c r="N87" s="175">
        <f t="shared" si="10"/>
        <v>0</v>
      </c>
    </row>
    <row r="88" spans="1:212" ht="15" customHeight="1">
      <c r="A88" s="27" t="str">
        <f t="shared" si="9"/>
        <v>0400702</v>
      </c>
      <c r="B88" s="28" t="s">
        <v>1286</v>
      </c>
      <c r="C88" s="28" t="s">
        <v>1346</v>
      </c>
      <c r="D88" s="28" t="s">
        <v>141</v>
      </c>
      <c r="E88" s="366">
        <v>33</v>
      </c>
      <c r="F88" s="1017"/>
      <c r="G88" s="507" t="s">
        <v>1337</v>
      </c>
      <c r="H88" s="918" t="s">
        <v>1338</v>
      </c>
      <c r="I88" s="367" t="s">
        <v>987</v>
      </c>
      <c r="J88" s="42">
        <f>VLOOKUP($A88&amp;J$95,決統データ!$A$3:$DE$365,$E88+19,)</f>
        <v>0</v>
      </c>
      <c r="K88" s="42">
        <f>VLOOKUP($A88&amp;K$95,決統データ!$A$3:$DE$365,$E88+19,)</f>
        <v>0</v>
      </c>
      <c r="L88" s="42">
        <f>VLOOKUP($A88&amp;L$95,決統データ!$A$3:$DE$365,$E88+19,)</f>
        <v>0</v>
      </c>
      <c r="M88" s="42">
        <f>VLOOKUP($A88&amp;M$95,決統データ!$A$3:$DE$365,$E88+19,)</f>
        <v>0</v>
      </c>
      <c r="N88" s="175">
        <f t="shared" si="10"/>
        <v>0</v>
      </c>
    </row>
    <row r="89" spans="1:212" ht="15" customHeight="1">
      <c r="A89" s="27" t="str">
        <f t="shared" si="9"/>
        <v>0400702</v>
      </c>
      <c r="B89" s="28" t="s">
        <v>1286</v>
      </c>
      <c r="C89" s="28" t="s">
        <v>1346</v>
      </c>
      <c r="D89" s="28" t="s">
        <v>141</v>
      </c>
      <c r="E89" s="366">
        <v>34</v>
      </c>
      <c r="F89" s="1017"/>
      <c r="G89" s="507"/>
      <c r="H89" s="645"/>
      <c r="I89" s="367" t="s">
        <v>986</v>
      </c>
      <c r="J89" s="42">
        <f>VLOOKUP($A89&amp;J$95,決統データ!$A$3:$DE$365,$E89+19,)</f>
        <v>0</v>
      </c>
      <c r="K89" s="42">
        <f>VLOOKUP($A89&amp;K$95,決統データ!$A$3:$DE$365,$E89+19,)</f>
        <v>0</v>
      </c>
      <c r="L89" s="42">
        <f>VLOOKUP($A89&amp;L$95,決統データ!$A$3:$DE$365,$E89+19,)</f>
        <v>0</v>
      </c>
      <c r="M89" s="42">
        <f>VLOOKUP($A89&amp;M$95,決統データ!$A$3:$DE$365,$E89+19,)</f>
        <v>0</v>
      </c>
      <c r="N89" s="175">
        <f t="shared" si="10"/>
        <v>0</v>
      </c>
    </row>
    <row r="90" spans="1:212" ht="15" customHeight="1">
      <c r="A90" s="27" t="str">
        <f t="shared" si="9"/>
        <v>0400702</v>
      </c>
      <c r="B90" s="28" t="s">
        <v>1286</v>
      </c>
      <c r="C90" s="28" t="s">
        <v>1346</v>
      </c>
      <c r="D90" s="28" t="s">
        <v>141</v>
      </c>
      <c r="E90" s="366">
        <v>35</v>
      </c>
      <c r="F90" s="1017"/>
      <c r="G90" s="507"/>
      <c r="H90" s="362" t="s">
        <v>1341</v>
      </c>
      <c r="I90" s="367"/>
      <c r="J90" s="42">
        <f>VLOOKUP($A90&amp;J$95,決統データ!$A$3:$DE$365,$E90+19,)</f>
        <v>0</v>
      </c>
      <c r="K90" s="42">
        <f>VLOOKUP($A90&amp;K$95,決統データ!$A$3:$DE$365,$E90+19,)</f>
        <v>0</v>
      </c>
      <c r="L90" s="42">
        <f>VLOOKUP($A90&amp;L$95,決統データ!$A$3:$DE$365,$E90+19,)</f>
        <v>0</v>
      </c>
      <c r="M90" s="42">
        <f>VLOOKUP($A90&amp;M$95,決統データ!$A$3:$DE$365,$E90+19,)</f>
        <v>0</v>
      </c>
      <c r="N90" s="175">
        <f t="shared" si="10"/>
        <v>0</v>
      </c>
    </row>
    <row r="91" spans="1:212" ht="15" customHeight="1">
      <c r="A91" s="27" t="str">
        <f t="shared" si="9"/>
        <v>0400702</v>
      </c>
      <c r="B91" s="28" t="s">
        <v>1286</v>
      </c>
      <c r="C91" s="28" t="s">
        <v>1346</v>
      </c>
      <c r="D91" s="28" t="s">
        <v>141</v>
      </c>
      <c r="E91" s="366">
        <v>36</v>
      </c>
      <c r="F91" s="1017"/>
      <c r="G91" s="507"/>
      <c r="H91" s="362" t="s">
        <v>1342</v>
      </c>
      <c r="I91" s="378"/>
      <c r="J91" s="42">
        <f>VLOOKUP($A91&amp;J$95,決統データ!$A$3:$DE$365,$E91+19,)</f>
        <v>0</v>
      </c>
      <c r="K91" s="42">
        <f>VLOOKUP($A91&amp;K$95,決統データ!$A$3:$DE$365,$E91+19,)</f>
        <v>0</v>
      </c>
      <c r="L91" s="42">
        <f>VLOOKUP($A91&amp;L$95,決統データ!$A$3:$DE$365,$E91+19,)</f>
        <v>0</v>
      </c>
      <c r="M91" s="42">
        <f>VLOOKUP($A91&amp;M$95,決統データ!$A$3:$DE$365,$E91+19,)</f>
        <v>0</v>
      </c>
      <c r="N91" s="175">
        <f t="shared" si="10"/>
        <v>0</v>
      </c>
    </row>
    <row r="92" spans="1:212" ht="15" customHeight="1">
      <c r="A92" s="27" t="str">
        <f t="shared" si="9"/>
        <v>0400702</v>
      </c>
      <c r="B92" s="28" t="s">
        <v>1286</v>
      </c>
      <c r="C92" s="28" t="s">
        <v>1346</v>
      </c>
      <c r="D92" s="28" t="s">
        <v>141</v>
      </c>
      <c r="E92" s="366">
        <v>37</v>
      </c>
      <c r="F92" s="1018"/>
      <c r="G92" s="360" t="s">
        <v>1343</v>
      </c>
      <c r="H92" s="362"/>
      <c r="I92" s="367"/>
      <c r="J92" s="42">
        <f>VLOOKUP($A92&amp;J$95,決統データ!$A$3:$DE$365,$E92+19,)</f>
        <v>0</v>
      </c>
      <c r="K92" s="42">
        <f>VLOOKUP($A92&amp;K$95,決統データ!$A$3:$DE$365,$E92+19,)</f>
        <v>0</v>
      </c>
      <c r="L92" s="42">
        <f>VLOOKUP($A92&amp;L$95,決統データ!$A$3:$DE$365,$E92+19,)</f>
        <v>0</v>
      </c>
      <c r="M92" s="42">
        <f>VLOOKUP($A92&amp;M$95,決統データ!$A$3:$DE$365,$E92+19,)</f>
        <v>0</v>
      </c>
      <c r="N92" s="175">
        <f t="shared" si="10"/>
        <v>0</v>
      </c>
    </row>
    <row r="95" spans="1:212" s="144" customFormat="1" hidden="1">
      <c r="A95" s="1"/>
      <c r="B95" s="1"/>
      <c r="C95" s="1"/>
      <c r="D95" s="1"/>
      <c r="E95" s="366"/>
      <c r="F95" s="1"/>
      <c r="G95" s="1"/>
      <c r="H95" s="1"/>
      <c r="I95" s="1"/>
      <c r="J95" s="12" t="str">
        <f>+J96&amp;J98</f>
        <v>262129001</v>
      </c>
      <c r="K95" s="12" t="str">
        <f>+K96&amp;K98</f>
        <v>262129002</v>
      </c>
      <c r="L95" s="12" t="str">
        <f>+L96&amp;L98</f>
        <v>262129003</v>
      </c>
      <c r="M95" s="12" t="str">
        <f>+M96&amp;M98</f>
        <v>262129004</v>
      </c>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row>
    <row r="96" spans="1:212" s="144" customFormat="1" hidden="1">
      <c r="A96" s="1"/>
      <c r="B96" s="1"/>
      <c r="C96" s="1"/>
      <c r="D96" s="1"/>
      <c r="E96" s="366"/>
      <c r="F96" s="1"/>
      <c r="G96" s="1"/>
      <c r="H96" s="1"/>
      <c r="I96" s="1"/>
      <c r="J96" s="298" t="s">
        <v>567</v>
      </c>
      <c r="K96" s="298" t="s">
        <v>567</v>
      </c>
      <c r="L96" s="298" t="s">
        <v>567</v>
      </c>
      <c r="M96" s="298" t="s">
        <v>567</v>
      </c>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row>
    <row r="97" spans="1:212" s="144" customFormat="1" hidden="1">
      <c r="A97" s="1"/>
      <c r="B97" s="1"/>
      <c r="C97" s="1"/>
      <c r="D97" s="1"/>
      <c r="E97" s="366"/>
      <c r="F97" s="1"/>
      <c r="G97" s="1"/>
      <c r="H97" s="1"/>
      <c r="I97" s="1"/>
      <c r="J97" s="298" t="s">
        <v>568</v>
      </c>
      <c r="K97" s="298" t="s">
        <v>568</v>
      </c>
      <c r="L97" s="298" t="s">
        <v>568</v>
      </c>
      <c r="M97" s="298" t="s">
        <v>568</v>
      </c>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row>
    <row r="98" spans="1:212" s="144" customFormat="1" hidden="1">
      <c r="A98" s="1"/>
      <c r="B98" s="1"/>
      <c r="C98" s="1"/>
      <c r="D98" s="1"/>
      <c r="E98" s="366"/>
      <c r="F98" s="1"/>
      <c r="G98" s="1"/>
      <c r="H98" s="1"/>
      <c r="I98" s="1"/>
      <c r="J98" s="373" t="s">
        <v>1283</v>
      </c>
      <c r="K98" s="373" t="s">
        <v>132</v>
      </c>
      <c r="L98" s="373" t="s">
        <v>1285</v>
      </c>
      <c r="M98" s="373" t="s">
        <v>1356</v>
      </c>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row>
  </sheetData>
  <sheetProtection algorithmName="SHA-512" hashValue="MIoO78TX72U4Dy4X19xU+SQ4ZRdiGddQRXzByDGWjsc5c9QO6NHbDEN+20hy7kZy2HvQ/xptT3+V+L7nbmHj4Q==" saltValue="ESp/jHn55aym6gUKo98XjQ==" spinCount="100000" sheet="1" objects="1" scenarios="1"/>
  <customSheetViews>
    <customSheetView guid="{247A5D4D-80F1-4466-92F7-7A3BC78E450F}" showPageBreaks="1" printArea="1" view="pageBreakPreview">
      <pane xSplit="9" ySplit="4" topLeftCell="J5" activePane="bottomRight" state="frozen"/>
      <selection pane="bottomRight" activeCell="C43" sqref="C43"/>
      <pageMargins left="0.7874015748031496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22">
    <mergeCell ref="F84:F92"/>
    <mergeCell ref="G84:G87"/>
    <mergeCell ref="F7:F8"/>
    <mergeCell ref="F11:F12"/>
    <mergeCell ref="F15:F24"/>
    <mergeCell ref="F25:F33"/>
    <mergeCell ref="F34:H35"/>
    <mergeCell ref="G39:G46"/>
    <mergeCell ref="F38:F46"/>
    <mergeCell ref="F47:H49"/>
    <mergeCell ref="F52:G53"/>
    <mergeCell ref="F57:H58"/>
    <mergeCell ref="G88:G91"/>
    <mergeCell ref="H84:H85"/>
    <mergeCell ref="H88:H89"/>
    <mergeCell ref="F60:F75"/>
    <mergeCell ref="F3:I3"/>
    <mergeCell ref="F4:I4"/>
    <mergeCell ref="F36:H37"/>
    <mergeCell ref="G38:I38"/>
    <mergeCell ref="F76:F83"/>
    <mergeCell ref="G60:G75"/>
  </mergeCells>
  <phoneticPr fontId="3"/>
  <pageMargins left="0.78740157480314965" right="0.78740157480314965" top="0.78740157480314965" bottom="0.78740157480314965" header="0.51181102362204722" footer="0.51181102362204722"/>
  <pageSetup paperSize="9" scale="58"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K93"/>
  <sheetViews>
    <sheetView view="pageBreakPreview" zoomScaleNormal="100" zoomScaleSheetLayoutView="100" workbookViewId="0">
      <pane ySplit="2" topLeftCell="A3" activePane="bottomLeft" state="frozen"/>
      <selection pane="bottomLeft" activeCell="A93" sqref="A93:XFD93"/>
    </sheetView>
  </sheetViews>
  <sheetFormatPr defaultColWidth="9" defaultRowHeight="14.4"/>
  <cols>
    <col min="1" max="1" width="9.69921875" style="1" hidden="1" customWidth="1"/>
    <col min="2" max="2" width="4.296875" style="1" hidden="1" customWidth="1"/>
    <col min="3" max="4" width="3.296875" style="1" hidden="1" customWidth="1"/>
    <col min="5" max="5" width="6.296875" style="366" hidden="1" customWidth="1"/>
    <col min="6" max="6" width="6.296875" style="1" customWidth="1"/>
    <col min="7" max="7" width="7.19921875" style="1" customWidth="1"/>
    <col min="8" max="8" width="5" style="1" customWidth="1"/>
    <col min="9" max="9" width="4.09765625" style="1" customWidth="1"/>
    <col min="10" max="10" width="31.5" style="1" customWidth="1"/>
    <col min="11" max="11" width="16.296875" style="5" customWidth="1"/>
    <col min="12" max="16384" width="9" style="1"/>
  </cols>
  <sheetData>
    <row r="1" spans="1:11">
      <c r="F1" s="1" t="s">
        <v>867</v>
      </c>
      <c r="K1" s="80" t="s">
        <v>513</v>
      </c>
    </row>
    <row r="2" spans="1:11" ht="33.75" customHeight="1">
      <c r="A2" s="26"/>
      <c r="B2" s="67" t="s">
        <v>757</v>
      </c>
      <c r="C2" s="26" t="s">
        <v>758</v>
      </c>
      <c r="D2" s="26" t="s">
        <v>759</v>
      </c>
      <c r="E2" s="30" t="s">
        <v>760</v>
      </c>
      <c r="F2" s="807"/>
      <c r="G2" s="807"/>
      <c r="H2" s="807"/>
      <c r="I2" s="807"/>
      <c r="J2" s="807"/>
      <c r="K2" s="81" t="s">
        <v>1287</v>
      </c>
    </row>
    <row r="3" spans="1:11" ht="14.1" customHeight="1">
      <c r="A3" s="27" t="str">
        <f>+B3&amp;C3&amp;D3</f>
        <v>0402601</v>
      </c>
      <c r="B3" s="28" t="s">
        <v>1288</v>
      </c>
      <c r="C3" s="29">
        <v>26</v>
      </c>
      <c r="D3" s="28" t="s">
        <v>370</v>
      </c>
      <c r="E3" s="31" t="s">
        <v>193</v>
      </c>
      <c r="F3" s="611" t="s">
        <v>866</v>
      </c>
      <c r="G3" s="636" t="s">
        <v>865</v>
      </c>
      <c r="H3" s="636"/>
      <c r="I3" s="636"/>
      <c r="J3" s="636"/>
      <c r="K3" s="42">
        <f>VLOOKUP($A3&amp;K$93,決統データ!$A$3:$DE$365,$E3+19,FALSE)</f>
        <v>55260</v>
      </c>
    </row>
    <row r="4" spans="1:11" ht="14.1" customHeight="1">
      <c r="A4" s="27" t="str">
        <f t="shared" ref="A4:A67" si="0">+B4&amp;C4&amp;D4</f>
        <v>0402601</v>
      </c>
      <c r="B4" s="28" t="s">
        <v>1288</v>
      </c>
      <c r="C4" s="29">
        <v>26</v>
      </c>
      <c r="D4" s="28" t="s">
        <v>370</v>
      </c>
      <c r="E4" s="366">
        <v>2</v>
      </c>
      <c r="F4" s="611"/>
      <c r="G4" s="467" t="s">
        <v>864</v>
      </c>
      <c r="H4" s="467"/>
      <c r="I4" s="467"/>
      <c r="J4" s="467"/>
      <c r="K4" s="42">
        <f>VLOOKUP($A4&amp;K$93,決統データ!$A$3:$DE$365,$E4+19,FALSE)</f>
        <v>47211</v>
      </c>
    </row>
    <row r="5" spans="1:11" ht="14.1" customHeight="1">
      <c r="A5" s="27" t="str">
        <f t="shared" si="0"/>
        <v>0402601</v>
      </c>
      <c r="B5" s="28" t="s">
        <v>1288</v>
      </c>
      <c r="C5" s="29">
        <v>26</v>
      </c>
      <c r="D5" s="28" t="s">
        <v>370</v>
      </c>
      <c r="E5" s="366">
        <v>3</v>
      </c>
      <c r="F5" s="611"/>
      <c r="G5" s="467" t="s">
        <v>863</v>
      </c>
      <c r="H5" s="467"/>
      <c r="I5" s="467"/>
      <c r="J5" s="467"/>
      <c r="K5" s="42">
        <f>VLOOKUP($A5&amp;K$93,決統データ!$A$3:$DE$365,$E5+19,FALSE)</f>
        <v>47211</v>
      </c>
    </row>
    <row r="6" spans="1:11" ht="14.1" customHeight="1">
      <c r="A6" s="27" t="str">
        <f t="shared" si="0"/>
        <v>0402601</v>
      </c>
      <c r="B6" s="28" t="s">
        <v>1288</v>
      </c>
      <c r="C6" s="29">
        <v>26</v>
      </c>
      <c r="D6" s="28" t="s">
        <v>370</v>
      </c>
      <c r="E6" s="366">
        <v>5</v>
      </c>
      <c r="F6" s="611"/>
      <c r="G6" s="467" t="s">
        <v>862</v>
      </c>
      <c r="H6" s="467"/>
      <c r="I6" s="467"/>
      <c r="J6" s="467"/>
      <c r="K6" s="42">
        <f>VLOOKUP($A6&amp;K$93,決統データ!$A$3:$DE$365,$E6+19,FALSE)</f>
        <v>0</v>
      </c>
    </row>
    <row r="7" spans="1:11" ht="14.1" customHeight="1">
      <c r="A7" s="27" t="str">
        <f t="shared" si="0"/>
        <v>0402601</v>
      </c>
      <c r="B7" s="28" t="s">
        <v>1288</v>
      </c>
      <c r="C7" s="29">
        <v>26</v>
      </c>
      <c r="D7" s="28" t="s">
        <v>370</v>
      </c>
      <c r="E7" s="366">
        <v>6</v>
      </c>
      <c r="F7" s="611"/>
      <c r="G7" s="467" t="s">
        <v>853</v>
      </c>
      <c r="H7" s="467"/>
      <c r="I7" s="467"/>
      <c r="J7" s="467"/>
      <c r="K7" s="42">
        <f>VLOOKUP($A7&amp;K$93,決統データ!$A$3:$DE$365,$E7+19,FALSE)</f>
        <v>0</v>
      </c>
    </row>
    <row r="8" spans="1:11" ht="14.1" customHeight="1">
      <c r="A8" s="27" t="str">
        <f t="shared" si="0"/>
        <v>0402601</v>
      </c>
      <c r="B8" s="28" t="s">
        <v>1288</v>
      </c>
      <c r="C8" s="29">
        <v>26</v>
      </c>
      <c r="D8" s="28" t="s">
        <v>370</v>
      </c>
      <c r="E8" s="366">
        <v>7</v>
      </c>
      <c r="F8" s="611"/>
      <c r="G8" s="467" t="s">
        <v>861</v>
      </c>
      <c r="H8" s="467"/>
      <c r="I8" s="467"/>
      <c r="J8" s="467"/>
      <c r="K8" s="42">
        <f>VLOOKUP($A8&amp;K$93,決統データ!$A$3:$DE$365,$E8+19,FALSE)</f>
        <v>8049</v>
      </c>
    </row>
    <row r="9" spans="1:11" ht="14.1" customHeight="1">
      <c r="A9" s="27" t="str">
        <f t="shared" si="0"/>
        <v>0402601</v>
      </c>
      <c r="B9" s="28" t="s">
        <v>1288</v>
      </c>
      <c r="C9" s="29">
        <v>26</v>
      </c>
      <c r="D9" s="28" t="s">
        <v>370</v>
      </c>
      <c r="E9" s="366">
        <v>8</v>
      </c>
      <c r="F9" s="611"/>
      <c r="G9" s="467" t="s">
        <v>860</v>
      </c>
      <c r="H9" s="467"/>
      <c r="I9" s="467"/>
      <c r="J9" s="467"/>
      <c r="K9" s="42">
        <f>VLOOKUP($A9&amp;K$93,決統データ!$A$3:$DE$365,$E9+19,FALSE)</f>
        <v>0</v>
      </c>
    </row>
    <row r="10" spans="1:11" ht="14.1" customHeight="1">
      <c r="A10" s="27" t="str">
        <f t="shared" si="0"/>
        <v>0402601</v>
      </c>
      <c r="B10" s="28" t="s">
        <v>1288</v>
      </c>
      <c r="C10" s="29">
        <v>26</v>
      </c>
      <c r="D10" s="28" t="s">
        <v>370</v>
      </c>
      <c r="E10" s="366">
        <v>9</v>
      </c>
      <c r="F10" s="611"/>
      <c r="G10" s="467" t="s">
        <v>895</v>
      </c>
      <c r="H10" s="467"/>
      <c r="I10" s="467"/>
      <c r="J10" s="467"/>
      <c r="K10" s="42">
        <f>VLOOKUP($A10&amp;K$93,決統データ!$A$3:$DE$365,$E10+19,FALSE)</f>
        <v>0</v>
      </c>
    </row>
    <row r="11" spans="1:11" ht="14.1" customHeight="1">
      <c r="A11" s="27" t="str">
        <f t="shared" si="0"/>
        <v>0402601</v>
      </c>
      <c r="B11" s="28" t="s">
        <v>1288</v>
      </c>
      <c r="C11" s="29">
        <v>26</v>
      </c>
      <c r="D11" s="28" t="s">
        <v>370</v>
      </c>
      <c r="E11" s="366">
        <v>10</v>
      </c>
      <c r="F11" s="611"/>
      <c r="G11" s="467" t="s">
        <v>894</v>
      </c>
      <c r="H11" s="467"/>
      <c r="I11" s="467"/>
      <c r="J11" s="467"/>
      <c r="K11" s="42">
        <f>VLOOKUP($A11&amp;K$93,決統データ!$A$3:$DE$365,$E11+19,FALSE)</f>
        <v>0</v>
      </c>
    </row>
    <row r="12" spans="1:11" ht="14.1" customHeight="1">
      <c r="A12" s="27" t="str">
        <f t="shared" si="0"/>
        <v>0402601</v>
      </c>
      <c r="B12" s="28" t="s">
        <v>1288</v>
      </c>
      <c r="C12" s="29">
        <v>26</v>
      </c>
      <c r="D12" s="28" t="s">
        <v>370</v>
      </c>
      <c r="E12" s="366">
        <v>11</v>
      </c>
      <c r="F12" s="611"/>
      <c r="G12" s="467" t="s">
        <v>893</v>
      </c>
      <c r="H12" s="467"/>
      <c r="I12" s="467"/>
      <c r="J12" s="467"/>
      <c r="K12" s="42">
        <f>VLOOKUP($A12&amp;K$93,決統データ!$A$3:$DE$365,$E12+19,FALSE)</f>
        <v>8049</v>
      </c>
    </row>
    <row r="13" spans="1:11" ht="14.1" customHeight="1">
      <c r="A13" s="27" t="str">
        <f t="shared" si="0"/>
        <v>0402601</v>
      </c>
      <c r="B13" s="28" t="s">
        <v>1288</v>
      </c>
      <c r="C13" s="29">
        <v>26</v>
      </c>
      <c r="D13" s="28" t="s">
        <v>370</v>
      </c>
      <c r="E13" s="366">
        <v>12</v>
      </c>
      <c r="F13" s="611"/>
      <c r="G13" s="467" t="s">
        <v>857</v>
      </c>
      <c r="H13" s="467"/>
      <c r="I13" s="467"/>
      <c r="J13" s="467"/>
      <c r="K13" s="42">
        <f>VLOOKUP($A13&amp;K$93,決統データ!$A$3:$DE$365,$E13+19,FALSE)</f>
        <v>20471</v>
      </c>
    </row>
    <row r="14" spans="1:11" ht="14.1" customHeight="1">
      <c r="A14" s="27" t="str">
        <f t="shared" si="0"/>
        <v>0402601</v>
      </c>
      <c r="B14" s="28" t="s">
        <v>1288</v>
      </c>
      <c r="C14" s="29">
        <v>26</v>
      </c>
      <c r="D14" s="28" t="s">
        <v>370</v>
      </c>
      <c r="E14" s="366">
        <v>13</v>
      </c>
      <c r="F14" s="611"/>
      <c r="G14" s="467" t="s">
        <v>856</v>
      </c>
      <c r="H14" s="467"/>
      <c r="I14" s="467"/>
      <c r="J14" s="467"/>
      <c r="K14" s="42">
        <f>VLOOKUP($A14&amp;K$93,決統データ!$A$3:$DE$365,$E14+19,FALSE)</f>
        <v>12190</v>
      </c>
    </row>
    <row r="15" spans="1:11" ht="14.1" customHeight="1">
      <c r="A15" s="27" t="str">
        <f t="shared" si="0"/>
        <v>0402601</v>
      </c>
      <c r="B15" s="28" t="s">
        <v>1288</v>
      </c>
      <c r="C15" s="29">
        <v>26</v>
      </c>
      <c r="D15" s="28" t="s">
        <v>370</v>
      </c>
      <c r="E15" s="366">
        <v>14</v>
      </c>
      <c r="F15" s="611"/>
      <c r="G15" s="467" t="s">
        <v>855</v>
      </c>
      <c r="H15" s="467"/>
      <c r="I15" s="467"/>
      <c r="J15" s="467"/>
      <c r="K15" s="42">
        <f>VLOOKUP($A15&amp;K$93,決統データ!$A$3:$DE$365,$E15+19,FALSE)</f>
        <v>0</v>
      </c>
    </row>
    <row r="16" spans="1:11" ht="14.1" customHeight="1">
      <c r="A16" s="27" t="str">
        <f t="shared" si="0"/>
        <v>0402601</v>
      </c>
      <c r="B16" s="28" t="s">
        <v>1288</v>
      </c>
      <c r="C16" s="29">
        <v>26</v>
      </c>
      <c r="D16" s="28" t="s">
        <v>370</v>
      </c>
      <c r="E16" s="366">
        <v>15</v>
      </c>
      <c r="F16" s="611"/>
      <c r="G16" s="467" t="s">
        <v>854</v>
      </c>
      <c r="H16" s="467"/>
      <c r="I16" s="467"/>
      <c r="J16" s="467"/>
      <c r="K16" s="42">
        <f>VLOOKUP($A16&amp;K$93,決統データ!$A$3:$DE$365,$E16+19,FALSE)</f>
        <v>0</v>
      </c>
    </row>
    <row r="17" spans="1:11" ht="14.1" customHeight="1">
      <c r="A17" s="27" t="str">
        <f t="shared" si="0"/>
        <v>0402601</v>
      </c>
      <c r="B17" s="28" t="s">
        <v>1288</v>
      </c>
      <c r="C17" s="29">
        <v>26</v>
      </c>
      <c r="D17" s="28" t="s">
        <v>370</v>
      </c>
      <c r="E17" s="366">
        <v>16</v>
      </c>
      <c r="F17" s="611"/>
      <c r="G17" s="467" t="s">
        <v>853</v>
      </c>
      <c r="H17" s="467"/>
      <c r="I17" s="467"/>
      <c r="J17" s="467"/>
      <c r="K17" s="42">
        <f>VLOOKUP($A17&amp;K$93,決統データ!$A$3:$DE$365,$E17+19,FALSE)</f>
        <v>12190</v>
      </c>
    </row>
    <row r="18" spans="1:11" ht="14.1" customHeight="1">
      <c r="A18" s="27" t="str">
        <f t="shared" si="0"/>
        <v>0402601</v>
      </c>
      <c r="B18" s="28" t="s">
        <v>1288</v>
      </c>
      <c r="C18" s="29">
        <v>26</v>
      </c>
      <c r="D18" s="28" t="s">
        <v>370</v>
      </c>
      <c r="E18" s="366">
        <v>17</v>
      </c>
      <c r="F18" s="611"/>
      <c r="G18" s="467" t="s">
        <v>852</v>
      </c>
      <c r="H18" s="467"/>
      <c r="I18" s="467"/>
      <c r="J18" s="467"/>
      <c r="K18" s="42">
        <f>VLOOKUP($A18&amp;K$93,決統データ!$A$3:$DE$365,$E18+19,FALSE)</f>
        <v>8281</v>
      </c>
    </row>
    <row r="19" spans="1:11" ht="14.1" customHeight="1">
      <c r="A19" s="27" t="str">
        <f t="shared" si="0"/>
        <v>0402601</v>
      </c>
      <c r="B19" s="28" t="s">
        <v>1288</v>
      </c>
      <c r="C19" s="29">
        <v>26</v>
      </c>
      <c r="D19" s="28" t="s">
        <v>370</v>
      </c>
      <c r="E19" s="366">
        <v>18</v>
      </c>
      <c r="F19" s="611"/>
      <c r="G19" s="467" t="s">
        <v>851</v>
      </c>
      <c r="H19" s="467"/>
      <c r="I19" s="467"/>
      <c r="J19" s="467"/>
      <c r="K19" s="42">
        <f>VLOOKUP($A19&amp;K$93,決統データ!$A$3:$DE$365,$E19+19,FALSE)</f>
        <v>1593</v>
      </c>
    </row>
    <row r="20" spans="1:11" ht="14.1" customHeight="1">
      <c r="A20" s="27" t="str">
        <f t="shared" si="0"/>
        <v>0402601</v>
      </c>
      <c r="B20" s="28" t="s">
        <v>1288</v>
      </c>
      <c r="C20" s="29">
        <v>26</v>
      </c>
      <c r="D20" s="28" t="s">
        <v>370</v>
      </c>
      <c r="E20" s="366">
        <v>19</v>
      </c>
      <c r="F20" s="611"/>
      <c r="G20" s="467" t="s">
        <v>850</v>
      </c>
      <c r="H20" s="467"/>
      <c r="I20" s="467"/>
      <c r="J20" s="467"/>
      <c r="K20" s="42">
        <f>VLOOKUP($A20&amp;K$93,決統データ!$A$3:$DE$365,$E20+19,FALSE)</f>
        <v>1593</v>
      </c>
    </row>
    <row r="21" spans="1:11" ht="14.1" customHeight="1">
      <c r="A21" s="27" t="str">
        <f t="shared" si="0"/>
        <v>0402601</v>
      </c>
      <c r="B21" s="28" t="s">
        <v>1288</v>
      </c>
      <c r="C21" s="29">
        <v>26</v>
      </c>
      <c r="D21" s="28" t="s">
        <v>370</v>
      </c>
      <c r="E21" s="366">
        <v>20</v>
      </c>
      <c r="F21" s="611"/>
      <c r="G21" s="467" t="s">
        <v>849</v>
      </c>
      <c r="H21" s="467"/>
      <c r="I21" s="467"/>
      <c r="J21" s="467"/>
      <c r="K21" s="42">
        <f>VLOOKUP($A21&amp;K$93,決統データ!$A$3:$DE$365,$E21+19,FALSE)</f>
        <v>0</v>
      </c>
    </row>
    <row r="22" spans="1:11" ht="14.1" customHeight="1">
      <c r="A22" s="27" t="str">
        <f t="shared" si="0"/>
        <v>0402601</v>
      </c>
      <c r="B22" s="28" t="s">
        <v>1288</v>
      </c>
      <c r="C22" s="29">
        <v>26</v>
      </c>
      <c r="D22" s="28" t="s">
        <v>370</v>
      </c>
      <c r="E22" s="366">
        <v>21</v>
      </c>
      <c r="F22" s="611"/>
      <c r="G22" s="467" t="s">
        <v>848</v>
      </c>
      <c r="H22" s="467"/>
      <c r="I22" s="467"/>
      <c r="J22" s="467"/>
      <c r="K22" s="42">
        <f>VLOOKUP($A22&amp;K$93,決統データ!$A$3:$DE$365,$E22+19,FALSE)</f>
        <v>6688</v>
      </c>
    </row>
    <row r="23" spans="1:11" ht="14.1" customHeight="1">
      <c r="A23" s="27" t="str">
        <f t="shared" si="0"/>
        <v>0402601</v>
      </c>
      <c r="B23" s="28" t="s">
        <v>1288</v>
      </c>
      <c r="C23" s="29">
        <v>26</v>
      </c>
      <c r="D23" s="28" t="s">
        <v>370</v>
      </c>
      <c r="E23" s="366">
        <v>22</v>
      </c>
      <c r="F23" s="612"/>
      <c r="G23" s="467" t="s">
        <v>847</v>
      </c>
      <c r="H23" s="467"/>
      <c r="I23" s="467"/>
      <c r="J23" s="467"/>
      <c r="K23" s="42">
        <f>VLOOKUP($A23&amp;K$93,決統データ!$A$3:$DE$365,$E23+19,FALSE)</f>
        <v>34789</v>
      </c>
    </row>
    <row r="24" spans="1:11" ht="14.1" customHeight="1">
      <c r="A24" s="27" t="str">
        <f t="shared" si="0"/>
        <v>0402601</v>
      </c>
      <c r="B24" s="28" t="s">
        <v>1288</v>
      </c>
      <c r="C24" s="29">
        <v>26</v>
      </c>
      <c r="D24" s="28" t="s">
        <v>370</v>
      </c>
      <c r="E24" s="366">
        <v>23</v>
      </c>
      <c r="F24" s="610" t="s">
        <v>846</v>
      </c>
      <c r="G24" s="467" t="s">
        <v>845</v>
      </c>
      <c r="H24" s="467"/>
      <c r="I24" s="467"/>
      <c r="J24" s="467"/>
      <c r="K24" s="42">
        <f>VLOOKUP($A24&amp;K$93,決統データ!$A$3:$DE$365,$E24+19,FALSE)</f>
        <v>0</v>
      </c>
    </row>
    <row r="25" spans="1:11" ht="14.1" customHeight="1">
      <c r="A25" s="27" t="str">
        <f t="shared" si="0"/>
        <v>0402601</v>
      </c>
      <c r="B25" s="28" t="s">
        <v>1288</v>
      </c>
      <c r="C25" s="29">
        <v>26</v>
      </c>
      <c r="D25" s="28" t="s">
        <v>370</v>
      </c>
      <c r="E25" s="366">
        <v>24</v>
      </c>
      <c r="F25" s="611"/>
      <c r="G25" s="467" t="s">
        <v>844</v>
      </c>
      <c r="H25" s="467"/>
      <c r="I25" s="467"/>
      <c r="J25" s="467"/>
      <c r="K25" s="42">
        <f>VLOOKUP($A25&amp;K$93,決統データ!$A$3:$DE$365,$E25+19,FALSE)</f>
        <v>0</v>
      </c>
    </row>
    <row r="26" spans="1:11" ht="14.1" customHeight="1">
      <c r="A26" s="27" t="str">
        <f t="shared" si="0"/>
        <v>0402601</v>
      </c>
      <c r="B26" s="28" t="s">
        <v>1288</v>
      </c>
      <c r="C26" s="29">
        <v>26</v>
      </c>
      <c r="D26" s="28" t="s">
        <v>370</v>
      </c>
      <c r="E26" s="366">
        <v>25</v>
      </c>
      <c r="F26" s="611"/>
      <c r="G26" s="467" t="s">
        <v>843</v>
      </c>
      <c r="H26" s="467"/>
      <c r="I26" s="467"/>
      <c r="J26" s="467"/>
      <c r="K26" s="42">
        <f>VLOOKUP($A26&amp;K$93,決統データ!$A$3:$DE$365,$E26+19,FALSE)</f>
        <v>0</v>
      </c>
    </row>
    <row r="27" spans="1:11" ht="14.1" customHeight="1">
      <c r="A27" s="27" t="str">
        <f t="shared" si="0"/>
        <v>0402601</v>
      </c>
      <c r="B27" s="28" t="s">
        <v>1288</v>
      </c>
      <c r="C27" s="29">
        <v>26</v>
      </c>
      <c r="D27" s="28" t="s">
        <v>370</v>
      </c>
      <c r="E27" s="366">
        <v>26</v>
      </c>
      <c r="F27" s="611"/>
      <c r="G27" s="467" t="s">
        <v>842</v>
      </c>
      <c r="H27" s="467"/>
      <c r="I27" s="467"/>
      <c r="J27" s="467"/>
      <c r="K27" s="42">
        <f>VLOOKUP($A27&amp;K$93,決統データ!$A$3:$DE$365,$E27+19,FALSE)</f>
        <v>0</v>
      </c>
    </row>
    <row r="28" spans="1:11" ht="14.1" customHeight="1">
      <c r="A28" s="27" t="str">
        <f t="shared" si="0"/>
        <v>0402601</v>
      </c>
      <c r="B28" s="28" t="s">
        <v>1288</v>
      </c>
      <c r="C28" s="29">
        <v>26</v>
      </c>
      <c r="D28" s="28" t="s">
        <v>370</v>
      </c>
      <c r="E28" s="366">
        <v>27</v>
      </c>
      <c r="F28" s="611"/>
      <c r="G28" s="467" t="s">
        <v>841</v>
      </c>
      <c r="H28" s="467"/>
      <c r="I28" s="467"/>
      <c r="J28" s="467"/>
      <c r="K28" s="42">
        <f>VLOOKUP($A28&amp;K$93,決統データ!$A$3:$DE$365,$E28+19,FALSE)</f>
        <v>0</v>
      </c>
    </row>
    <row r="29" spans="1:11" ht="14.1" customHeight="1">
      <c r="A29" s="27" t="str">
        <f t="shared" si="0"/>
        <v>0402601</v>
      </c>
      <c r="B29" s="28" t="s">
        <v>1288</v>
      </c>
      <c r="C29" s="29">
        <v>26</v>
      </c>
      <c r="D29" s="28" t="s">
        <v>370</v>
      </c>
      <c r="E29" s="366">
        <v>28</v>
      </c>
      <c r="F29" s="611"/>
      <c r="G29" s="467" t="s">
        <v>840</v>
      </c>
      <c r="H29" s="467"/>
      <c r="I29" s="467"/>
      <c r="J29" s="467"/>
      <c r="K29" s="42">
        <f>VLOOKUP($A29&amp;K$93,決統データ!$A$3:$DE$365,$E29+19,FALSE)</f>
        <v>0</v>
      </c>
    </row>
    <row r="30" spans="1:11" ht="14.1" customHeight="1">
      <c r="A30" s="27" t="str">
        <f t="shared" si="0"/>
        <v>0402601</v>
      </c>
      <c r="B30" s="28" t="s">
        <v>1288</v>
      </c>
      <c r="C30" s="29">
        <v>26</v>
      </c>
      <c r="D30" s="28" t="s">
        <v>370</v>
      </c>
      <c r="E30" s="366">
        <v>29</v>
      </c>
      <c r="F30" s="611"/>
      <c r="G30" s="467" t="s">
        <v>839</v>
      </c>
      <c r="H30" s="467"/>
      <c r="I30" s="467"/>
      <c r="J30" s="467"/>
      <c r="K30" s="42">
        <f>VLOOKUP($A30&amp;K$93,決統データ!$A$3:$DE$365,$E30+19,FALSE)</f>
        <v>0</v>
      </c>
    </row>
    <row r="31" spans="1:11" ht="14.1" customHeight="1">
      <c r="A31" s="27" t="str">
        <f t="shared" si="0"/>
        <v>0402601</v>
      </c>
      <c r="B31" s="28" t="s">
        <v>1288</v>
      </c>
      <c r="C31" s="29">
        <v>26</v>
      </c>
      <c r="D31" s="28" t="s">
        <v>370</v>
      </c>
      <c r="E31" s="366">
        <v>30</v>
      </c>
      <c r="F31" s="611"/>
      <c r="G31" s="467" t="s">
        <v>892</v>
      </c>
      <c r="H31" s="467"/>
      <c r="I31" s="467"/>
      <c r="J31" s="467"/>
      <c r="K31" s="42">
        <f>VLOOKUP($A31&amp;K$93,決統データ!$A$3:$DE$365,$E31+19,FALSE)</f>
        <v>0</v>
      </c>
    </row>
    <row r="32" spans="1:11" ht="14.1" customHeight="1">
      <c r="A32" s="27" t="str">
        <f t="shared" si="0"/>
        <v>0402601</v>
      </c>
      <c r="B32" s="28" t="s">
        <v>1288</v>
      </c>
      <c r="C32" s="29">
        <v>26</v>
      </c>
      <c r="D32" s="28" t="s">
        <v>370</v>
      </c>
      <c r="E32" s="366">
        <v>31</v>
      </c>
      <c r="F32" s="611"/>
      <c r="G32" s="467" t="s">
        <v>837</v>
      </c>
      <c r="H32" s="467"/>
      <c r="I32" s="467"/>
      <c r="J32" s="467"/>
      <c r="K32" s="42">
        <f>VLOOKUP($A32&amp;K$93,決統データ!$A$3:$DE$365,$E32+19,FALSE)</f>
        <v>0</v>
      </c>
    </row>
    <row r="33" spans="1:11" ht="14.1" customHeight="1">
      <c r="A33" s="27" t="str">
        <f t="shared" si="0"/>
        <v>0402601</v>
      </c>
      <c r="B33" s="28" t="s">
        <v>1288</v>
      </c>
      <c r="C33" s="29">
        <v>26</v>
      </c>
      <c r="D33" s="28" t="s">
        <v>370</v>
      </c>
      <c r="E33" s="366">
        <v>32</v>
      </c>
      <c r="F33" s="611"/>
      <c r="G33" s="467" t="s">
        <v>836</v>
      </c>
      <c r="H33" s="467"/>
      <c r="I33" s="467"/>
      <c r="J33" s="467"/>
      <c r="K33" s="42">
        <f>VLOOKUP($A33&amp;K$93,決統データ!$A$3:$DE$365,$E33+19,FALSE)</f>
        <v>0</v>
      </c>
    </row>
    <row r="34" spans="1:11" ht="14.1" customHeight="1">
      <c r="A34" s="27" t="str">
        <f t="shared" si="0"/>
        <v>0402601</v>
      </c>
      <c r="B34" s="28" t="s">
        <v>1288</v>
      </c>
      <c r="C34" s="29">
        <v>26</v>
      </c>
      <c r="D34" s="28" t="s">
        <v>370</v>
      </c>
      <c r="E34" s="366">
        <v>33</v>
      </c>
      <c r="F34" s="611"/>
      <c r="G34" s="467" t="s">
        <v>835</v>
      </c>
      <c r="H34" s="467"/>
      <c r="I34" s="467"/>
      <c r="J34" s="467"/>
      <c r="K34" s="42">
        <f>VLOOKUP($A34&amp;K$93,決統データ!$A$3:$DE$365,$E34+19,FALSE)</f>
        <v>27938</v>
      </c>
    </row>
    <row r="35" spans="1:11" ht="14.1" customHeight="1">
      <c r="A35" s="27" t="str">
        <f t="shared" si="0"/>
        <v>0402601</v>
      </c>
      <c r="B35" s="28" t="s">
        <v>1288</v>
      </c>
      <c r="C35" s="29">
        <v>26</v>
      </c>
      <c r="D35" s="28" t="s">
        <v>370</v>
      </c>
      <c r="E35" s="366">
        <v>34</v>
      </c>
      <c r="F35" s="611"/>
      <c r="G35" s="628" t="s">
        <v>834</v>
      </c>
      <c r="H35" s="628"/>
      <c r="I35" s="467"/>
      <c r="J35" s="467"/>
      <c r="K35" s="42">
        <f>VLOOKUP($A35&amp;K$93,決統データ!$A$3:$DE$365,$E35+19,FALSE)</f>
        <v>0</v>
      </c>
    </row>
    <row r="36" spans="1:11" ht="14.1" customHeight="1">
      <c r="A36" s="27" t="str">
        <f t="shared" si="0"/>
        <v>0402601</v>
      </c>
      <c r="B36" s="28" t="s">
        <v>1288</v>
      </c>
      <c r="C36" s="29">
        <v>26</v>
      </c>
      <c r="D36" s="28" t="s">
        <v>370</v>
      </c>
      <c r="E36" s="366">
        <v>35</v>
      </c>
      <c r="F36" s="611"/>
      <c r="G36" s="901" t="s">
        <v>144</v>
      </c>
      <c r="H36" s="902"/>
      <c r="I36" s="498" t="s">
        <v>833</v>
      </c>
      <c r="J36" s="490"/>
      <c r="K36" s="42">
        <f>VLOOKUP($A36&amp;K$93,決統データ!$A$3:$DE$365,$E36+19,FALSE)</f>
        <v>0</v>
      </c>
    </row>
    <row r="37" spans="1:11" ht="14.1" customHeight="1">
      <c r="A37" s="27" t="str">
        <f t="shared" si="0"/>
        <v>0402601</v>
      </c>
      <c r="B37" s="28" t="s">
        <v>1288</v>
      </c>
      <c r="C37" s="29">
        <v>26</v>
      </c>
      <c r="D37" s="28" t="s">
        <v>370</v>
      </c>
      <c r="E37" s="366">
        <v>36</v>
      </c>
      <c r="F37" s="611"/>
      <c r="G37" s="903"/>
      <c r="H37" s="904"/>
      <c r="I37" s="498" t="s">
        <v>832</v>
      </c>
      <c r="J37" s="490"/>
      <c r="K37" s="42">
        <f>VLOOKUP($A37&amp;K$93,決統データ!$A$3:$DE$365,$E37+19,FALSE)</f>
        <v>0</v>
      </c>
    </row>
    <row r="38" spans="1:11" ht="14.1" customHeight="1">
      <c r="A38" s="27" t="str">
        <f t="shared" si="0"/>
        <v>0402601</v>
      </c>
      <c r="B38" s="28" t="s">
        <v>1288</v>
      </c>
      <c r="C38" s="29">
        <v>26</v>
      </c>
      <c r="D38" s="28" t="s">
        <v>370</v>
      </c>
      <c r="E38" s="366">
        <v>37</v>
      </c>
      <c r="F38" s="611"/>
      <c r="G38" s="848" t="s">
        <v>891</v>
      </c>
      <c r="H38" s="636" t="s">
        <v>831</v>
      </c>
      <c r="I38" s="467"/>
      <c r="J38" s="467"/>
      <c r="K38" s="42">
        <f>VLOOKUP($A38&amp;K$93,決統データ!$A$3:$DE$365,$E38+19,FALSE)</f>
        <v>0</v>
      </c>
    </row>
    <row r="39" spans="1:11" ht="14.1" customHeight="1">
      <c r="A39" s="27" t="str">
        <f t="shared" si="0"/>
        <v>0402601</v>
      </c>
      <c r="B39" s="28" t="s">
        <v>1288</v>
      </c>
      <c r="C39" s="29">
        <v>26</v>
      </c>
      <c r="D39" s="28" t="s">
        <v>370</v>
      </c>
      <c r="E39" s="366">
        <v>38</v>
      </c>
      <c r="F39" s="611"/>
      <c r="G39" s="877"/>
      <c r="H39" s="467" t="s">
        <v>829</v>
      </c>
      <c r="I39" s="467"/>
      <c r="J39" s="467"/>
      <c r="K39" s="42">
        <f>VLOOKUP($A39&amp;K$93,決統データ!$A$3:$DE$365,$E39+19,FALSE)</f>
        <v>0</v>
      </c>
    </row>
    <row r="40" spans="1:11" ht="14.1" customHeight="1">
      <c r="A40" s="27" t="str">
        <f t="shared" si="0"/>
        <v>0402601</v>
      </c>
      <c r="B40" s="28" t="s">
        <v>1288</v>
      </c>
      <c r="C40" s="29">
        <v>26</v>
      </c>
      <c r="D40" s="28" t="s">
        <v>370</v>
      </c>
      <c r="E40" s="366">
        <v>39</v>
      </c>
      <c r="F40" s="611"/>
      <c r="G40" s="877"/>
      <c r="H40" s="467" t="s">
        <v>830</v>
      </c>
      <c r="I40" s="467"/>
      <c r="J40" s="467"/>
      <c r="K40" s="42">
        <f>VLOOKUP($A40&amp;K$93,決統データ!$A$3:$DE$365,$E40+19,FALSE)</f>
        <v>0</v>
      </c>
    </row>
    <row r="41" spans="1:11" ht="14.1" customHeight="1">
      <c r="A41" s="27" t="str">
        <f t="shared" si="0"/>
        <v>0402601</v>
      </c>
      <c r="B41" s="28" t="s">
        <v>1288</v>
      </c>
      <c r="C41" s="29">
        <v>26</v>
      </c>
      <c r="D41" s="28" t="s">
        <v>370</v>
      </c>
      <c r="E41" s="366">
        <v>40</v>
      </c>
      <c r="F41" s="611"/>
      <c r="G41" s="877"/>
      <c r="H41" s="467" t="s">
        <v>829</v>
      </c>
      <c r="I41" s="467"/>
      <c r="J41" s="467"/>
      <c r="K41" s="42">
        <f>VLOOKUP($A41&amp;K$93,決統データ!$A$3:$DE$365,$E41+19,FALSE)</f>
        <v>0</v>
      </c>
    </row>
    <row r="42" spans="1:11" ht="14.1" customHeight="1">
      <c r="A42" s="27" t="str">
        <f t="shared" si="0"/>
        <v>0402601</v>
      </c>
      <c r="B42" s="28" t="s">
        <v>1288</v>
      </c>
      <c r="C42" s="29">
        <v>26</v>
      </c>
      <c r="D42" s="28" t="s">
        <v>370</v>
      </c>
      <c r="E42" s="366">
        <v>41</v>
      </c>
      <c r="F42" s="611"/>
      <c r="G42" s="877" t="s">
        <v>514</v>
      </c>
      <c r="H42" s="878" t="s">
        <v>807</v>
      </c>
      <c r="I42" s="625" t="s">
        <v>626</v>
      </c>
      <c r="J42" s="363" t="s">
        <v>372</v>
      </c>
      <c r="K42" s="42">
        <f>VLOOKUP($A42&amp;K$93,決統データ!$A$3:$DE$365,$E42+19,FALSE)</f>
        <v>0</v>
      </c>
    </row>
    <row r="43" spans="1:11" ht="14.1" customHeight="1">
      <c r="A43" s="27" t="str">
        <f t="shared" si="0"/>
        <v>0402601</v>
      </c>
      <c r="B43" s="28" t="s">
        <v>1288</v>
      </c>
      <c r="C43" s="29">
        <v>26</v>
      </c>
      <c r="D43" s="28" t="s">
        <v>370</v>
      </c>
      <c r="E43" s="366">
        <v>42</v>
      </c>
      <c r="F43" s="611"/>
      <c r="G43" s="877"/>
      <c r="H43" s="879"/>
      <c r="I43" s="626"/>
      <c r="J43" s="363" t="s">
        <v>353</v>
      </c>
      <c r="K43" s="42">
        <f>VLOOKUP($A43&amp;K$93,決統データ!$A$3:$DE$365,$E43+19,FALSE)</f>
        <v>0</v>
      </c>
    </row>
    <row r="44" spans="1:11" ht="14.1" customHeight="1">
      <c r="A44" s="27" t="str">
        <f t="shared" si="0"/>
        <v>0402601</v>
      </c>
      <c r="B44" s="28" t="s">
        <v>1288</v>
      </c>
      <c r="C44" s="29">
        <v>26</v>
      </c>
      <c r="D44" s="28" t="s">
        <v>370</v>
      </c>
      <c r="E44" s="366">
        <v>43</v>
      </c>
      <c r="F44" s="611"/>
      <c r="G44" s="877"/>
      <c r="H44" s="636"/>
      <c r="I44" s="627"/>
      <c r="J44" s="363" t="s">
        <v>713</v>
      </c>
      <c r="K44" s="42">
        <f>VLOOKUP($A44&amp;K$93,決統データ!$A$3:$DE$365,$E44+19,FALSE)</f>
        <v>0</v>
      </c>
    </row>
    <row r="45" spans="1:11" ht="14.1" customHeight="1">
      <c r="A45" s="27" t="str">
        <f t="shared" si="0"/>
        <v>0402601</v>
      </c>
      <c r="B45" s="28" t="s">
        <v>1288</v>
      </c>
      <c r="C45" s="29">
        <v>26</v>
      </c>
      <c r="D45" s="28" t="s">
        <v>370</v>
      </c>
      <c r="E45" s="366">
        <v>44</v>
      </c>
      <c r="F45" s="611"/>
      <c r="G45" s="877"/>
      <c r="H45" s="467" t="s">
        <v>827</v>
      </c>
      <c r="I45" s="467"/>
      <c r="J45" s="467"/>
      <c r="K45" s="42">
        <f>VLOOKUP($A45&amp;K$93,決統データ!$A$3:$DE$365,$E45+19,FALSE)</f>
        <v>0</v>
      </c>
    </row>
    <row r="46" spans="1:11" ht="14.1" customHeight="1">
      <c r="A46" s="27" t="str">
        <f t="shared" si="0"/>
        <v>0402601</v>
      </c>
      <c r="B46" s="28" t="s">
        <v>1288</v>
      </c>
      <c r="C46" s="29">
        <v>26</v>
      </c>
      <c r="D46" s="28" t="s">
        <v>370</v>
      </c>
      <c r="E46" s="366">
        <v>45</v>
      </c>
      <c r="F46" s="611"/>
      <c r="G46" s="877"/>
      <c r="H46" s="467" t="s">
        <v>890</v>
      </c>
      <c r="I46" s="467"/>
      <c r="J46" s="467"/>
      <c r="K46" s="42">
        <f>VLOOKUP($A46&amp;K$93,決統データ!$A$3:$DE$365,$E46+19,FALSE)</f>
        <v>0</v>
      </c>
    </row>
    <row r="47" spans="1:11" ht="14.1" customHeight="1">
      <c r="A47" s="27" t="str">
        <f t="shared" si="0"/>
        <v>0402601</v>
      </c>
      <c r="B47" s="28" t="s">
        <v>1288</v>
      </c>
      <c r="C47" s="29">
        <v>26</v>
      </c>
      <c r="D47" s="28" t="s">
        <v>370</v>
      </c>
      <c r="E47" s="366">
        <v>46</v>
      </c>
      <c r="F47" s="611"/>
      <c r="G47" s="877"/>
      <c r="H47" s="467" t="s">
        <v>825</v>
      </c>
      <c r="I47" s="467"/>
      <c r="J47" s="467"/>
      <c r="K47" s="42">
        <f>VLOOKUP($A47&amp;K$93,決統データ!$A$3:$DE$365,$E47+19,FALSE)</f>
        <v>0</v>
      </c>
    </row>
    <row r="48" spans="1:11" ht="14.1" customHeight="1">
      <c r="A48" s="27" t="str">
        <f t="shared" si="0"/>
        <v>0402601</v>
      </c>
      <c r="B48" s="28" t="s">
        <v>1288</v>
      </c>
      <c r="C48" s="29">
        <v>26</v>
      </c>
      <c r="D48" s="28" t="s">
        <v>370</v>
      </c>
      <c r="E48" s="366">
        <v>47</v>
      </c>
      <c r="F48" s="611"/>
      <c r="G48" s="877"/>
      <c r="H48" s="467" t="s">
        <v>824</v>
      </c>
      <c r="I48" s="467"/>
      <c r="J48" s="467"/>
      <c r="K48" s="42">
        <f>VLOOKUP($A48&amp;K$93,決統データ!$A$3:$DE$365,$E48+19,FALSE)</f>
        <v>0</v>
      </c>
    </row>
    <row r="49" spans="1:11" ht="14.1" customHeight="1">
      <c r="A49" s="27" t="str">
        <f t="shared" si="0"/>
        <v>0402601</v>
      </c>
      <c r="B49" s="28" t="s">
        <v>1288</v>
      </c>
      <c r="C49" s="29">
        <v>26</v>
      </c>
      <c r="D49" s="28" t="s">
        <v>370</v>
      </c>
      <c r="E49" s="366">
        <v>48</v>
      </c>
      <c r="F49" s="611"/>
      <c r="G49" s="877"/>
      <c r="H49" s="467" t="s">
        <v>713</v>
      </c>
      <c r="I49" s="467"/>
      <c r="J49" s="467"/>
      <c r="K49" s="42">
        <f>VLOOKUP($A49&amp;K$93,決統データ!$A$3:$DE$365,$E49+19,FALSE)</f>
        <v>0</v>
      </c>
    </row>
    <row r="50" spans="1:11" ht="14.1" customHeight="1">
      <c r="A50" s="27" t="str">
        <f t="shared" si="0"/>
        <v>0402601</v>
      </c>
      <c r="B50" s="28" t="s">
        <v>1288</v>
      </c>
      <c r="C50" s="29">
        <v>26</v>
      </c>
      <c r="D50" s="28" t="s">
        <v>370</v>
      </c>
      <c r="E50" s="366">
        <v>49</v>
      </c>
      <c r="F50" s="611"/>
      <c r="G50" s="467" t="s">
        <v>823</v>
      </c>
      <c r="H50" s="467"/>
      <c r="I50" s="467"/>
      <c r="J50" s="467"/>
      <c r="K50" s="42">
        <f>VLOOKUP($A50&amp;K$93,決統データ!$A$3:$DE$365,$E50+19,FALSE)</f>
        <v>27938</v>
      </c>
    </row>
    <row r="51" spans="1:11" ht="14.1" customHeight="1">
      <c r="A51" s="27" t="str">
        <f t="shared" si="0"/>
        <v>0402601</v>
      </c>
      <c r="B51" s="28" t="s">
        <v>1288</v>
      </c>
      <c r="C51" s="29">
        <v>26</v>
      </c>
      <c r="D51" s="28" t="s">
        <v>370</v>
      </c>
      <c r="E51" s="366">
        <v>50</v>
      </c>
      <c r="F51" s="611"/>
      <c r="G51" s="619" t="s">
        <v>144</v>
      </c>
      <c r="H51" s="467" t="s">
        <v>821</v>
      </c>
      <c r="I51" s="467"/>
      <c r="J51" s="467"/>
      <c r="K51" s="42">
        <f>VLOOKUP($A51&amp;K$93,決統データ!$A$3:$DE$365,$E51+19,FALSE)</f>
        <v>0</v>
      </c>
    </row>
    <row r="52" spans="1:11" ht="14.1" customHeight="1">
      <c r="A52" s="27" t="str">
        <f t="shared" si="0"/>
        <v>0402601</v>
      </c>
      <c r="B52" s="28" t="s">
        <v>1288</v>
      </c>
      <c r="C52" s="29">
        <v>26</v>
      </c>
      <c r="D52" s="28" t="s">
        <v>370</v>
      </c>
      <c r="E52" s="366">
        <v>51</v>
      </c>
      <c r="F52" s="611"/>
      <c r="G52" s="620"/>
      <c r="H52" s="467" t="s">
        <v>373</v>
      </c>
      <c r="I52" s="467"/>
      <c r="J52" s="467"/>
      <c r="K52" s="42">
        <f>VLOOKUP($A52&amp;K$93,決統データ!$A$3:$DE$365,$E52+19,FALSE)</f>
        <v>0</v>
      </c>
    </row>
    <row r="53" spans="1:11" ht="14.1" customHeight="1">
      <c r="A53" s="27" t="str">
        <f t="shared" si="0"/>
        <v>0402601</v>
      </c>
      <c r="B53" s="28" t="s">
        <v>1288</v>
      </c>
      <c r="C53" s="29">
        <v>26</v>
      </c>
      <c r="D53" s="28" t="s">
        <v>370</v>
      </c>
      <c r="E53" s="366">
        <v>52</v>
      </c>
      <c r="F53" s="611"/>
      <c r="G53" s="621"/>
      <c r="H53" s="467" t="s">
        <v>820</v>
      </c>
      <c r="I53" s="467"/>
      <c r="J53" s="467"/>
      <c r="K53" s="42">
        <f>VLOOKUP($A53&amp;K$93,決統データ!$A$3:$DE$365,$E53+19,FALSE)</f>
        <v>0</v>
      </c>
    </row>
    <row r="54" spans="1:11" ht="14.1" customHeight="1">
      <c r="A54" s="27" t="str">
        <f t="shared" si="0"/>
        <v>0402601</v>
      </c>
      <c r="B54" s="28" t="s">
        <v>1288</v>
      </c>
      <c r="C54" s="29">
        <v>26</v>
      </c>
      <c r="D54" s="28" t="s">
        <v>370</v>
      </c>
      <c r="E54" s="366">
        <v>53</v>
      </c>
      <c r="F54" s="611"/>
      <c r="G54" s="467" t="s">
        <v>819</v>
      </c>
      <c r="H54" s="467"/>
      <c r="I54" s="467"/>
      <c r="J54" s="467"/>
      <c r="K54" s="42">
        <f>VLOOKUP($A54&amp;K$93,決統データ!$A$3:$DE$365,$E54+19,FALSE)</f>
        <v>0</v>
      </c>
    </row>
    <row r="55" spans="1:11" ht="14.1" customHeight="1">
      <c r="A55" s="27" t="str">
        <f t="shared" si="0"/>
        <v>0402601</v>
      </c>
      <c r="B55" s="28" t="s">
        <v>1288</v>
      </c>
      <c r="C55" s="29">
        <v>26</v>
      </c>
      <c r="D55" s="28" t="s">
        <v>370</v>
      </c>
      <c r="E55" s="366">
        <v>54</v>
      </c>
      <c r="F55" s="611"/>
      <c r="G55" s="467" t="s">
        <v>818</v>
      </c>
      <c r="H55" s="467"/>
      <c r="I55" s="467"/>
      <c r="J55" s="467"/>
      <c r="K55" s="42">
        <f>VLOOKUP($A55&amp;K$93,決統データ!$A$3:$DE$365,$E55+19,FALSE)</f>
        <v>0</v>
      </c>
    </row>
    <row r="56" spans="1:11" ht="14.1" customHeight="1">
      <c r="A56" s="27" t="str">
        <f t="shared" si="0"/>
        <v>0402601</v>
      </c>
      <c r="B56" s="28" t="s">
        <v>1288</v>
      </c>
      <c r="C56" s="29">
        <v>26</v>
      </c>
      <c r="D56" s="28" t="s">
        <v>370</v>
      </c>
      <c r="E56" s="366">
        <v>55</v>
      </c>
      <c r="F56" s="611"/>
      <c r="G56" s="467" t="s">
        <v>817</v>
      </c>
      <c r="H56" s="467"/>
      <c r="I56" s="467"/>
      <c r="J56" s="467"/>
      <c r="K56" s="42">
        <f>VLOOKUP($A56&amp;K$93,決統データ!$A$3:$DE$365,$E56+19,FALSE)</f>
        <v>0</v>
      </c>
    </row>
    <row r="57" spans="1:11" ht="14.1" customHeight="1">
      <c r="A57" s="27" t="str">
        <f t="shared" si="0"/>
        <v>0402601</v>
      </c>
      <c r="B57" s="28" t="s">
        <v>1288</v>
      </c>
      <c r="C57" s="29">
        <v>26</v>
      </c>
      <c r="D57" s="28" t="s">
        <v>370</v>
      </c>
      <c r="E57" s="366">
        <v>56</v>
      </c>
      <c r="F57" s="612"/>
      <c r="G57" s="467" t="s">
        <v>816</v>
      </c>
      <c r="H57" s="467"/>
      <c r="I57" s="467"/>
      <c r="J57" s="467"/>
      <c r="K57" s="42">
        <f>VLOOKUP($A57&amp;K$93,決統データ!$A$3:$DE$365,$E57+19,FALSE)</f>
        <v>-27938</v>
      </c>
    </row>
    <row r="58" spans="1:11" ht="14.1" customHeight="1">
      <c r="A58" s="27" t="str">
        <f t="shared" si="0"/>
        <v>0402601</v>
      </c>
      <c r="B58" s="28" t="s">
        <v>1288</v>
      </c>
      <c r="C58" s="29">
        <v>26</v>
      </c>
      <c r="D58" s="28" t="s">
        <v>370</v>
      </c>
      <c r="E58" s="366">
        <v>57</v>
      </c>
      <c r="F58" s="467" t="s">
        <v>815</v>
      </c>
      <c r="G58" s="467"/>
      <c r="H58" s="467"/>
      <c r="I58" s="467"/>
      <c r="J58" s="467"/>
      <c r="K58" s="42">
        <f>VLOOKUP($A58&amp;K$93,決統データ!$A$3:$DE$365,$E58+19,FALSE)</f>
        <v>6851</v>
      </c>
    </row>
    <row r="59" spans="1:11" ht="14.1" customHeight="1">
      <c r="A59" s="27" t="str">
        <f t="shared" si="0"/>
        <v>0402601</v>
      </c>
      <c r="B59" s="28" t="s">
        <v>1288</v>
      </c>
      <c r="C59" s="29">
        <v>26</v>
      </c>
      <c r="D59" s="28" t="s">
        <v>370</v>
      </c>
      <c r="E59" s="366">
        <v>58</v>
      </c>
      <c r="F59" s="467" t="s">
        <v>814</v>
      </c>
      <c r="G59" s="467"/>
      <c r="H59" s="467"/>
      <c r="I59" s="467"/>
      <c r="J59" s="467"/>
      <c r="K59" s="42">
        <f>VLOOKUP($A59&amp;K$93,決統データ!$A$3:$DE$365,$E59+19,FALSE)</f>
        <v>48</v>
      </c>
    </row>
    <row r="60" spans="1:11" ht="14.1" customHeight="1">
      <c r="A60" s="27" t="str">
        <f t="shared" si="0"/>
        <v>0402601</v>
      </c>
      <c r="B60" s="28" t="s">
        <v>1288</v>
      </c>
      <c r="C60" s="29">
        <v>26</v>
      </c>
      <c r="D60" s="28" t="s">
        <v>370</v>
      </c>
      <c r="E60" s="366">
        <v>59</v>
      </c>
      <c r="F60" s="467"/>
      <c r="G60" s="467" t="s">
        <v>889</v>
      </c>
      <c r="H60" s="467"/>
      <c r="I60" s="467"/>
      <c r="J60" s="467"/>
      <c r="K60" s="42">
        <f>VLOOKUP($A60&amp;K$93,決統データ!$A$3:$DE$365,$E60+19,FALSE)</f>
        <v>8347</v>
      </c>
    </row>
    <row r="61" spans="1:11" ht="14.1" customHeight="1">
      <c r="A61" s="27" t="str">
        <f t="shared" si="0"/>
        <v>0402601</v>
      </c>
      <c r="B61" s="28" t="s">
        <v>1288</v>
      </c>
      <c r="C61" s="29">
        <v>26</v>
      </c>
      <c r="D61" s="28" t="s">
        <v>370</v>
      </c>
      <c r="E61" s="366">
        <v>60</v>
      </c>
      <c r="F61" s="467"/>
      <c r="G61" s="467" t="s">
        <v>812</v>
      </c>
      <c r="H61" s="467"/>
      <c r="I61" s="467"/>
      <c r="J61" s="467"/>
      <c r="K61" s="42">
        <f>VLOOKUP($A61&amp;K$93,決統データ!$A$3:$DE$365,$E61+19,FALSE)</f>
        <v>0</v>
      </c>
    </row>
    <row r="62" spans="1:11" ht="14.1" customHeight="1">
      <c r="A62" s="27" t="str">
        <f t="shared" si="0"/>
        <v>0402602</v>
      </c>
      <c r="B62" s="28" t="s">
        <v>1288</v>
      </c>
      <c r="C62" s="29">
        <v>26</v>
      </c>
      <c r="D62" s="28" t="s">
        <v>141</v>
      </c>
      <c r="E62" s="366">
        <v>1</v>
      </c>
      <c r="F62" s="467" t="s">
        <v>811</v>
      </c>
      <c r="G62" s="467"/>
      <c r="H62" s="467"/>
      <c r="I62" s="467"/>
      <c r="J62" s="467"/>
      <c r="K62" s="42">
        <f>VLOOKUP($A62&amp;K$93,決統データ!$A$3:$DE$365,$E62+19,FALSE)</f>
        <v>0</v>
      </c>
    </row>
    <row r="63" spans="1:11" ht="14.1" customHeight="1">
      <c r="A63" s="27" t="str">
        <f t="shared" si="0"/>
        <v>0402602</v>
      </c>
      <c r="B63" s="28" t="s">
        <v>1288</v>
      </c>
      <c r="C63" s="29">
        <v>26</v>
      </c>
      <c r="D63" s="28" t="s">
        <v>141</v>
      </c>
      <c r="E63" s="366">
        <v>2</v>
      </c>
      <c r="F63" s="467" t="s">
        <v>810</v>
      </c>
      <c r="G63" s="467"/>
      <c r="H63" s="467"/>
      <c r="I63" s="467"/>
      <c r="J63" s="467"/>
      <c r="K63" s="42">
        <f>VLOOKUP($A63&amp;K$93,決統データ!$A$3:$DE$365,$E63+19,FALSE)</f>
        <v>15150</v>
      </c>
    </row>
    <row r="64" spans="1:11" ht="14.1" customHeight="1">
      <c r="A64" s="27" t="str">
        <f t="shared" si="0"/>
        <v>0402602</v>
      </c>
      <c r="B64" s="28" t="s">
        <v>1288</v>
      </c>
      <c r="C64" s="29">
        <v>26</v>
      </c>
      <c r="D64" s="28" t="s">
        <v>141</v>
      </c>
      <c r="E64" s="366">
        <v>3</v>
      </c>
      <c r="F64" s="467" t="s">
        <v>809</v>
      </c>
      <c r="G64" s="467"/>
      <c r="H64" s="467"/>
      <c r="I64" s="467"/>
      <c r="J64" s="467"/>
      <c r="K64" s="42">
        <f>VLOOKUP($A64&amp;K$93,決統データ!$A$3:$DE$365,$E64+19,FALSE)</f>
        <v>0</v>
      </c>
    </row>
    <row r="65" spans="1:11" ht="14.1" customHeight="1">
      <c r="A65" s="27" t="str">
        <f t="shared" si="0"/>
        <v>0402602</v>
      </c>
      <c r="B65" s="28" t="s">
        <v>1288</v>
      </c>
      <c r="C65" s="29">
        <v>26</v>
      </c>
      <c r="D65" s="28" t="s">
        <v>141</v>
      </c>
      <c r="E65" s="366">
        <v>4</v>
      </c>
      <c r="F65" s="619" t="s">
        <v>626</v>
      </c>
      <c r="G65" s="467" t="s">
        <v>808</v>
      </c>
      <c r="H65" s="467"/>
      <c r="I65" s="467"/>
      <c r="J65" s="467"/>
      <c r="K65" s="42">
        <f>VLOOKUP($A65&amp;K$93,決統データ!$A$3:$DE$365,$E65+19,FALSE)</f>
        <v>0</v>
      </c>
    </row>
    <row r="66" spans="1:11" ht="14.1" customHeight="1">
      <c r="A66" s="27" t="str">
        <f t="shared" si="0"/>
        <v>0402602</v>
      </c>
      <c r="B66" s="28" t="s">
        <v>1288</v>
      </c>
      <c r="C66" s="29">
        <v>26</v>
      </c>
      <c r="D66" s="28" t="s">
        <v>141</v>
      </c>
      <c r="E66" s="366">
        <v>5</v>
      </c>
      <c r="F66" s="620"/>
      <c r="G66" s="467" t="s">
        <v>807</v>
      </c>
      <c r="H66" s="467"/>
      <c r="I66" s="467"/>
      <c r="J66" s="467"/>
      <c r="K66" s="42">
        <f>VLOOKUP($A66&amp;K$93,決統データ!$A$3:$DE$365,$E66+19,FALSE)</f>
        <v>0</v>
      </c>
    </row>
    <row r="67" spans="1:11" ht="14.1" customHeight="1">
      <c r="A67" s="27" t="str">
        <f t="shared" si="0"/>
        <v>0402602</v>
      </c>
      <c r="B67" s="28" t="s">
        <v>1288</v>
      </c>
      <c r="C67" s="29">
        <v>26</v>
      </c>
      <c r="D67" s="28" t="s">
        <v>141</v>
      </c>
      <c r="E67" s="366">
        <v>6</v>
      </c>
      <c r="F67" s="621"/>
      <c r="G67" s="467" t="s">
        <v>713</v>
      </c>
      <c r="H67" s="467"/>
      <c r="I67" s="467"/>
      <c r="J67" s="467"/>
      <c r="K67" s="42">
        <f>VLOOKUP($A67&amp;K$93,決統データ!$A$3:$DE$365,$E67+19,FALSE)</f>
        <v>0</v>
      </c>
    </row>
    <row r="68" spans="1:11" ht="14.1" customHeight="1">
      <c r="A68" s="27" t="str">
        <f t="shared" ref="A68:A84" si="1">+B68&amp;C68&amp;D68</f>
        <v>0402602</v>
      </c>
      <c r="B68" s="28" t="s">
        <v>1288</v>
      </c>
      <c r="C68" s="29">
        <v>26</v>
      </c>
      <c r="D68" s="28" t="s">
        <v>141</v>
      </c>
      <c r="E68" s="366">
        <v>7</v>
      </c>
      <c r="F68" s="467" t="s">
        <v>806</v>
      </c>
      <c r="G68" s="467"/>
      <c r="H68" s="467"/>
      <c r="I68" s="467"/>
      <c r="J68" s="467"/>
      <c r="K68" s="42">
        <f>VLOOKUP($A68&amp;K$93,決統データ!$A$3:$DE$365,$E68+19,FALSE)</f>
        <v>0</v>
      </c>
    </row>
    <row r="69" spans="1:11" ht="14.1" customHeight="1">
      <c r="A69" s="27" t="str">
        <f t="shared" si="1"/>
        <v>0402602</v>
      </c>
      <c r="B69" s="28" t="s">
        <v>1288</v>
      </c>
      <c r="C69" s="29">
        <v>26</v>
      </c>
      <c r="D69" s="28" t="s">
        <v>141</v>
      </c>
      <c r="E69" s="366">
        <v>8</v>
      </c>
      <c r="F69" s="613" t="s">
        <v>805</v>
      </c>
      <c r="G69" s="614"/>
      <c r="H69" s="614"/>
      <c r="I69" s="615"/>
      <c r="J69" s="363" t="s">
        <v>804</v>
      </c>
      <c r="K69" s="42">
        <f>VLOOKUP($A69&amp;K$93,決統データ!$A$3:$DE$365,$E69+19,FALSE)</f>
        <v>15150</v>
      </c>
    </row>
    <row r="70" spans="1:11" ht="14.1" customHeight="1">
      <c r="A70" s="27" t="str">
        <f t="shared" si="1"/>
        <v>0402602</v>
      </c>
      <c r="B70" s="28" t="s">
        <v>1288</v>
      </c>
      <c r="C70" s="29">
        <v>26</v>
      </c>
      <c r="D70" s="28" t="s">
        <v>141</v>
      </c>
      <c r="E70" s="366">
        <v>9</v>
      </c>
      <c r="F70" s="616"/>
      <c r="G70" s="617"/>
      <c r="H70" s="617"/>
      <c r="I70" s="618"/>
      <c r="J70" s="363" t="s">
        <v>803</v>
      </c>
      <c r="K70" s="42">
        <f>VLOOKUP($A70&amp;K$93,決統データ!$A$3:$DE$365,$E70+19,FALSE)</f>
        <v>0</v>
      </c>
    </row>
    <row r="71" spans="1:11" ht="14.1" customHeight="1">
      <c r="A71" s="27" t="str">
        <f t="shared" si="1"/>
        <v>0402602</v>
      </c>
      <c r="B71" s="28" t="s">
        <v>1288</v>
      </c>
      <c r="C71" s="29">
        <v>26</v>
      </c>
      <c r="D71" s="28" t="s">
        <v>141</v>
      </c>
      <c r="E71" s="366">
        <v>21</v>
      </c>
      <c r="F71" s="467" t="s">
        <v>802</v>
      </c>
      <c r="G71" s="467"/>
      <c r="H71" s="467"/>
      <c r="I71" s="467"/>
      <c r="J71" s="467"/>
      <c r="K71" s="42">
        <f>VLOOKUP($A71&amp;K$93,決統データ!$A$3:$DE$365,$E71+19,FALSE)</f>
        <v>0</v>
      </c>
    </row>
    <row r="72" spans="1:11" ht="14.1" customHeight="1">
      <c r="A72" s="27" t="str">
        <f t="shared" si="1"/>
        <v>0402602</v>
      </c>
      <c r="B72" s="28" t="s">
        <v>1288</v>
      </c>
      <c r="C72" s="29">
        <v>26</v>
      </c>
      <c r="D72" s="28" t="s">
        <v>141</v>
      </c>
      <c r="E72" s="366">
        <v>22</v>
      </c>
      <c r="F72" s="467" t="s">
        <v>801</v>
      </c>
      <c r="G72" s="467"/>
      <c r="H72" s="467"/>
      <c r="I72" s="467"/>
      <c r="J72" s="467"/>
      <c r="K72" s="42">
        <f>VLOOKUP($A72&amp;K$93,決統データ!$A$3:$DE$365,$E72+19,FALSE)</f>
        <v>0</v>
      </c>
    </row>
    <row r="73" spans="1:11" ht="16.05" customHeight="1">
      <c r="A73" s="27"/>
      <c r="B73" s="28"/>
      <c r="C73" s="29"/>
      <c r="D73" s="28"/>
      <c r="F73" s="476" t="s">
        <v>800</v>
      </c>
      <c r="G73" s="498"/>
      <c r="H73" s="498"/>
      <c r="I73" s="498"/>
      <c r="J73" s="490"/>
      <c r="K73" s="82"/>
    </row>
    <row r="74" spans="1:11" ht="16.05" customHeight="1">
      <c r="A74" s="27" t="str">
        <f t="shared" si="1"/>
        <v>0402602</v>
      </c>
      <c r="B74" s="28" t="s">
        <v>1286</v>
      </c>
      <c r="C74" s="29">
        <v>26</v>
      </c>
      <c r="D74" s="28" t="s">
        <v>141</v>
      </c>
      <c r="E74" s="366">
        <v>51</v>
      </c>
      <c r="F74" s="363" t="s">
        <v>798</v>
      </c>
      <c r="G74" s="363"/>
      <c r="H74" s="363"/>
      <c r="I74" s="363"/>
      <c r="J74" s="363"/>
      <c r="K74" s="42">
        <f>VLOOKUP($A74&amp;K$93,決統データ!$A$3:$DE$365,$E74+19,FALSE)</f>
        <v>0</v>
      </c>
    </row>
    <row r="75" spans="1:11" ht="16.05" customHeight="1">
      <c r="A75" s="27" t="str">
        <f t="shared" si="1"/>
        <v>0402602</v>
      </c>
      <c r="B75" s="28" t="s">
        <v>1286</v>
      </c>
      <c r="C75" s="29">
        <v>26</v>
      </c>
      <c r="D75" s="28" t="s">
        <v>141</v>
      </c>
      <c r="E75" s="366">
        <v>52</v>
      </c>
      <c r="F75" s="363" t="s">
        <v>797</v>
      </c>
      <c r="G75" s="363"/>
      <c r="H75" s="363"/>
      <c r="I75" s="363"/>
      <c r="J75" s="363"/>
      <c r="K75" s="42">
        <f>VLOOKUP($A75&amp;K$93,決統データ!$A$3:$DE$365,$E75+19,FALSE)</f>
        <v>0</v>
      </c>
    </row>
    <row r="76" spans="1:11" ht="16.05" customHeight="1">
      <c r="A76" s="27"/>
      <c r="B76" s="28"/>
      <c r="C76" s="29"/>
      <c r="D76" s="28"/>
      <c r="F76" s="363" t="s">
        <v>799</v>
      </c>
      <c r="G76" s="363"/>
      <c r="H76" s="363"/>
      <c r="I76" s="363"/>
      <c r="J76" s="363"/>
      <c r="K76" s="82"/>
    </row>
    <row r="77" spans="1:11" ht="16.05" customHeight="1">
      <c r="A77" s="27" t="str">
        <f t="shared" si="1"/>
        <v>0402602</v>
      </c>
      <c r="B77" s="28" t="s">
        <v>1286</v>
      </c>
      <c r="C77" s="29">
        <v>26</v>
      </c>
      <c r="D77" s="28" t="s">
        <v>141</v>
      </c>
      <c r="E77" s="366">
        <v>53</v>
      </c>
      <c r="F77" s="363" t="s">
        <v>798</v>
      </c>
      <c r="G77" s="363"/>
      <c r="H77" s="363"/>
      <c r="I77" s="363"/>
      <c r="J77" s="363"/>
      <c r="K77" s="42">
        <f>VLOOKUP($A77&amp;K$93,決統データ!$A$3:$DE$365,$E77+19,FALSE)</f>
        <v>0</v>
      </c>
    </row>
    <row r="78" spans="1:11" ht="16.05" customHeight="1">
      <c r="A78" s="27" t="str">
        <f t="shared" si="1"/>
        <v>0402602</v>
      </c>
      <c r="B78" s="28" t="s">
        <v>1286</v>
      </c>
      <c r="C78" s="29">
        <v>26</v>
      </c>
      <c r="D78" s="28" t="s">
        <v>141</v>
      </c>
      <c r="E78" s="366">
        <v>54</v>
      </c>
      <c r="F78" s="363" t="s">
        <v>797</v>
      </c>
      <c r="G78" s="363"/>
      <c r="H78" s="363"/>
      <c r="I78" s="363"/>
      <c r="J78" s="363"/>
      <c r="K78" s="42">
        <f>VLOOKUP($A78&amp;K$93,決統データ!$A$3:$DE$365,$E78+19,FALSE)</f>
        <v>0</v>
      </c>
    </row>
    <row r="79" spans="1:11" ht="16.05" customHeight="1">
      <c r="A79" s="27" t="str">
        <f t="shared" si="1"/>
        <v>0402602</v>
      </c>
      <c r="B79" s="28" t="s">
        <v>1286</v>
      </c>
      <c r="C79" s="29">
        <v>26</v>
      </c>
      <c r="D79" s="28" t="s">
        <v>141</v>
      </c>
      <c r="E79" s="366">
        <v>55</v>
      </c>
      <c r="F79" s="647" t="s">
        <v>796</v>
      </c>
      <c r="G79" s="648"/>
      <c r="H79" s="648"/>
      <c r="I79" s="654"/>
      <c r="J79" s="363" t="s">
        <v>583</v>
      </c>
      <c r="K79" s="42">
        <f>VLOOKUP($A79&amp;K$93,決統データ!$A$3:$DE$365,$E79+19,FALSE)</f>
        <v>0</v>
      </c>
    </row>
    <row r="80" spans="1:11" ht="16.05" customHeight="1">
      <c r="A80" s="27" t="str">
        <f t="shared" si="1"/>
        <v>0402602</v>
      </c>
      <c r="B80" s="28" t="s">
        <v>1286</v>
      </c>
      <c r="C80" s="29">
        <v>26</v>
      </c>
      <c r="D80" s="28" t="s">
        <v>141</v>
      </c>
      <c r="E80" s="366">
        <v>56</v>
      </c>
      <c r="F80" s="649"/>
      <c r="G80" s="650"/>
      <c r="H80" s="650"/>
      <c r="I80" s="655"/>
      <c r="J80" s="363" t="s">
        <v>795</v>
      </c>
      <c r="K80" s="42">
        <f>VLOOKUP($A80&amp;K$93,決統データ!$A$3:$DE$365,$E80+19,FALSE)</f>
        <v>0</v>
      </c>
    </row>
    <row r="81" spans="1:11" ht="16.05" customHeight="1">
      <c r="A81" s="27" t="str">
        <f t="shared" si="1"/>
        <v>0402602</v>
      </c>
      <c r="B81" s="28" t="s">
        <v>1286</v>
      </c>
      <c r="C81" s="29">
        <v>26</v>
      </c>
      <c r="D81" s="28" t="s">
        <v>141</v>
      </c>
      <c r="E81" s="366">
        <v>57</v>
      </c>
      <c r="F81" s="647" t="s">
        <v>582</v>
      </c>
      <c r="G81" s="648"/>
      <c r="H81" s="648"/>
      <c r="I81" s="654"/>
      <c r="J81" s="363" t="s">
        <v>583</v>
      </c>
      <c r="K81" s="42">
        <f>VLOOKUP($A81&amp;K$93,決統データ!$A$3:$DE$365,$E81+19,FALSE)</f>
        <v>0</v>
      </c>
    </row>
    <row r="82" spans="1:11" ht="16.05" customHeight="1">
      <c r="A82" s="27" t="str">
        <f t="shared" si="1"/>
        <v>0402602</v>
      </c>
      <c r="B82" s="28" t="s">
        <v>1286</v>
      </c>
      <c r="C82" s="29">
        <v>26</v>
      </c>
      <c r="D82" s="28" t="s">
        <v>141</v>
      </c>
      <c r="E82" s="366">
        <v>58</v>
      </c>
      <c r="F82" s="649"/>
      <c r="G82" s="650"/>
      <c r="H82" s="650"/>
      <c r="I82" s="655"/>
      <c r="J82" s="363" t="s">
        <v>795</v>
      </c>
      <c r="K82" s="42">
        <f>VLOOKUP($A82&amp;K$93,決統データ!$A$3:$DE$365,$E82+19,FALSE)</f>
        <v>0</v>
      </c>
    </row>
    <row r="83" spans="1:11" ht="16.05" customHeight="1">
      <c r="A83" s="27" t="str">
        <f t="shared" si="1"/>
        <v>0402602</v>
      </c>
      <c r="B83" s="28" t="s">
        <v>1286</v>
      </c>
      <c r="C83" s="29">
        <v>26</v>
      </c>
      <c r="D83" s="28" t="s">
        <v>141</v>
      </c>
      <c r="E83" s="366">
        <v>59</v>
      </c>
      <c r="F83" s="880" t="s">
        <v>585</v>
      </c>
      <c r="G83" s="882" t="s">
        <v>586</v>
      </c>
      <c r="H83" s="883"/>
      <c r="I83" s="884"/>
      <c r="J83" s="363" t="s">
        <v>583</v>
      </c>
      <c r="K83" s="42">
        <f>VLOOKUP($A83&amp;K$93,決統データ!$A$3:$DE$365,$E83+19,FALSE)</f>
        <v>0</v>
      </c>
    </row>
    <row r="84" spans="1:11" ht="16.05" customHeight="1">
      <c r="A84" s="27" t="str">
        <f t="shared" si="1"/>
        <v>0402602</v>
      </c>
      <c r="B84" s="28" t="s">
        <v>1286</v>
      </c>
      <c r="C84" s="29">
        <v>26</v>
      </c>
      <c r="D84" s="28" t="s">
        <v>141</v>
      </c>
      <c r="E84" s="366">
        <v>60</v>
      </c>
      <c r="F84" s="881"/>
      <c r="G84" s="885"/>
      <c r="H84" s="886"/>
      <c r="I84" s="887"/>
      <c r="J84" s="363" t="s">
        <v>795</v>
      </c>
      <c r="K84" s="42">
        <f>VLOOKUP($A84&amp;K$93,決統データ!$A$3:$DE$365,$E84+19,FALSE)</f>
        <v>0</v>
      </c>
    </row>
    <row r="85" spans="1:11">
      <c r="F85" s="507" t="s">
        <v>500</v>
      </c>
      <c r="G85" s="360" t="s">
        <v>503</v>
      </c>
      <c r="H85" s="362"/>
      <c r="I85" s="362"/>
      <c r="J85" s="361"/>
      <c r="K85" s="39">
        <f>IF(K13=0,0,K3/K13*100)</f>
        <v>269.94284597723606</v>
      </c>
    </row>
    <row r="86" spans="1:11">
      <c r="F86" s="507"/>
      <c r="G86" s="360" t="s">
        <v>501</v>
      </c>
      <c r="H86" s="362"/>
      <c r="I86" s="362"/>
      <c r="J86" s="361"/>
      <c r="K86" s="39">
        <f>K3/(K13+K50)*100</f>
        <v>114.15232704662357</v>
      </c>
    </row>
    <row r="87" spans="1:11">
      <c r="F87" s="507"/>
      <c r="G87" s="360" t="s">
        <v>504</v>
      </c>
      <c r="H87" s="362"/>
      <c r="I87" s="362"/>
      <c r="J87" s="361"/>
      <c r="K87" s="375">
        <f>IF(K4-K6=0,"-",(K4-K6)/(K14-K16)*100)</f>
        <v>387.29286300246099</v>
      </c>
    </row>
    <row r="88" spans="1:11">
      <c r="F88" s="507"/>
      <c r="G88" s="360" t="s">
        <v>502</v>
      </c>
      <c r="H88" s="362"/>
      <c r="I88" s="362"/>
      <c r="J88" s="361"/>
      <c r="K88" s="376" t="str">
        <f>IF(K70=0,"-",K70/(K4-K6)*100)</f>
        <v>-</v>
      </c>
    </row>
    <row r="89" spans="1:11">
      <c r="F89" s="507"/>
      <c r="G89" s="360" t="s">
        <v>512</v>
      </c>
      <c r="H89" s="362"/>
      <c r="I89" s="362"/>
      <c r="J89" s="361"/>
      <c r="K89" s="39">
        <f>(K11+K26+K27)/(K3+K24)*100</f>
        <v>0</v>
      </c>
    </row>
    <row r="93" spans="1:11" hidden="1">
      <c r="K93" s="33">
        <v>262129000</v>
      </c>
    </row>
  </sheetData>
  <sheetProtection algorithmName="SHA-512" hashValue="Q0jHApvJQSgcGpFTf6gO/wsrUgUrnzS7b7eFGO6UIsJrLWww0PDTq2TKrGLRqQoqfO3zmaCxhOimCVlZjnwmCg==" saltValue="dCSaZSN3WJX2kvDmNAYcGQ==" spinCount="100000" sheet="1" objects="1" scenarios="1"/>
  <customSheetViews>
    <customSheetView guid="{247A5D4D-80F1-4466-92F7-7A3BC78E450F}" printArea="1" topLeftCell="A61">
      <selection activeCell="C43" sqref="C43"/>
      <pageMargins left="1.1811023622047245" right="0.78740157480314965" top="0.78740157480314965" bottom="0.78740157480314965" header="0.51181102362204722" footer="0.51181102362204722"/>
      <pageSetup paperSize="9" scale="58" orientation="portrait" blackAndWhite="1" horizontalDpi="300" verticalDpi="300"/>
      <headerFooter alignWithMargins="0"/>
    </customSheetView>
  </customSheetViews>
  <mergeCells count="83">
    <mergeCell ref="F85:F89"/>
    <mergeCell ref="F71:J71"/>
    <mergeCell ref="F72:J72"/>
    <mergeCell ref="F73:J73"/>
    <mergeCell ref="F79:I80"/>
    <mergeCell ref="F81:I82"/>
    <mergeCell ref="F83:F84"/>
    <mergeCell ref="G83:I84"/>
    <mergeCell ref="G56:J56"/>
    <mergeCell ref="G57:J57"/>
    <mergeCell ref="F58:J58"/>
    <mergeCell ref="F69:I70"/>
    <mergeCell ref="F60:F61"/>
    <mergeCell ref="G60:J60"/>
    <mergeCell ref="G61:J61"/>
    <mergeCell ref="F62:J62"/>
    <mergeCell ref="F63:J63"/>
    <mergeCell ref="F64:J64"/>
    <mergeCell ref="F65:F67"/>
    <mergeCell ref="G65:J65"/>
    <mergeCell ref="G66:J66"/>
    <mergeCell ref="G67:J67"/>
    <mergeCell ref="F68:J68"/>
    <mergeCell ref="F59:J59"/>
    <mergeCell ref="H53:J53"/>
    <mergeCell ref="G42:G49"/>
    <mergeCell ref="H42:H44"/>
    <mergeCell ref="I42:I44"/>
    <mergeCell ref="H45:J45"/>
    <mergeCell ref="H46:J46"/>
    <mergeCell ref="G54:J54"/>
    <mergeCell ref="G55:J55"/>
    <mergeCell ref="I36:J36"/>
    <mergeCell ref="I37:J37"/>
    <mergeCell ref="G38:G41"/>
    <mergeCell ref="H38:J38"/>
    <mergeCell ref="H39:J39"/>
    <mergeCell ref="H40:J40"/>
    <mergeCell ref="H41:J41"/>
    <mergeCell ref="H47:J47"/>
    <mergeCell ref="H48:J48"/>
    <mergeCell ref="H49:J49"/>
    <mergeCell ref="G50:J50"/>
    <mergeCell ref="G51:G53"/>
    <mergeCell ref="H51:J51"/>
    <mergeCell ref="H52:J52"/>
    <mergeCell ref="G21:J21"/>
    <mergeCell ref="G23:J23"/>
    <mergeCell ref="F24:F57"/>
    <mergeCell ref="G24:J24"/>
    <mergeCell ref="G25:J25"/>
    <mergeCell ref="G26:J26"/>
    <mergeCell ref="G27:J27"/>
    <mergeCell ref="G28:J28"/>
    <mergeCell ref="G29:J29"/>
    <mergeCell ref="G30:J30"/>
    <mergeCell ref="G31:J31"/>
    <mergeCell ref="G32:J32"/>
    <mergeCell ref="G33:J33"/>
    <mergeCell ref="G34:J34"/>
    <mergeCell ref="G35:J35"/>
    <mergeCell ref="G36:H37"/>
    <mergeCell ref="G16:J16"/>
    <mergeCell ref="G17:J17"/>
    <mergeCell ref="G18:J18"/>
    <mergeCell ref="G19:J19"/>
    <mergeCell ref="G20:J20"/>
    <mergeCell ref="F2:J2"/>
    <mergeCell ref="F3:F23"/>
    <mergeCell ref="G3:J3"/>
    <mergeCell ref="G4:J4"/>
    <mergeCell ref="G5:J5"/>
    <mergeCell ref="G6:J6"/>
    <mergeCell ref="G7:J7"/>
    <mergeCell ref="G8:J8"/>
    <mergeCell ref="G9:J9"/>
    <mergeCell ref="G10:J10"/>
    <mergeCell ref="G22:J22"/>
    <mergeCell ref="G11:J11"/>
    <mergeCell ref="G12:J12"/>
    <mergeCell ref="G13:J13"/>
    <mergeCell ref="G14:J14"/>
    <mergeCell ref="G15:J15"/>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pageSetUpPr fitToPage="1"/>
  </sheetPr>
  <dimension ref="A1:P56"/>
  <sheetViews>
    <sheetView view="pageBreakPreview" zoomScaleNormal="100" zoomScaleSheetLayoutView="100" workbookViewId="0">
      <pane ySplit="3" topLeftCell="A4" activePane="bottomLeft" state="frozen"/>
      <selection pane="bottomLeft" activeCell="S18" sqref="S18"/>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5.09765625" style="1" customWidth="1"/>
    <col min="7" max="7" width="5.19921875" style="1" customWidth="1"/>
    <col min="8" max="8" width="4.59765625" style="1" customWidth="1"/>
    <col min="9" max="9" width="9.796875" style="1" customWidth="1"/>
    <col min="10" max="10" width="17" style="1" customWidth="1"/>
    <col min="11" max="11" width="12.09765625" style="1" customWidth="1"/>
    <col min="12" max="15" width="12.09765625" style="139" customWidth="1"/>
    <col min="16" max="16384" width="9" style="1"/>
  </cols>
  <sheetData>
    <row r="1" spans="1:15" ht="16.2">
      <c r="C1" s="1" t="s">
        <v>1478</v>
      </c>
      <c r="F1" s="142" t="s">
        <v>1511</v>
      </c>
    </row>
    <row r="2" spans="1:15" ht="17.25" customHeight="1">
      <c r="F2" s="1" t="s">
        <v>510</v>
      </c>
    </row>
    <row r="3" spans="1:15" ht="34.5" customHeight="1">
      <c r="A3" s="26"/>
      <c r="B3" s="67" t="s">
        <v>757</v>
      </c>
      <c r="C3" s="26" t="s">
        <v>758</v>
      </c>
      <c r="D3" s="26" t="s">
        <v>759</v>
      </c>
      <c r="E3" s="30" t="s">
        <v>760</v>
      </c>
      <c r="F3" s="807"/>
      <c r="G3" s="807"/>
      <c r="H3" s="807"/>
      <c r="I3" s="807"/>
      <c r="J3" s="496"/>
      <c r="K3" s="274" t="s">
        <v>129</v>
      </c>
      <c r="L3" s="152" t="s">
        <v>455</v>
      </c>
      <c r="M3" s="152" t="s">
        <v>457</v>
      </c>
      <c r="N3" s="152" t="s">
        <v>533</v>
      </c>
      <c r="O3" s="152" t="s">
        <v>587</v>
      </c>
    </row>
    <row r="4" spans="1:15" s="86" customFormat="1" ht="16.05" customHeight="1">
      <c r="A4" s="27" t="str">
        <f t="shared" ref="A4:A17" si="0">+B4&amp;C4&amp;D4</f>
        <v>1221801</v>
      </c>
      <c r="B4" s="28" t="s">
        <v>345</v>
      </c>
      <c r="C4" s="29">
        <v>18</v>
      </c>
      <c r="D4" s="28" t="s">
        <v>761</v>
      </c>
      <c r="E4" s="31">
        <v>1</v>
      </c>
      <c r="F4" s="507" t="s">
        <v>338</v>
      </c>
      <c r="G4" s="294" t="s">
        <v>482</v>
      </c>
      <c r="H4" s="294"/>
      <c r="I4" s="295"/>
      <c r="J4" s="296"/>
      <c r="K4" s="35">
        <f>VLOOKUP($A4&amp;K$54,決統データ!$A$3:$DE$365,$E4+19,FALSE)</f>
        <v>4050112</v>
      </c>
      <c r="L4" s="35">
        <f>VLOOKUP($A4&amp;L$54,決統データ!$A$3:$DE$365,$E4+19,FALSE)</f>
        <v>4090401</v>
      </c>
      <c r="M4" s="35">
        <f>VLOOKUP($A4&amp;M$54,決統データ!$A$3:$DE$365,$E4+19,FALSE)</f>
        <v>0</v>
      </c>
      <c r="N4" s="35">
        <f>VLOOKUP($A4&amp;N$54,決統データ!$A$3:$DE$365,$E4+19,FALSE)</f>
        <v>0</v>
      </c>
      <c r="O4" s="292"/>
    </row>
    <row r="5" spans="1:15" ht="16.05" customHeight="1">
      <c r="A5" s="27" t="str">
        <f t="shared" si="0"/>
        <v>1221801</v>
      </c>
      <c r="B5" s="28" t="s">
        <v>345</v>
      </c>
      <c r="C5" s="29">
        <v>18</v>
      </c>
      <c r="D5" s="28" t="s">
        <v>761</v>
      </c>
      <c r="E5" s="24">
        <v>6</v>
      </c>
      <c r="F5" s="507"/>
      <c r="G5" s="507" t="s">
        <v>936</v>
      </c>
      <c r="H5" s="60" t="s">
        <v>935</v>
      </c>
      <c r="I5" s="64"/>
      <c r="J5" s="65"/>
      <c r="K5" s="414">
        <f>VLOOKUP($A5&amp;K$54,決統データ!$A$3:$DE$365,$E5+19,FALSE)</f>
        <v>3228311</v>
      </c>
      <c r="L5" s="414">
        <f>VLOOKUP($A5&amp;L$54,決統データ!$A$3:$DE$365,$E5+19,FALSE)</f>
        <v>2757970</v>
      </c>
      <c r="M5" s="414">
        <f>VLOOKUP($A5&amp;M$54,決統データ!$A$3:$DE$365,$E5+19,FALSE)</f>
        <v>0</v>
      </c>
      <c r="N5" s="414">
        <f>VLOOKUP($A5&amp;N$54,決統データ!$A$3:$DE$365,$E5+19,FALSE)</f>
        <v>0</v>
      </c>
      <c r="O5" s="162">
        <f t="shared" ref="O5:O17" si="1">SUM(K5:N5)</f>
        <v>5986281</v>
      </c>
    </row>
    <row r="6" spans="1:15" ht="16.05" customHeight="1">
      <c r="A6" s="27" t="str">
        <f t="shared" si="0"/>
        <v>1221801</v>
      </c>
      <c r="B6" s="28" t="s">
        <v>345</v>
      </c>
      <c r="C6" s="29">
        <v>18</v>
      </c>
      <c r="D6" s="28" t="s">
        <v>761</v>
      </c>
      <c r="E6" s="24">
        <v>7</v>
      </c>
      <c r="F6" s="507"/>
      <c r="G6" s="507"/>
      <c r="H6" s="60" t="s">
        <v>934</v>
      </c>
      <c r="I6" s="64"/>
      <c r="J6" s="65"/>
      <c r="K6" s="414">
        <f>VLOOKUP($A6&amp;K$54,決統データ!$A$3:$DE$365,$E6+19,FALSE)</f>
        <v>463496</v>
      </c>
      <c r="L6" s="414">
        <f>VLOOKUP($A6&amp;L$54,決統データ!$A$3:$DE$365,$E6+19,FALSE)</f>
        <v>546992</v>
      </c>
      <c r="M6" s="414">
        <f>VLOOKUP($A6&amp;M$54,決統データ!$A$3:$DE$365,$E6+19,FALSE)</f>
        <v>0</v>
      </c>
      <c r="N6" s="414">
        <f>VLOOKUP($A6&amp;N$54,決統データ!$A$3:$DE$365,$E6+19,FALSE)</f>
        <v>0</v>
      </c>
      <c r="O6" s="162">
        <f t="shared" si="1"/>
        <v>1010488</v>
      </c>
    </row>
    <row r="7" spans="1:15" ht="16.05" customHeight="1">
      <c r="A7" s="27" t="str">
        <f t="shared" si="0"/>
        <v>1221801</v>
      </c>
      <c r="B7" s="28" t="s">
        <v>345</v>
      </c>
      <c r="C7" s="29">
        <v>18</v>
      </c>
      <c r="D7" s="28" t="s">
        <v>761</v>
      </c>
      <c r="E7" s="24">
        <v>8</v>
      </c>
      <c r="F7" s="507"/>
      <c r="G7" s="507"/>
      <c r="H7" s="60" t="s">
        <v>333</v>
      </c>
      <c r="I7" s="64"/>
      <c r="J7" s="65"/>
      <c r="K7" s="414">
        <f>VLOOKUP($A7&amp;K$54,決統データ!$A$3:$DE$365,$E7+19,FALSE)</f>
        <v>0</v>
      </c>
      <c r="L7" s="414">
        <f>VLOOKUP($A7&amp;L$54,決統データ!$A$3:$DE$365,$E7+19,FALSE)</f>
        <v>41618</v>
      </c>
      <c r="M7" s="414">
        <f>VLOOKUP($A7&amp;M$54,決統データ!$A$3:$DE$365,$E7+19,FALSE)</f>
        <v>0</v>
      </c>
      <c r="N7" s="414">
        <f>VLOOKUP($A7&amp;N$54,決統データ!$A$3:$DE$365,$E7+19,FALSE)</f>
        <v>0</v>
      </c>
      <c r="O7" s="162">
        <f t="shared" si="1"/>
        <v>41618</v>
      </c>
    </row>
    <row r="8" spans="1:15" ht="16.05" customHeight="1">
      <c r="A8" s="27" t="str">
        <f t="shared" si="0"/>
        <v>1221801</v>
      </c>
      <c r="B8" s="28" t="s">
        <v>345</v>
      </c>
      <c r="C8" s="29">
        <v>18</v>
      </c>
      <c r="D8" s="28" t="s">
        <v>761</v>
      </c>
      <c r="E8" s="24">
        <v>9</v>
      </c>
      <c r="F8" s="507"/>
      <c r="G8" s="507"/>
      <c r="H8" s="60" t="s">
        <v>332</v>
      </c>
      <c r="I8" s="64"/>
      <c r="J8" s="65"/>
      <c r="K8" s="414">
        <f>VLOOKUP($A8&amp;K$54,決統データ!$A$3:$DE$365,$E8+19,FALSE)</f>
        <v>6965</v>
      </c>
      <c r="L8" s="414">
        <f>VLOOKUP($A8&amp;L$54,決統データ!$A$3:$DE$365,$E8+19,FALSE)</f>
        <v>5042</v>
      </c>
      <c r="M8" s="414">
        <f>VLOOKUP($A8&amp;M$54,決統データ!$A$3:$DE$365,$E8+19,FALSE)</f>
        <v>0</v>
      </c>
      <c r="N8" s="414">
        <f>VLOOKUP($A8&amp;N$54,決統データ!$A$3:$DE$365,$E8+19,FALSE)</f>
        <v>0</v>
      </c>
      <c r="O8" s="162">
        <f t="shared" si="1"/>
        <v>12007</v>
      </c>
    </row>
    <row r="9" spans="1:15" ht="16.05" customHeight="1">
      <c r="A9" s="27" t="str">
        <f t="shared" si="0"/>
        <v>1221801</v>
      </c>
      <c r="B9" s="28" t="s">
        <v>345</v>
      </c>
      <c r="C9" s="29">
        <v>18</v>
      </c>
      <c r="D9" s="28" t="s">
        <v>761</v>
      </c>
      <c r="E9" s="24">
        <v>10</v>
      </c>
      <c r="F9" s="507"/>
      <c r="G9" s="507"/>
      <c r="H9" s="638" t="s">
        <v>930</v>
      </c>
      <c r="I9" s="968"/>
      <c r="J9" s="64" t="s">
        <v>928</v>
      </c>
      <c r="K9" s="414">
        <f>VLOOKUP($A9&amp;K$54,決統データ!$A$3:$DE$365,$E9+19,FALSE)</f>
        <v>3023342</v>
      </c>
      <c r="L9" s="414">
        <f>VLOOKUP($A9&amp;L$54,決統データ!$A$3:$DE$365,$E9+19,FALSE)</f>
        <v>2757970</v>
      </c>
      <c r="M9" s="414">
        <f>VLOOKUP($A9&amp;M$54,決統データ!$A$3:$DE$365,$E9+19,FALSE)</f>
        <v>0</v>
      </c>
      <c r="N9" s="414">
        <f>VLOOKUP($A9&amp;N$54,決統データ!$A$3:$DE$365,$E9+19,FALSE)</f>
        <v>0</v>
      </c>
      <c r="O9" s="162">
        <f t="shared" si="1"/>
        <v>5781312</v>
      </c>
    </row>
    <row r="10" spans="1:15" ht="16.05" customHeight="1">
      <c r="A10" s="27" t="str">
        <f t="shared" si="0"/>
        <v>1221801</v>
      </c>
      <c r="B10" s="28" t="s">
        <v>345</v>
      </c>
      <c r="C10" s="29">
        <v>18</v>
      </c>
      <c r="D10" s="28" t="s">
        <v>761</v>
      </c>
      <c r="E10" s="24">
        <v>11</v>
      </c>
      <c r="F10" s="507"/>
      <c r="G10" s="507"/>
      <c r="H10" s="1001"/>
      <c r="I10" s="1002"/>
      <c r="J10" s="64" t="s">
        <v>780</v>
      </c>
      <c r="K10" s="414">
        <f>VLOOKUP($A10&amp;K$54,決統データ!$A$3:$DE$365,$E10+19,FALSE)</f>
        <v>434068</v>
      </c>
      <c r="L10" s="414">
        <f>VLOOKUP($A10&amp;L$54,決統データ!$A$3:$DE$365,$E10+19,FALSE)</f>
        <v>546992</v>
      </c>
      <c r="M10" s="414">
        <f>VLOOKUP($A10&amp;M$54,決統データ!$A$3:$DE$365,$E10+19,FALSE)</f>
        <v>0</v>
      </c>
      <c r="N10" s="414">
        <f>VLOOKUP($A10&amp;N$54,決統データ!$A$3:$DE$365,$E10+19,FALSE)</f>
        <v>0</v>
      </c>
      <c r="O10" s="162">
        <f t="shared" si="1"/>
        <v>981060</v>
      </c>
    </row>
    <row r="11" spans="1:15" ht="16.05" customHeight="1">
      <c r="A11" s="27" t="str">
        <f t="shared" si="0"/>
        <v>1221801</v>
      </c>
      <c r="B11" s="28" t="s">
        <v>345</v>
      </c>
      <c r="C11" s="29">
        <v>18</v>
      </c>
      <c r="D11" s="28" t="s">
        <v>761</v>
      </c>
      <c r="E11" s="24">
        <v>12</v>
      </c>
      <c r="F11" s="507"/>
      <c r="G11" s="507"/>
      <c r="H11" s="93"/>
      <c r="I11" s="1024" t="s">
        <v>929</v>
      </c>
      <c r="J11" s="64" t="s">
        <v>928</v>
      </c>
      <c r="K11" s="414">
        <f>VLOOKUP($A11&amp;K$54,決統データ!$A$3:$DE$365,$E11+19,FALSE)</f>
        <v>1141</v>
      </c>
      <c r="L11" s="414">
        <f>VLOOKUP($A11&amp;L$54,決統データ!$A$3:$DE$365,$E11+19,FALSE)</f>
        <v>0</v>
      </c>
      <c r="M11" s="414">
        <f>VLOOKUP($A11&amp;M$54,決統データ!$A$3:$DE$365,$E11+19,FALSE)</f>
        <v>0</v>
      </c>
      <c r="N11" s="414">
        <f>VLOOKUP($A11&amp;N$54,決統データ!$A$3:$DE$365,$E11+19,FALSE)</f>
        <v>0</v>
      </c>
      <c r="O11" s="162">
        <f t="shared" si="1"/>
        <v>1141</v>
      </c>
    </row>
    <row r="12" spans="1:15" ht="16.05" customHeight="1">
      <c r="A12" s="27" t="str">
        <f t="shared" si="0"/>
        <v>1221801</v>
      </c>
      <c r="B12" s="28" t="s">
        <v>345</v>
      </c>
      <c r="C12" s="29">
        <v>18</v>
      </c>
      <c r="D12" s="28" t="s">
        <v>761</v>
      </c>
      <c r="E12" s="24">
        <v>13</v>
      </c>
      <c r="F12" s="507"/>
      <c r="G12" s="507"/>
      <c r="H12" s="94"/>
      <c r="I12" s="1024"/>
      <c r="J12" s="64" t="s">
        <v>780</v>
      </c>
      <c r="K12" s="414">
        <f>VLOOKUP($A12&amp;K$54,決統データ!$A$3:$DE$365,$E12+19,FALSE)</f>
        <v>66</v>
      </c>
      <c r="L12" s="414">
        <f>VLOOKUP($A12&amp;L$54,決統データ!$A$3:$DE$365,$E12+19,FALSE)</f>
        <v>0</v>
      </c>
      <c r="M12" s="414">
        <f>VLOOKUP($A12&amp;M$54,決統データ!$A$3:$DE$365,$E12+19,FALSE)</f>
        <v>0</v>
      </c>
      <c r="N12" s="414">
        <f>VLOOKUP($A12&amp;N$54,決統データ!$A$3:$DE$365,$E12+19,FALSE)</f>
        <v>0</v>
      </c>
      <c r="O12" s="162">
        <f t="shared" si="1"/>
        <v>66</v>
      </c>
    </row>
    <row r="13" spans="1:15" ht="16.05" customHeight="1">
      <c r="A13" s="27" t="str">
        <f t="shared" si="0"/>
        <v>1221801</v>
      </c>
      <c r="B13" s="28" t="s">
        <v>345</v>
      </c>
      <c r="C13" s="29">
        <v>18</v>
      </c>
      <c r="D13" s="28" t="s">
        <v>761</v>
      </c>
      <c r="E13" s="24">
        <v>14</v>
      </c>
      <c r="F13" s="507"/>
      <c r="G13" s="507"/>
      <c r="H13" s="905" t="s">
        <v>945</v>
      </c>
      <c r="I13" s="907"/>
      <c r="J13" s="64" t="s">
        <v>928</v>
      </c>
      <c r="K13" s="414">
        <f>VLOOKUP($A13&amp;K$54,決統データ!$A$3:$DE$365,$E13+19,FALSE)</f>
        <v>204969</v>
      </c>
      <c r="L13" s="414">
        <f>VLOOKUP($A13&amp;L$54,決統データ!$A$3:$DE$365,$E13+19,FALSE)</f>
        <v>0</v>
      </c>
      <c r="M13" s="414">
        <f>VLOOKUP($A13&amp;M$54,決統データ!$A$3:$DE$365,$E13+19,FALSE)</f>
        <v>0</v>
      </c>
      <c r="N13" s="414">
        <f>VLOOKUP($A13&amp;N$54,決統データ!$A$3:$DE$365,$E13+19,FALSE)</f>
        <v>0</v>
      </c>
      <c r="O13" s="162">
        <f t="shared" si="1"/>
        <v>204969</v>
      </c>
    </row>
    <row r="14" spans="1:15" ht="16.05" customHeight="1">
      <c r="A14" s="27" t="str">
        <f t="shared" si="0"/>
        <v>1221801</v>
      </c>
      <c r="B14" s="28" t="s">
        <v>345</v>
      </c>
      <c r="C14" s="29">
        <v>18</v>
      </c>
      <c r="D14" s="28" t="s">
        <v>761</v>
      </c>
      <c r="E14" s="24">
        <v>15</v>
      </c>
      <c r="F14" s="507"/>
      <c r="G14" s="507"/>
      <c r="H14" s="908"/>
      <c r="I14" s="910"/>
      <c r="J14" s="64" t="s">
        <v>780</v>
      </c>
      <c r="K14" s="414">
        <f>VLOOKUP($A14&amp;K$54,決統データ!$A$3:$DE$365,$E14+19,FALSE)</f>
        <v>29428</v>
      </c>
      <c r="L14" s="414">
        <f>VLOOKUP($A14&amp;L$54,決統データ!$A$3:$DE$365,$E14+19,FALSE)</f>
        <v>0</v>
      </c>
      <c r="M14" s="414">
        <f>VLOOKUP($A14&amp;M$54,決統データ!$A$3:$DE$365,$E14+19,FALSE)</f>
        <v>0</v>
      </c>
      <c r="N14" s="414">
        <f>VLOOKUP($A14&amp;N$54,決統データ!$A$3:$DE$365,$E14+19,FALSE)</f>
        <v>0</v>
      </c>
      <c r="O14" s="162">
        <f t="shared" si="1"/>
        <v>29428</v>
      </c>
    </row>
    <row r="15" spans="1:15" ht="16.05" customHeight="1">
      <c r="A15" s="27" t="str">
        <f t="shared" si="0"/>
        <v>1221801</v>
      </c>
      <c r="B15" s="28" t="s">
        <v>1396</v>
      </c>
      <c r="C15" s="29">
        <v>18</v>
      </c>
      <c r="D15" s="28" t="s">
        <v>548</v>
      </c>
      <c r="E15" s="400">
        <v>16</v>
      </c>
      <c r="F15" s="507"/>
      <c r="G15" s="507" t="s">
        <v>1394</v>
      </c>
      <c r="H15" s="1025" t="s">
        <v>1395</v>
      </c>
      <c r="I15" s="608" t="s">
        <v>924</v>
      </c>
      <c r="J15" s="608"/>
      <c r="K15" s="414">
        <f>VLOOKUP($A15&amp;K$54,決統データ!$A$3:$DE$365,$E15+19,FALSE)</f>
        <v>255</v>
      </c>
      <c r="L15" s="414">
        <f>VLOOKUP($A15&amp;L$54,決統データ!$A$3:$DE$365,$E15+19,FALSE)</f>
        <v>0</v>
      </c>
      <c r="M15" s="414">
        <f>VLOOKUP($A15&amp;M$54,決統データ!$A$3:$DE$365,$E15+19,FALSE)</f>
        <v>0</v>
      </c>
      <c r="N15" s="414">
        <f>VLOOKUP($A15&amp;N$54,決統データ!$A$3:$DE$365,$E15+19,FALSE)</f>
        <v>0</v>
      </c>
      <c r="O15" s="397">
        <f t="shared" si="1"/>
        <v>255</v>
      </c>
    </row>
    <row r="16" spans="1:15" ht="16.05" customHeight="1">
      <c r="A16" s="27" t="str">
        <f t="shared" si="0"/>
        <v>1221801</v>
      </c>
      <c r="B16" s="28" t="s">
        <v>1396</v>
      </c>
      <c r="C16" s="29">
        <v>18</v>
      </c>
      <c r="D16" s="28" t="s">
        <v>548</v>
      </c>
      <c r="E16" s="400">
        <v>17</v>
      </c>
      <c r="F16" s="507"/>
      <c r="G16" s="507"/>
      <c r="H16" s="1025"/>
      <c r="I16" s="608" t="s">
        <v>923</v>
      </c>
      <c r="J16" s="608"/>
      <c r="K16" s="414">
        <f>VLOOKUP($A16&amp;K$54,決統データ!$A$3:$DE$365,$E16+19,FALSE)</f>
        <v>8893</v>
      </c>
      <c r="L16" s="414">
        <f>VLOOKUP($A16&amp;L$54,決統データ!$A$3:$DE$365,$E16+19,FALSE)</f>
        <v>0</v>
      </c>
      <c r="M16" s="414">
        <f>VLOOKUP($A16&amp;M$54,決統データ!$A$3:$DE$365,$E16+19,FALSE)</f>
        <v>0</v>
      </c>
      <c r="N16" s="414">
        <f>VLOOKUP($A16&amp;N$54,決統データ!$A$3:$DE$365,$E16+19,FALSE)</f>
        <v>0</v>
      </c>
      <c r="O16" s="397">
        <f t="shared" si="1"/>
        <v>8893</v>
      </c>
    </row>
    <row r="17" spans="1:15" ht="16.05" customHeight="1">
      <c r="A17" s="27" t="str">
        <f t="shared" si="0"/>
        <v>1221801</v>
      </c>
      <c r="B17" s="28" t="s">
        <v>1396</v>
      </c>
      <c r="C17" s="29">
        <v>18</v>
      </c>
      <c r="D17" s="28" t="s">
        <v>548</v>
      </c>
      <c r="E17" s="400">
        <v>18</v>
      </c>
      <c r="F17" s="507"/>
      <c r="G17" s="507"/>
      <c r="H17" s="1025"/>
      <c r="I17" s="608" t="s">
        <v>922</v>
      </c>
      <c r="J17" s="608"/>
      <c r="K17" s="414">
        <f>VLOOKUP($A17&amp;K$54,決統データ!$A$3:$DE$365,$E17+19,FALSE)</f>
        <v>34900</v>
      </c>
      <c r="L17" s="414">
        <f>VLOOKUP($A17&amp;L$54,決統データ!$A$3:$DE$365,$E17+19,FALSE)</f>
        <v>0</v>
      </c>
      <c r="M17" s="414">
        <f>VLOOKUP($A17&amp;M$54,決統データ!$A$3:$DE$365,$E17+19,FALSE)</f>
        <v>0</v>
      </c>
      <c r="N17" s="414">
        <f>VLOOKUP($A17&amp;N$54,決統データ!$A$3:$DE$365,$E17+19,FALSE)</f>
        <v>0</v>
      </c>
      <c r="O17" s="397">
        <f t="shared" si="1"/>
        <v>34900</v>
      </c>
    </row>
    <row r="18" spans="1:15" ht="16.05" customHeight="1">
      <c r="A18" s="27"/>
      <c r="B18" s="28"/>
      <c r="C18" s="29"/>
      <c r="D18" s="28"/>
      <c r="E18" s="400"/>
      <c r="F18" s="507"/>
      <c r="G18" s="507"/>
      <c r="H18" s="1025"/>
      <c r="I18" s="1026" t="s">
        <v>921</v>
      </c>
      <c r="J18" s="394" t="s">
        <v>944</v>
      </c>
      <c r="K18" s="254"/>
      <c r="L18" s="251"/>
      <c r="M18" s="251"/>
      <c r="N18" s="355"/>
      <c r="O18" s="293">
        <f>COUNTA(K18:N18)</f>
        <v>0</v>
      </c>
    </row>
    <row r="19" spans="1:15" ht="16.05" customHeight="1">
      <c r="A19" s="27"/>
      <c r="B19" s="28"/>
      <c r="C19" s="29"/>
      <c r="D19" s="28"/>
      <c r="E19" s="400"/>
      <c r="F19" s="507"/>
      <c r="G19" s="507"/>
      <c r="H19" s="1025"/>
      <c r="I19" s="1027"/>
      <c r="J19" s="394" t="s">
        <v>919</v>
      </c>
      <c r="K19" s="254" t="s">
        <v>1434</v>
      </c>
      <c r="L19" s="355"/>
      <c r="M19" s="254"/>
      <c r="N19" s="355"/>
      <c r="O19" s="293">
        <f>COUNTA(K19:N19)</f>
        <v>1</v>
      </c>
    </row>
    <row r="20" spans="1:15" ht="16.05" customHeight="1">
      <c r="A20" s="27"/>
      <c r="B20" s="28"/>
      <c r="C20" s="29"/>
      <c r="D20" s="28"/>
      <c r="E20" s="400"/>
      <c r="F20" s="507"/>
      <c r="G20" s="507"/>
      <c r="H20" s="1025"/>
      <c r="I20" s="1028"/>
      <c r="J20" s="394" t="s">
        <v>918</v>
      </c>
      <c r="K20" s="254"/>
      <c r="L20" s="355"/>
      <c r="M20" s="251"/>
      <c r="N20" s="251"/>
      <c r="O20" s="293">
        <f>COUNTA(K20:N20)</f>
        <v>0</v>
      </c>
    </row>
    <row r="21" spans="1:15" ht="16.05" customHeight="1">
      <c r="A21" s="27" t="str">
        <f t="shared" ref="A21:A34" si="2">+B21&amp;C21&amp;D21</f>
        <v>1221801</v>
      </c>
      <c r="B21" s="28" t="s">
        <v>1396</v>
      </c>
      <c r="C21" s="29">
        <v>18</v>
      </c>
      <c r="D21" s="28" t="s">
        <v>548</v>
      </c>
      <c r="E21" s="400">
        <v>21</v>
      </c>
      <c r="F21" s="507"/>
      <c r="G21" s="507"/>
      <c r="H21" s="905" t="s">
        <v>943</v>
      </c>
      <c r="I21" s="907"/>
      <c r="J21" s="394" t="s">
        <v>942</v>
      </c>
      <c r="K21" s="42">
        <f>VLOOKUP($A21&amp;K$54,決統データ!$A$3:$DE$365,$E21+19,FALSE)</f>
        <v>395235</v>
      </c>
      <c r="L21" s="42">
        <f>VLOOKUP($A21&amp;L$54,決統データ!$A$3:$DE$365,$E21+19,FALSE)</f>
        <v>505374</v>
      </c>
      <c r="M21" s="42">
        <f>VLOOKUP($A21&amp;M$54,決統データ!$A$3:$DE$365,$E21+19,FALSE)</f>
        <v>0</v>
      </c>
      <c r="N21" s="42">
        <f>VLOOKUP($A21&amp;N$54,決統データ!$A$3:$DE$365,$E21+19,FALSE)</f>
        <v>0</v>
      </c>
      <c r="O21" s="397">
        <f t="shared" ref="O21:O26" si="3">SUM(K21:N21)</f>
        <v>900609</v>
      </c>
    </row>
    <row r="22" spans="1:15" ht="16.05" customHeight="1">
      <c r="A22" s="27" t="str">
        <f t="shared" si="2"/>
        <v>1221801</v>
      </c>
      <c r="B22" s="28" t="s">
        <v>1396</v>
      </c>
      <c r="C22" s="29">
        <v>18</v>
      </c>
      <c r="D22" s="28" t="s">
        <v>548</v>
      </c>
      <c r="E22" s="400">
        <v>22</v>
      </c>
      <c r="F22" s="507"/>
      <c r="G22" s="507"/>
      <c r="H22" s="913"/>
      <c r="I22" s="914"/>
      <c r="J22" s="394" t="s">
        <v>941</v>
      </c>
      <c r="K22" s="42">
        <f>VLOOKUP($A22&amp;K$54,決統データ!$A$3:$DE$365,$E22+19,FALSE)</f>
        <v>31770</v>
      </c>
      <c r="L22" s="42">
        <f>VLOOKUP($A22&amp;L$54,決統データ!$A$3:$DE$365,$E22+19,FALSE)</f>
        <v>41618</v>
      </c>
      <c r="M22" s="42">
        <f>VLOOKUP($A22&amp;M$54,決統データ!$A$3:$DE$365,$E22+19,FALSE)</f>
        <v>0</v>
      </c>
      <c r="N22" s="42">
        <f>VLOOKUP($A22&amp;N$54,決統データ!$A$3:$DE$365,$E22+19,FALSE)</f>
        <v>0</v>
      </c>
      <c r="O22" s="397">
        <f t="shared" si="3"/>
        <v>73388</v>
      </c>
    </row>
    <row r="23" spans="1:15" ht="16.05" customHeight="1">
      <c r="A23" s="27" t="str">
        <f t="shared" si="2"/>
        <v>1221801</v>
      </c>
      <c r="B23" s="28" t="s">
        <v>1396</v>
      </c>
      <c r="C23" s="29">
        <v>18</v>
      </c>
      <c r="D23" s="28" t="s">
        <v>548</v>
      </c>
      <c r="E23" s="400">
        <v>23</v>
      </c>
      <c r="F23" s="507"/>
      <c r="G23" s="507"/>
      <c r="H23" s="908"/>
      <c r="I23" s="910"/>
      <c r="J23" s="394" t="s">
        <v>914</v>
      </c>
      <c r="K23" s="42">
        <f>VLOOKUP($A23&amp;K$54,決統データ!$A$3:$DE$365,$E23+19,FALSE)</f>
        <v>7063</v>
      </c>
      <c r="L23" s="42">
        <f>VLOOKUP($A23&amp;L$54,決統データ!$A$3:$DE$365,$E23+19,FALSE)</f>
        <v>0</v>
      </c>
      <c r="M23" s="42">
        <f>VLOOKUP($A23&amp;M$54,決統データ!$A$3:$DE$365,$E23+19,FALSE)</f>
        <v>0</v>
      </c>
      <c r="N23" s="42">
        <f>VLOOKUP($A23&amp;N$54,決統データ!$A$3:$DE$365,$E23+19,FALSE)</f>
        <v>0</v>
      </c>
      <c r="O23" s="397">
        <f t="shared" si="3"/>
        <v>7063</v>
      </c>
    </row>
    <row r="24" spans="1:15" ht="16.05" customHeight="1">
      <c r="A24" s="27" t="str">
        <f t="shared" si="2"/>
        <v>1221801</v>
      </c>
      <c r="B24" s="28" t="s">
        <v>1396</v>
      </c>
      <c r="C24" s="29">
        <v>18</v>
      </c>
      <c r="D24" s="28" t="s">
        <v>548</v>
      </c>
      <c r="E24" s="400">
        <v>24</v>
      </c>
      <c r="F24" s="507"/>
      <c r="G24" s="532" t="s">
        <v>940</v>
      </c>
      <c r="H24" s="533"/>
      <c r="I24" s="60" t="s">
        <v>772</v>
      </c>
      <c r="J24" s="64"/>
      <c r="K24" s="42">
        <f>VLOOKUP($A24&amp;K$54,決統データ!$A$3:$DE$365,$E24+19,FALSE)</f>
        <v>0</v>
      </c>
      <c r="L24" s="42">
        <f>VLOOKUP($A24&amp;L$54,決統データ!$A$3:$DE$365,$E24+19,FALSE)</f>
        <v>1</v>
      </c>
      <c r="M24" s="42">
        <f>VLOOKUP($A24&amp;M$54,決統データ!$A$3:$DE$365,$E24+19,FALSE)</f>
        <v>0</v>
      </c>
      <c r="N24" s="42">
        <f>VLOOKUP($A24&amp;N$54,決統データ!$A$3:$DE$365,$E24+19,FALSE)</f>
        <v>0</v>
      </c>
      <c r="O24" s="162">
        <f t="shared" si="3"/>
        <v>1</v>
      </c>
    </row>
    <row r="25" spans="1:15" s="86" customFormat="1" ht="16.05" customHeight="1">
      <c r="A25" s="27" t="str">
        <f t="shared" si="2"/>
        <v>1221801</v>
      </c>
      <c r="B25" s="28" t="s">
        <v>1396</v>
      </c>
      <c r="C25" s="29">
        <v>18</v>
      </c>
      <c r="D25" s="28" t="s">
        <v>548</v>
      </c>
      <c r="E25" s="400">
        <v>25</v>
      </c>
      <c r="F25" s="507"/>
      <c r="G25" s="534"/>
      <c r="H25" s="535"/>
      <c r="I25" s="60" t="s">
        <v>771</v>
      </c>
      <c r="J25" s="64"/>
      <c r="K25" s="42">
        <f>VLOOKUP($A25&amp;K$54,決統データ!$A$3:$DE$365,$E25+19,FALSE)</f>
        <v>0</v>
      </c>
      <c r="L25" s="42">
        <f>VLOOKUP($A25&amp;L$54,決統データ!$A$3:$DE$365,$E25+19,FALSE)</f>
        <v>0</v>
      </c>
      <c r="M25" s="42">
        <f>VLOOKUP($A25&amp;M$54,決統データ!$A$3:$DE$365,$E25+19,FALSE)</f>
        <v>0</v>
      </c>
      <c r="N25" s="42">
        <f>VLOOKUP($A25&amp;N$54,決統データ!$A$3:$DE$365,$E25+19,FALSE)</f>
        <v>0</v>
      </c>
      <c r="O25" s="162">
        <f t="shared" si="3"/>
        <v>0</v>
      </c>
    </row>
    <row r="26" spans="1:15" ht="16.05" customHeight="1">
      <c r="A26" s="27" t="str">
        <f t="shared" si="2"/>
        <v>1221801</v>
      </c>
      <c r="B26" s="28" t="s">
        <v>1396</v>
      </c>
      <c r="C26" s="29">
        <v>18</v>
      </c>
      <c r="D26" s="28" t="s">
        <v>548</v>
      </c>
      <c r="E26" s="400">
        <v>26</v>
      </c>
      <c r="F26" s="507"/>
      <c r="G26" s="536"/>
      <c r="H26" s="537"/>
      <c r="I26" s="64" t="s">
        <v>770</v>
      </c>
      <c r="J26" s="65"/>
      <c r="K26" s="42">
        <f>VLOOKUP($A26&amp;K$54,決統データ!$A$3:$DE$365,$E26+19,FALSE)</f>
        <v>0</v>
      </c>
      <c r="L26" s="42">
        <f>VLOOKUP($A26&amp;L$54,決統データ!$A$3:$DE$365,$E26+19,FALSE)</f>
        <v>1</v>
      </c>
      <c r="M26" s="42">
        <f>VLOOKUP($A26&amp;M$54,決統データ!$A$3:$DE$365,$E26+19,FALSE)</f>
        <v>0</v>
      </c>
      <c r="N26" s="42">
        <f>VLOOKUP($A26&amp;N$54,決統データ!$A$3:$DE$365,$E26+19,FALSE)</f>
        <v>0</v>
      </c>
      <c r="O26" s="162">
        <f t="shared" si="3"/>
        <v>1</v>
      </c>
    </row>
    <row r="27" spans="1:15" s="86" customFormat="1" ht="16.05" customHeight="1">
      <c r="A27" s="27" t="str">
        <f t="shared" si="2"/>
        <v>1221801</v>
      </c>
      <c r="B27" s="28" t="s">
        <v>1396</v>
      </c>
      <c r="C27" s="29">
        <v>18</v>
      </c>
      <c r="D27" s="28" t="s">
        <v>548</v>
      </c>
      <c r="E27" s="400">
        <v>27</v>
      </c>
      <c r="F27" s="658" t="s">
        <v>331</v>
      </c>
      <c r="G27" s="92" t="s">
        <v>482</v>
      </c>
      <c r="H27" s="90"/>
      <c r="I27" s="91"/>
      <c r="J27" s="250"/>
      <c r="K27" s="411">
        <f>VLOOKUP($A27&amp;K$54,決統データ!$A$3:$DE$365,$E27+19,FALSE)</f>
        <v>4141107</v>
      </c>
      <c r="L27" s="411">
        <f>VLOOKUP($A27&amp;L$54,決統データ!$A$3:$DE$365,$E27+19,FALSE)</f>
        <v>4080401</v>
      </c>
      <c r="M27" s="411">
        <f>VLOOKUP($A27&amp;M$54,決統データ!$A$3:$DE$365,$E27+19,FALSE)</f>
        <v>3411201</v>
      </c>
      <c r="N27" s="411">
        <f>VLOOKUP($A27&amp;N$54,決統データ!$A$3:$DE$365,$E27+19,FALSE)</f>
        <v>4120401</v>
      </c>
      <c r="O27" s="292"/>
    </row>
    <row r="28" spans="1:15" ht="16.05" customHeight="1">
      <c r="A28" s="27" t="str">
        <f t="shared" si="2"/>
        <v>1221801</v>
      </c>
      <c r="B28" s="28" t="s">
        <v>345</v>
      </c>
      <c r="C28" s="29">
        <v>18</v>
      </c>
      <c r="D28" s="28" t="s">
        <v>761</v>
      </c>
      <c r="E28" s="24">
        <v>32</v>
      </c>
      <c r="F28" s="658"/>
      <c r="G28" s="1032" t="s">
        <v>936</v>
      </c>
      <c r="H28" s="60" t="s">
        <v>935</v>
      </c>
      <c r="I28" s="64"/>
      <c r="J28" s="65"/>
      <c r="K28" s="42">
        <f>VLOOKUP($A28&amp;K$54,決統データ!$A$3:$DE$365,$E28+19,FALSE)</f>
        <v>1465358</v>
      </c>
      <c r="L28" s="42">
        <f>VLOOKUP($A28&amp;L$54,決統データ!$A$3:$DE$365,$E28+19,FALSE)</f>
        <v>6679320</v>
      </c>
      <c r="M28" s="42">
        <f>VLOOKUP($A28&amp;M$54,決統データ!$A$3:$DE$365,$E28+19,FALSE)</f>
        <v>740855</v>
      </c>
      <c r="N28" s="42">
        <f>VLOOKUP($A28&amp;N$54,決統データ!$A$3:$DE$365,$E28+19,FALSE)</f>
        <v>2048849</v>
      </c>
      <c r="O28" s="162">
        <f t="shared" ref="O28:O41" si="4">SUM(K28:N28)</f>
        <v>10934382</v>
      </c>
    </row>
    <row r="29" spans="1:15" ht="16.05" customHeight="1">
      <c r="A29" s="27" t="str">
        <f t="shared" si="2"/>
        <v>1221801</v>
      </c>
      <c r="B29" s="28" t="s">
        <v>345</v>
      </c>
      <c r="C29" s="29">
        <v>18</v>
      </c>
      <c r="D29" s="28" t="s">
        <v>761</v>
      </c>
      <c r="E29" s="24">
        <v>33</v>
      </c>
      <c r="F29" s="658"/>
      <c r="G29" s="1032"/>
      <c r="H29" s="60" t="s">
        <v>934</v>
      </c>
      <c r="I29" s="64"/>
      <c r="J29" s="65"/>
      <c r="K29" s="42">
        <f>VLOOKUP($A29&amp;K$54,決統データ!$A$3:$DE$365,$E29+19,FALSE)</f>
        <v>128351</v>
      </c>
      <c r="L29" s="42">
        <f>VLOOKUP($A29&amp;L$54,決統データ!$A$3:$DE$365,$E29+19,FALSE)</f>
        <v>546992</v>
      </c>
      <c r="M29" s="42">
        <f>VLOOKUP($A29&amp;M$54,決統データ!$A$3:$DE$365,$E29+19,FALSE)</f>
        <v>15692</v>
      </c>
      <c r="N29" s="42">
        <f>VLOOKUP($A29&amp;N$54,決統データ!$A$3:$DE$365,$E29+19,FALSE)</f>
        <v>206938</v>
      </c>
      <c r="O29" s="162">
        <f t="shared" si="4"/>
        <v>897973</v>
      </c>
    </row>
    <row r="30" spans="1:15" ht="16.05" customHeight="1">
      <c r="A30" s="27" t="str">
        <f t="shared" si="2"/>
        <v>1221801</v>
      </c>
      <c r="B30" s="28" t="s">
        <v>1396</v>
      </c>
      <c r="C30" s="29">
        <v>18</v>
      </c>
      <c r="D30" s="28" t="s">
        <v>548</v>
      </c>
      <c r="E30" s="400">
        <v>34</v>
      </c>
      <c r="F30" s="658"/>
      <c r="G30" s="1032"/>
      <c r="H30" s="60" t="s">
        <v>933</v>
      </c>
      <c r="I30" s="64"/>
      <c r="J30" s="65"/>
      <c r="K30" s="42">
        <f>VLOOKUP($A30&amp;K$54,決統データ!$A$3:$DE$365,$E30+19,FALSE)</f>
        <v>11417</v>
      </c>
      <c r="L30" s="42">
        <f>VLOOKUP($A30&amp;L$54,決統データ!$A$3:$DE$365,$E30+19,FALSE)</f>
        <v>12211</v>
      </c>
      <c r="M30" s="42">
        <f>VLOOKUP($A30&amp;M$54,決統データ!$A$3:$DE$365,$E30+19,FALSE)</f>
        <v>47212</v>
      </c>
      <c r="N30" s="42">
        <f>VLOOKUP($A30&amp;N$54,決統データ!$A$3:$DE$365,$E30+19,FALSE)</f>
        <v>9900</v>
      </c>
      <c r="O30" s="162">
        <f t="shared" si="4"/>
        <v>80740</v>
      </c>
    </row>
    <row r="31" spans="1:15" ht="16.05" customHeight="1">
      <c r="A31" s="27" t="str">
        <f t="shared" si="2"/>
        <v>1221801</v>
      </c>
      <c r="B31" s="28" t="s">
        <v>1396</v>
      </c>
      <c r="C31" s="29">
        <v>18</v>
      </c>
      <c r="D31" s="28" t="s">
        <v>548</v>
      </c>
      <c r="E31" s="400">
        <v>35</v>
      </c>
      <c r="F31" s="658"/>
      <c r="G31" s="1032"/>
      <c r="H31" s="225" t="s">
        <v>932</v>
      </c>
      <c r="I31" s="64"/>
      <c r="J31" s="65"/>
      <c r="K31" s="42">
        <f>VLOOKUP($A31&amp;K$54,決統データ!$A$3:$DE$365,$E31+19,FALSE)</f>
        <v>40450</v>
      </c>
      <c r="L31" s="42">
        <f>VLOOKUP($A31&amp;L$54,決統データ!$A$3:$DE$365,$E31+19,FALSE)</f>
        <v>121275</v>
      </c>
      <c r="M31" s="42">
        <f>VLOOKUP($A31&amp;M$54,決統データ!$A$3:$DE$365,$E31+19,FALSE)</f>
        <v>15692</v>
      </c>
      <c r="N31" s="42">
        <f>VLOOKUP($A31&amp;N$54,決統データ!$A$3:$DE$365,$E31+19,FALSE)</f>
        <v>80101</v>
      </c>
      <c r="O31" s="162">
        <f t="shared" si="4"/>
        <v>257518</v>
      </c>
    </row>
    <row r="32" spans="1:15" ht="16.05" customHeight="1">
      <c r="A32" s="27" t="str">
        <f t="shared" si="2"/>
        <v>1221801</v>
      </c>
      <c r="B32" s="28" t="s">
        <v>1396</v>
      </c>
      <c r="C32" s="29">
        <v>18</v>
      </c>
      <c r="D32" s="28" t="s">
        <v>548</v>
      </c>
      <c r="E32" s="400">
        <v>36</v>
      </c>
      <c r="F32" s="658"/>
      <c r="G32" s="1032"/>
      <c r="H32" s="60" t="s">
        <v>933</v>
      </c>
      <c r="I32" s="297"/>
      <c r="J32" s="65"/>
      <c r="K32" s="42">
        <f>VLOOKUP($A32&amp;K$54,決統データ!$A$3:$DE$365,$E32+19,FALSE)</f>
        <v>28306</v>
      </c>
      <c r="L32" s="42">
        <f>VLOOKUP($A32&amp;L$54,決統データ!$A$3:$DE$365,$E32+19,FALSE)</f>
        <v>39237</v>
      </c>
      <c r="M32" s="42">
        <f>VLOOKUP($A32&amp;M$54,決統データ!$A$3:$DE$365,$E32+19,FALSE)</f>
        <v>39112</v>
      </c>
      <c r="N32" s="42">
        <f>VLOOKUP($A32&amp;N$54,決統データ!$A$3:$DE$365,$E32+19,FALSE)</f>
        <v>11759</v>
      </c>
      <c r="O32" s="162">
        <f t="shared" si="4"/>
        <v>118414</v>
      </c>
    </row>
    <row r="33" spans="1:16" ht="16.05" customHeight="1">
      <c r="A33" s="27" t="str">
        <f t="shared" si="2"/>
        <v>1221801</v>
      </c>
      <c r="B33" s="28" t="s">
        <v>345</v>
      </c>
      <c r="C33" s="29">
        <v>18</v>
      </c>
      <c r="D33" s="28" t="s">
        <v>761</v>
      </c>
      <c r="E33" s="24">
        <v>38</v>
      </c>
      <c r="F33" s="658"/>
      <c r="G33" s="1032"/>
      <c r="H33" s="638" t="s">
        <v>930</v>
      </c>
      <c r="I33" s="968"/>
      <c r="J33" s="64" t="s">
        <v>928</v>
      </c>
      <c r="K33" s="42">
        <f>VLOOKUP($A33&amp;K$54,決統データ!$A$3:$DE$365,$E33+19,FALSE)</f>
        <v>1465358</v>
      </c>
      <c r="L33" s="42">
        <f>VLOOKUP($A33&amp;L$54,決統データ!$A$3:$DE$365,$E33+19,FALSE)</f>
        <v>6643921</v>
      </c>
      <c r="M33" s="42">
        <f>VLOOKUP($A33&amp;M$54,決統データ!$A$3:$DE$365,$E33+19,FALSE)</f>
        <v>740855</v>
      </c>
      <c r="N33" s="42">
        <f>VLOOKUP($A33&amp;N$54,決統データ!$A$3:$DE$365,$E33+19,FALSE)</f>
        <v>2028849</v>
      </c>
      <c r="O33" s="162">
        <f t="shared" si="4"/>
        <v>10878983</v>
      </c>
    </row>
    <row r="34" spans="1:16" ht="16.05" customHeight="1">
      <c r="A34" s="27" t="str">
        <f t="shared" si="2"/>
        <v>1221801</v>
      </c>
      <c r="B34" s="28" t="s">
        <v>345</v>
      </c>
      <c r="C34" s="29">
        <v>18</v>
      </c>
      <c r="D34" s="28" t="s">
        <v>761</v>
      </c>
      <c r="E34" s="24">
        <v>39</v>
      </c>
      <c r="F34" s="658"/>
      <c r="G34" s="1032"/>
      <c r="H34" s="1001"/>
      <c r="I34" s="1002"/>
      <c r="J34" s="64" t="s">
        <v>780</v>
      </c>
      <c r="K34" s="42">
        <f>VLOOKUP($A34&amp;K$54,決統データ!$A$3:$DE$365,$E34+19,FALSE)</f>
        <v>128351</v>
      </c>
      <c r="L34" s="42">
        <f>VLOOKUP($A34&amp;L$54,決統データ!$A$3:$DE$365,$E34+19,FALSE)</f>
        <v>546992</v>
      </c>
      <c r="M34" s="42">
        <f>VLOOKUP($A34&amp;M$54,決統データ!$A$3:$DE$365,$E34+19,FALSE)</f>
        <v>15692</v>
      </c>
      <c r="N34" s="42">
        <f>VLOOKUP($A34&amp;N$54,決統データ!$A$3:$DE$365,$E34+19,FALSE)</f>
        <v>205068</v>
      </c>
      <c r="O34" s="162">
        <f t="shared" si="4"/>
        <v>896103</v>
      </c>
    </row>
    <row r="35" spans="1:16" ht="16.05" customHeight="1">
      <c r="A35" s="27" t="str">
        <f t="shared" ref="A35:A41" si="5">+B35&amp;C35&amp;D35</f>
        <v>1221801</v>
      </c>
      <c r="B35" s="28" t="s">
        <v>1396</v>
      </c>
      <c r="C35" s="29">
        <v>18</v>
      </c>
      <c r="D35" s="28" t="s">
        <v>548</v>
      </c>
      <c r="E35" s="400">
        <v>40</v>
      </c>
      <c r="F35" s="658"/>
      <c r="G35" s="1032"/>
      <c r="H35" s="93"/>
      <c r="I35" s="1024" t="s">
        <v>929</v>
      </c>
      <c r="J35" s="64" t="s">
        <v>928</v>
      </c>
      <c r="K35" s="42">
        <f>VLOOKUP($A35&amp;K$54,決統データ!$A$3:$DE$365,$E35+19,FALSE)</f>
        <v>0</v>
      </c>
      <c r="L35" s="42">
        <f>VLOOKUP($A35&amp;L$54,決統データ!$A$3:$DE$365,$E35+19,FALSE)</f>
        <v>0</v>
      </c>
      <c r="M35" s="42">
        <f>VLOOKUP($A35&amp;M$54,決統データ!$A$3:$DE$365,$E35+19,FALSE)</f>
        <v>0</v>
      </c>
      <c r="N35" s="42">
        <f>VLOOKUP($A35&amp;N$54,決統データ!$A$3:$DE$365,$E35+19,FALSE)</f>
        <v>0</v>
      </c>
      <c r="O35" s="162">
        <f t="shared" si="4"/>
        <v>0</v>
      </c>
    </row>
    <row r="36" spans="1:16" ht="16.05" customHeight="1">
      <c r="A36" s="27" t="str">
        <f t="shared" si="5"/>
        <v>1221801</v>
      </c>
      <c r="B36" s="28" t="s">
        <v>1396</v>
      </c>
      <c r="C36" s="29">
        <v>18</v>
      </c>
      <c r="D36" s="28" t="s">
        <v>548</v>
      </c>
      <c r="E36" s="400">
        <v>41</v>
      </c>
      <c r="F36" s="658"/>
      <c r="G36" s="1032"/>
      <c r="H36" s="94"/>
      <c r="I36" s="1024"/>
      <c r="J36" s="64" t="s">
        <v>780</v>
      </c>
      <c r="K36" s="42">
        <f>VLOOKUP($A36&amp;K$54,決統データ!$A$3:$DE$365,$E36+19,FALSE)</f>
        <v>0</v>
      </c>
      <c r="L36" s="42">
        <f>VLOOKUP($A36&amp;L$54,決統データ!$A$3:$DE$365,$E36+19,FALSE)</f>
        <v>0</v>
      </c>
      <c r="M36" s="42">
        <f>VLOOKUP($A36&amp;M$54,決統データ!$A$3:$DE$365,$E36+19,FALSE)</f>
        <v>0</v>
      </c>
      <c r="N36" s="42">
        <f>VLOOKUP($A36&amp;N$54,決統データ!$A$3:$DE$365,$E36+19,FALSE)</f>
        <v>0</v>
      </c>
      <c r="O36" s="162">
        <f t="shared" si="4"/>
        <v>0</v>
      </c>
    </row>
    <row r="37" spans="1:16" ht="16.05" customHeight="1">
      <c r="A37" s="27" t="str">
        <f t="shared" si="5"/>
        <v>1221801</v>
      </c>
      <c r="B37" s="28" t="s">
        <v>1396</v>
      </c>
      <c r="C37" s="29">
        <v>18</v>
      </c>
      <c r="D37" s="28" t="s">
        <v>548</v>
      </c>
      <c r="E37" s="400">
        <v>42</v>
      </c>
      <c r="F37" s="658"/>
      <c r="G37" s="1032"/>
      <c r="H37" s="905" t="s">
        <v>945</v>
      </c>
      <c r="I37" s="907"/>
      <c r="J37" s="64" t="s">
        <v>928</v>
      </c>
      <c r="K37" s="42">
        <f>VLOOKUP($A37&amp;K$54,決統データ!$A$3:$DE$365,$E37+19,FALSE)</f>
        <v>0</v>
      </c>
      <c r="L37" s="42">
        <f>VLOOKUP($A37&amp;L$54,決統データ!$A$3:$DE$365,$E37+19,FALSE)</f>
        <v>35399</v>
      </c>
      <c r="M37" s="42">
        <f>VLOOKUP($A37&amp;M$54,決統データ!$A$3:$DE$365,$E37+19,FALSE)</f>
        <v>0</v>
      </c>
      <c r="N37" s="42">
        <f>VLOOKUP($A37&amp;N$54,決統データ!$A$3:$DE$365,$E37+19,FALSE)</f>
        <v>20000</v>
      </c>
      <c r="O37" s="162">
        <f t="shared" si="4"/>
        <v>55399</v>
      </c>
    </row>
    <row r="38" spans="1:16" ht="16.05" customHeight="1">
      <c r="A38" s="27" t="str">
        <f t="shared" si="5"/>
        <v>1221801</v>
      </c>
      <c r="B38" s="28" t="s">
        <v>1396</v>
      </c>
      <c r="C38" s="29">
        <v>18</v>
      </c>
      <c r="D38" s="28" t="s">
        <v>548</v>
      </c>
      <c r="E38" s="400">
        <v>43</v>
      </c>
      <c r="F38" s="658"/>
      <c r="G38" s="1032"/>
      <c r="H38" s="908"/>
      <c r="I38" s="910"/>
      <c r="J38" s="64" t="s">
        <v>780</v>
      </c>
      <c r="K38" s="42">
        <f>VLOOKUP($A38&amp;K$54,決統データ!$A$3:$DE$365,$E38+19,FALSE)</f>
        <v>0</v>
      </c>
      <c r="L38" s="42">
        <f>VLOOKUP($A38&amp;L$54,決統データ!$A$3:$DE$365,$E38+19,FALSE)</f>
        <v>0</v>
      </c>
      <c r="M38" s="42">
        <f>VLOOKUP($A38&amp;M$54,決統データ!$A$3:$DE$365,$E38+19,FALSE)</f>
        <v>0</v>
      </c>
      <c r="N38" s="42">
        <f>VLOOKUP($A38&amp;N$54,決統データ!$A$3:$DE$365,$E38+19,FALSE)</f>
        <v>1870</v>
      </c>
      <c r="O38" s="162">
        <f t="shared" si="4"/>
        <v>1870</v>
      </c>
    </row>
    <row r="39" spans="1:16" ht="16.05" customHeight="1">
      <c r="A39" s="27" t="str">
        <f t="shared" si="5"/>
        <v>1221801</v>
      </c>
      <c r="B39" s="28" t="s">
        <v>1396</v>
      </c>
      <c r="C39" s="29">
        <v>18</v>
      </c>
      <c r="D39" s="28" t="s">
        <v>548</v>
      </c>
      <c r="E39" s="400">
        <v>44</v>
      </c>
      <c r="F39" s="658"/>
      <c r="G39" s="1032" t="s">
        <v>1387</v>
      </c>
      <c r="H39" s="507" t="s">
        <v>925</v>
      </c>
      <c r="I39" s="60" t="s">
        <v>924</v>
      </c>
      <c r="J39" s="64"/>
      <c r="K39" s="42">
        <f>VLOOKUP($A39&amp;K$54,決統データ!$A$3:$DE$365,$E39+19,FALSE)</f>
        <v>319</v>
      </c>
      <c r="L39" s="42">
        <f>VLOOKUP($A39&amp;L$54,決統データ!$A$3:$DE$365,$E39+19,FALSE)</f>
        <v>0</v>
      </c>
      <c r="M39" s="42">
        <f>VLOOKUP($A39&amp;M$54,決統データ!$A$3:$DE$365,$E39+19,FALSE)</f>
        <v>0</v>
      </c>
      <c r="N39" s="42">
        <f>VLOOKUP($A39&amp;N$54,決統データ!$A$3:$DE$365,$E39+19,FALSE)</f>
        <v>0</v>
      </c>
      <c r="O39" s="162">
        <f t="shared" si="4"/>
        <v>319</v>
      </c>
    </row>
    <row r="40" spans="1:16" ht="16.05" customHeight="1">
      <c r="A40" s="27" t="str">
        <f t="shared" si="5"/>
        <v>1221801</v>
      </c>
      <c r="B40" s="28" t="s">
        <v>1396</v>
      </c>
      <c r="C40" s="29">
        <v>18</v>
      </c>
      <c r="D40" s="28" t="s">
        <v>548</v>
      </c>
      <c r="E40" s="400">
        <v>45</v>
      </c>
      <c r="F40" s="658"/>
      <c r="G40" s="1032"/>
      <c r="H40" s="507"/>
      <c r="I40" s="60" t="s">
        <v>923</v>
      </c>
      <c r="J40" s="64"/>
      <c r="K40" s="42">
        <f>VLOOKUP($A40&amp;K$54,決統データ!$A$3:$DE$365,$E40+19,FALSE)</f>
        <v>7017</v>
      </c>
      <c r="L40" s="42">
        <f>VLOOKUP($A40&amp;L$54,決統データ!$A$3:$DE$365,$E40+19,FALSE)</f>
        <v>0</v>
      </c>
      <c r="M40" s="42">
        <f>VLOOKUP($A40&amp;M$54,決統データ!$A$3:$DE$365,$E40+19,FALSE)</f>
        <v>0</v>
      </c>
      <c r="N40" s="42">
        <f>VLOOKUP($A40&amp;N$54,決統データ!$A$3:$DE$365,$E40+19,FALSE)</f>
        <v>0</v>
      </c>
      <c r="O40" s="162">
        <f t="shared" si="4"/>
        <v>7017</v>
      </c>
    </row>
    <row r="41" spans="1:16" ht="16.05" customHeight="1">
      <c r="A41" s="27" t="str">
        <f t="shared" si="5"/>
        <v>1221801</v>
      </c>
      <c r="B41" s="28" t="s">
        <v>1396</v>
      </c>
      <c r="C41" s="29">
        <v>18</v>
      </c>
      <c r="D41" s="28" t="s">
        <v>548</v>
      </c>
      <c r="E41" s="400">
        <v>46</v>
      </c>
      <c r="F41" s="658"/>
      <c r="G41" s="1032"/>
      <c r="H41" s="507"/>
      <c r="I41" s="60" t="s">
        <v>922</v>
      </c>
      <c r="J41" s="64"/>
      <c r="K41" s="42">
        <f>VLOOKUP($A41&amp;K$54,決統データ!$A$3:$DE$365,$E41+19,FALSE)</f>
        <v>21997</v>
      </c>
      <c r="L41" s="42">
        <f>VLOOKUP($A41&amp;L$54,決統データ!$A$3:$DE$365,$E41+19,FALSE)</f>
        <v>0</v>
      </c>
      <c r="M41" s="42">
        <f>VLOOKUP($A41&amp;M$54,決統データ!$A$3:$DE$365,$E41+19,FALSE)</f>
        <v>0</v>
      </c>
      <c r="N41" s="42">
        <f>VLOOKUP($A41&amp;N$54,決統データ!$A$3:$DE$365,$E41+19,FALSE)</f>
        <v>0</v>
      </c>
      <c r="O41" s="162">
        <f t="shared" si="4"/>
        <v>21997</v>
      </c>
    </row>
    <row r="42" spans="1:16" ht="16.05" customHeight="1">
      <c r="A42" s="27"/>
      <c r="B42" s="28"/>
      <c r="C42" s="29"/>
      <c r="D42" s="28"/>
      <c r="F42" s="658"/>
      <c r="G42" s="1032"/>
      <c r="H42" s="507"/>
      <c r="I42" s="608" t="s">
        <v>921</v>
      </c>
      <c r="J42" s="64" t="s">
        <v>944</v>
      </c>
      <c r="K42" s="254"/>
      <c r="L42" s="251"/>
      <c r="M42" s="251"/>
      <c r="N42" s="355"/>
      <c r="O42" s="293">
        <f>COUNTA(K42:N42)</f>
        <v>0</v>
      </c>
    </row>
    <row r="43" spans="1:16" ht="16.05" customHeight="1">
      <c r="A43" s="27"/>
      <c r="B43" s="28"/>
      <c r="C43" s="29"/>
      <c r="D43" s="28"/>
      <c r="F43" s="658"/>
      <c r="G43" s="1032"/>
      <c r="H43" s="507"/>
      <c r="I43" s="608"/>
      <c r="J43" s="64" t="s">
        <v>919</v>
      </c>
      <c r="K43" s="355" t="s">
        <v>19</v>
      </c>
      <c r="L43" s="355"/>
      <c r="M43" s="355"/>
      <c r="N43" s="355"/>
      <c r="O43" s="293">
        <f>COUNTA(K43:N43)</f>
        <v>1</v>
      </c>
    </row>
    <row r="44" spans="1:16" ht="16.05" customHeight="1">
      <c r="A44" s="27"/>
      <c r="B44" s="28"/>
      <c r="C44" s="29"/>
      <c r="D44" s="28"/>
      <c r="F44" s="658"/>
      <c r="G44" s="1032"/>
      <c r="H44" s="507"/>
      <c r="I44" s="608"/>
      <c r="J44" s="64" t="s">
        <v>918</v>
      </c>
      <c r="K44" s="254"/>
      <c r="L44" s="355"/>
      <c r="M44" s="251"/>
      <c r="N44" s="251"/>
      <c r="O44" s="293">
        <f>COUNTA(K44:N44)</f>
        <v>0</v>
      </c>
    </row>
    <row r="45" spans="1:16" ht="16.05" customHeight="1">
      <c r="A45" s="27" t="str">
        <f t="shared" ref="A45:A50" si="6">+B45&amp;C45&amp;D45</f>
        <v>1221801</v>
      </c>
      <c r="B45" s="28" t="s">
        <v>345</v>
      </c>
      <c r="C45" s="29">
        <v>18</v>
      </c>
      <c r="D45" s="28" t="s">
        <v>761</v>
      </c>
      <c r="E45" s="24">
        <v>49</v>
      </c>
      <c r="F45" s="658"/>
      <c r="G45" s="1032"/>
      <c r="H45" s="467" t="s">
        <v>943</v>
      </c>
      <c r="I45" s="467"/>
      <c r="J45" s="64" t="s">
        <v>942</v>
      </c>
      <c r="K45" s="42">
        <f>VLOOKUP($A45&amp;K$54,決統データ!$A$3:$DE$365,$E45+19,FALSE)</f>
        <v>87901</v>
      </c>
      <c r="L45" s="42">
        <f>VLOOKUP($A45&amp;L$54,決統データ!$A$3:$DE$365,$E45+19,FALSE)</f>
        <v>425717</v>
      </c>
      <c r="M45" s="42">
        <f>VLOOKUP($A45&amp;M$54,決統データ!$A$3:$DE$365,$E45+19,FALSE)</f>
        <v>0</v>
      </c>
      <c r="N45" s="42">
        <f>VLOOKUP($A45&amp;N$54,決統データ!$A$3:$DE$365,$E45+19,FALSE)</f>
        <v>126837</v>
      </c>
      <c r="O45" s="162">
        <f t="shared" ref="O45:O50" si="7">SUM(K45:N45)</f>
        <v>640455</v>
      </c>
    </row>
    <row r="46" spans="1:16" ht="16.05" customHeight="1">
      <c r="A46" s="27" t="str">
        <f t="shared" si="6"/>
        <v>1221801</v>
      </c>
      <c r="B46" s="28" t="s">
        <v>345</v>
      </c>
      <c r="C46" s="29">
        <v>18</v>
      </c>
      <c r="D46" s="28" t="s">
        <v>761</v>
      </c>
      <c r="E46" s="24">
        <v>50</v>
      </c>
      <c r="F46" s="658"/>
      <c r="G46" s="1032"/>
      <c r="H46" s="467"/>
      <c r="I46" s="467"/>
      <c r="J46" s="64" t="s">
        <v>941</v>
      </c>
      <c r="K46" s="42">
        <f>VLOOKUP($A46&amp;K$54,決統データ!$A$3:$DE$365,$E46+19,FALSE)</f>
        <v>37312</v>
      </c>
      <c r="L46" s="42">
        <f>VLOOKUP($A46&amp;L$54,決統データ!$A$3:$DE$365,$E46+19,FALSE)</f>
        <v>83455</v>
      </c>
      <c r="M46" s="42">
        <f>VLOOKUP($A46&amp;M$54,決統データ!$A$3:$DE$365,$E46+19,FALSE)</f>
        <v>8862</v>
      </c>
      <c r="N46" s="42">
        <f>VLOOKUP($A46&amp;N$54,決統データ!$A$3:$DE$365,$E46+19,FALSE)</f>
        <v>31173</v>
      </c>
      <c r="O46" s="162">
        <f t="shared" si="7"/>
        <v>160802</v>
      </c>
    </row>
    <row r="47" spans="1:16" ht="16.05" customHeight="1">
      <c r="A47" s="27" t="str">
        <f t="shared" si="6"/>
        <v>1221801</v>
      </c>
      <c r="B47" s="28" t="s">
        <v>345</v>
      </c>
      <c r="C47" s="29">
        <v>18</v>
      </c>
      <c r="D47" s="28" t="s">
        <v>761</v>
      </c>
      <c r="E47" s="24">
        <v>51</v>
      </c>
      <c r="F47" s="658"/>
      <c r="G47" s="1032"/>
      <c r="H47" s="467"/>
      <c r="I47" s="467"/>
      <c r="J47" s="64" t="s">
        <v>914</v>
      </c>
      <c r="K47" s="42">
        <f>VLOOKUP($A47&amp;K$54,決統データ!$A$3:$DE$365,$E47+19,FALSE)</f>
        <v>3138</v>
      </c>
      <c r="L47" s="42">
        <f>VLOOKUP($A47&amp;L$54,決統データ!$A$3:$DE$365,$E47+19,FALSE)</f>
        <v>37820</v>
      </c>
      <c r="M47" s="42">
        <f>VLOOKUP($A47&amp;M$54,決統データ!$A$3:$DE$365,$E47+19,FALSE)</f>
        <v>6830</v>
      </c>
      <c r="N47" s="42">
        <f>VLOOKUP($A47&amp;N$54,決統データ!$A$3:$DE$365,$E47+19,FALSE)</f>
        <v>47058</v>
      </c>
      <c r="O47" s="162">
        <f t="shared" si="7"/>
        <v>94846</v>
      </c>
    </row>
    <row r="48" spans="1:16" ht="16.05" customHeight="1">
      <c r="A48" s="27" t="str">
        <f t="shared" si="6"/>
        <v>1221801</v>
      </c>
      <c r="B48" s="28" t="s">
        <v>345</v>
      </c>
      <c r="C48" s="29">
        <v>18</v>
      </c>
      <c r="D48" s="28" t="s">
        <v>761</v>
      </c>
      <c r="E48" s="24">
        <v>52</v>
      </c>
      <c r="F48" s="658"/>
      <c r="G48" s="1029" t="s">
        <v>940</v>
      </c>
      <c r="H48" s="533"/>
      <c r="I48" s="60" t="s">
        <v>772</v>
      </c>
      <c r="J48" s="64"/>
      <c r="K48" s="42">
        <f>VLOOKUP($A48&amp;K$54,決統データ!$A$3:$DE$365,$E48+19,FALSE)</f>
        <v>0</v>
      </c>
      <c r="L48" s="42">
        <f>VLOOKUP($A48&amp;L$54,決統データ!$A$3:$DE$365,$E48+19,FALSE)</f>
        <v>0</v>
      </c>
      <c r="M48" s="42">
        <f>VLOOKUP($A48&amp;M$54,決統データ!$A$3:$DE$365,$E48+19,FALSE)</f>
        <v>0</v>
      </c>
      <c r="N48" s="42">
        <f>VLOOKUP($A48&amp;N$54,決統データ!$A$3:$DE$365,$E48+19,FALSE)</f>
        <v>0</v>
      </c>
      <c r="O48" s="162">
        <f t="shared" si="7"/>
        <v>0</v>
      </c>
      <c r="P48" s="87"/>
    </row>
    <row r="49" spans="1:15" ht="16.05" customHeight="1">
      <c r="A49" s="27" t="str">
        <f t="shared" si="6"/>
        <v>1221801</v>
      </c>
      <c r="B49" s="28" t="s">
        <v>345</v>
      </c>
      <c r="C49" s="29">
        <v>18</v>
      </c>
      <c r="D49" s="28" t="s">
        <v>761</v>
      </c>
      <c r="E49" s="24">
        <v>53</v>
      </c>
      <c r="F49" s="658"/>
      <c r="G49" s="1030"/>
      <c r="H49" s="535"/>
      <c r="I49" s="60" t="s">
        <v>771</v>
      </c>
      <c r="J49" s="64"/>
      <c r="K49" s="42">
        <f>VLOOKUP($A49&amp;K$54,決統データ!$A$3:$DE$365,$E49+19,FALSE)</f>
        <v>0</v>
      </c>
      <c r="L49" s="42">
        <f>VLOOKUP($A49&amp;L$54,決統データ!$A$3:$DE$365,$E49+19,FALSE)</f>
        <v>0</v>
      </c>
      <c r="M49" s="42">
        <f>VLOOKUP($A49&amp;M$54,決統データ!$A$3:$DE$365,$E49+19,FALSE)</f>
        <v>0</v>
      </c>
      <c r="N49" s="42">
        <f>VLOOKUP($A49&amp;N$54,決統データ!$A$3:$DE$365,$E49+19,FALSE)</f>
        <v>0</v>
      </c>
      <c r="O49" s="162">
        <f t="shared" si="7"/>
        <v>0</v>
      </c>
    </row>
    <row r="50" spans="1:15" ht="16.05" customHeight="1">
      <c r="A50" s="27" t="str">
        <f t="shared" si="6"/>
        <v>1221801</v>
      </c>
      <c r="B50" s="28" t="s">
        <v>345</v>
      </c>
      <c r="C50" s="29">
        <v>18</v>
      </c>
      <c r="D50" s="28" t="s">
        <v>761</v>
      </c>
      <c r="E50" s="24">
        <v>54</v>
      </c>
      <c r="F50" s="658"/>
      <c r="G50" s="1031"/>
      <c r="H50" s="537"/>
      <c r="I50" s="64" t="s">
        <v>770</v>
      </c>
      <c r="J50" s="65"/>
      <c r="K50" s="42">
        <f>VLOOKUP($A50&amp;K$54,決統データ!$A$3:$DE$365,$E50+19,FALSE)</f>
        <v>0</v>
      </c>
      <c r="L50" s="42">
        <f>VLOOKUP($A50&amp;L$54,決統データ!$A$3:$DE$365,$E50+19,FALSE)</f>
        <v>0</v>
      </c>
      <c r="M50" s="42">
        <f>VLOOKUP($A50&amp;M$54,決統データ!$A$3:$DE$365,$E50+19,FALSE)</f>
        <v>0</v>
      </c>
      <c r="N50" s="42">
        <f>VLOOKUP($A50&amp;N$54,決統データ!$A$3:$DE$365,$E50+19,FALSE)</f>
        <v>0</v>
      </c>
      <c r="O50" s="162">
        <f t="shared" si="7"/>
        <v>0</v>
      </c>
    </row>
    <row r="51" spans="1:15" hidden="1">
      <c r="K51" s="78" t="s">
        <v>1490</v>
      </c>
      <c r="L51" s="78" t="s">
        <v>1490</v>
      </c>
      <c r="M51" s="78" t="s">
        <v>1490</v>
      </c>
      <c r="N51" s="78" t="s">
        <v>1490</v>
      </c>
    </row>
    <row r="52" spans="1:15" hidden="1"/>
    <row r="53" spans="1:15" hidden="1"/>
    <row r="54" spans="1:15" hidden="1">
      <c r="K54" s="12" t="str">
        <f>+K55&amp;"000"</f>
        <v>262013000</v>
      </c>
      <c r="L54" s="12" t="str">
        <f>+L55&amp;"000"</f>
        <v>262030000</v>
      </c>
      <c r="M54" s="12" t="str">
        <f>+M55&amp;"000"</f>
        <v>262056000</v>
      </c>
      <c r="N54" s="12" t="str">
        <f>+N55&amp;"000"</f>
        <v>262129000</v>
      </c>
    </row>
    <row r="55" spans="1:15" hidden="1">
      <c r="K55" s="12" t="s">
        <v>562</v>
      </c>
      <c r="L55" s="247" t="s">
        <v>564</v>
      </c>
      <c r="M55" s="247" t="s">
        <v>566</v>
      </c>
      <c r="N55" s="247" t="s">
        <v>567</v>
      </c>
    </row>
    <row r="56" spans="1:15" hidden="1">
      <c r="K56" s="12" t="s">
        <v>453</v>
      </c>
      <c r="L56" s="247" t="s">
        <v>455</v>
      </c>
      <c r="M56" s="247" t="s">
        <v>457</v>
      </c>
      <c r="N56" s="247" t="s">
        <v>568</v>
      </c>
    </row>
  </sheetData>
  <sheetProtection algorithmName="SHA-512" hashValue="EmpMrIUaGzrvk2H/EbIQUuHmtj0hMublsFnvSmhRt4n/8wwZ+hwNlTMEnjcnr8BGaqKDANSYW9NTr6b0YXoUrA==" saltValue="8cWuvelpuiqJ0fdL4IYlYQ==" spinCount="100000" sheet="1" objects="1" scenarios="1"/>
  <customSheetViews>
    <customSheetView guid="{247A5D4D-80F1-4466-92F7-7A3BC78E450F}" printArea="1" topLeftCell="A37">
      <selection activeCell="C43" sqref="C43"/>
      <pageMargins left="0.59055118110236227" right="0.59055118110236227" top="0.78740157480314965" bottom="0.78740157480314965" header="0.51181102362204722" footer="0.51181102362204722"/>
      <pageSetup paperSize="9" scale="70" orientation="portrait" blackAndWhite="1" horizontalDpi="300" verticalDpi="300"/>
      <headerFooter alignWithMargins="0"/>
    </customSheetView>
  </customSheetViews>
  <mergeCells count="24">
    <mergeCell ref="F27:F50"/>
    <mergeCell ref="H39:H44"/>
    <mergeCell ref="I35:I36"/>
    <mergeCell ref="H37:I38"/>
    <mergeCell ref="G48:H50"/>
    <mergeCell ref="G28:G38"/>
    <mergeCell ref="G39:G47"/>
    <mergeCell ref="I42:I44"/>
    <mergeCell ref="H45:I47"/>
    <mergeCell ref="H33:I34"/>
    <mergeCell ref="F3:J3"/>
    <mergeCell ref="F4:F26"/>
    <mergeCell ref="G5:G14"/>
    <mergeCell ref="I11:I12"/>
    <mergeCell ref="H13:I14"/>
    <mergeCell ref="H9:I10"/>
    <mergeCell ref="G24:H26"/>
    <mergeCell ref="G15:G23"/>
    <mergeCell ref="H21:I23"/>
    <mergeCell ref="H15:H20"/>
    <mergeCell ref="I15:J15"/>
    <mergeCell ref="I16:J16"/>
    <mergeCell ref="I17:J17"/>
    <mergeCell ref="I18:I20"/>
  </mergeCells>
  <phoneticPr fontId="3"/>
  <pageMargins left="0.59055118110236227" right="0.59055118110236227" top="0.78740157480314965" bottom="0.78740157480314965" header="0.51181102362204722" footer="0.51181102362204722"/>
  <pageSetup paperSize="9" scale="97" fitToWidth="0" orientation="portrait"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pageSetUpPr fitToPage="1"/>
  </sheetPr>
  <dimension ref="A1:GS98"/>
  <sheetViews>
    <sheetView view="pageBreakPreview" zoomScale="85" zoomScaleNormal="100" zoomScaleSheetLayoutView="85" zoomScalePageLayoutView="90" workbookViewId="0">
      <pane ySplit="2" topLeftCell="A3" activePane="bottomLeft" state="frozen"/>
      <selection pane="bottomLeft" activeCell="A93" sqref="A93:XFD98"/>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5.09765625" style="1" customWidth="1"/>
    <col min="7" max="7" width="5.19921875" style="1" customWidth="1"/>
    <col min="8" max="8" width="4.59765625" style="1" customWidth="1"/>
    <col min="9" max="9" width="9.796875" style="1" customWidth="1"/>
    <col min="10" max="10" width="17" style="1" customWidth="1"/>
    <col min="11" max="12" width="12.59765625" style="1" customWidth="1"/>
    <col min="13" max="18" width="12.59765625" style="144" customWidth="1"/>
    <col min="19" max="16384" width="9" style="1"/>
  </cols>
  <sheetData>
    <row r="1" spans="1:18">
      <c r="F1" s="1" t="s">
        <v>939</v>
      </c>
    </row>
    <row r="2" spans="1:18" ht="34.5" customHeight="1">
      <c r="F2" s="807"/>
      <c r="G2" s="807"/>
      <c r="H2" s="807"/>
      <c r="I2" s="807"/>
      <c r="J2" s="496"/>
      <c r="K2" s="274" t="s">
        <v>453</v>
      </c>
      <c r="L2" s="274" t="s">
        <v>453</v>
      </c>
      <c r="M2" s="171" t="s">
        <v>455</v>
      </c>
      <c r="N2" s="171" t="s">
        <v>455</v>
      </c>
      <c r="O2" s="171" t="s">
        <v>457</v>
      </c>
      <c r="P2" s="171" t="s">
        <v>568</v>
      </c>
      <c r="Q2" s="171" t="s">
        <v>568</v>
      </c>
      <c r="R2" s="171" t="s">
        <v>587</v>
      </c>
    </row>
    <row r="3" spans="1:18" s="79" customFormat="1" ht="26.4">
      <c r="A3" s="26"/>
      <c r="B3" s="67" t="s">
        <v>757</v>
      </c>
      <c r="C3" s="26" t="s">
        <v>758</v>
      </c>
      <c r="D3" s="26" t="s">
        <v>759</v>
      </c>
      <c r="E3" s="30" t="s">
        <v>760</v>
      </c>
      <c r="F3" s="1004" t="s">
        <v>341</v>
      </c>
      <c r="G3" s="1005"/>
      <c r="H3" s="1005"/>
      <c r="I3" s="1005"/>
      <c r="J3" s="1005"/>
      <c r="K3" s="301" t="s">
        <v>340</v>
      </c>
      <c r="L3" s="301" t="s">
        <v>339</v>
      </c>
      <c r="M3" s="302" t="s">
        <v>750</v>
      </c>
      <c r="N3" s="302" t="s">
        <v>750</v>
      </c>
      <c r="O3" s="302" t="s">
        <v>744</v>
      </c>
      <c r="P3" s="303" t="s">
        <v>737</v>
      </c>
      <c r="Q3" s="304" t="s">
        <v>734</v>
      </c>
      <c r="R3" s="299"/>
    </row>
    <row r="4" spans="1:18" s="86" customFormat="1" ht="14.25" customHeight="1">
      <c r="A4" s="27" t="str">
        <f>+B4&amp;C4&amp;D4</f>
        <v>1223401</v>
      </c>
      <c r="B4" s="28" t="s">
        <v>345</v>
      </c>
      <c r="C4" s="29">
        <v>34</v>
      </c>
      <c r="D4" s="28" t="s">
        <v>761</v>
      </c>
      <c r="E4" s="31">
        <v>1</v>
      </c>
      <c r="F4" s="584" t="s">
        <v>338</v>
      </c>
      <c r="G4" s="294" t="s">
        <v>937</v>
      </c>
      <c r="H4" s="294"/>
      <c r="I4" s="295"/>
      <c r="J4" s="296"/>
      <c r="K4" s="35">
        <f>VLOOKUP($A4&amp;K$95,決統データ!$A$3:$DE$365,$E4+19,FALSE)</f>
        <v>0</v>
      </c>
      <c r="L4" s="35">
        <f>VLOOKUP($A4&amp;L$95,決統データ!$A$3:$DE$365,$E4+19,)</f>
        <v>4050112</v>
      </c>
      <c r="M4" s="35">
        <f>VLOOKUP($A4&amp;M$95,決統データ!$A$3:$DE$365,$E4+19,)</f>
        <v>0</v>
      </c>
      <c r="N4" s="35">
        <f>VLOOKUP($A4&amp;N$95,決統データ!$A$3:$DE$365,$E4+19,)</f>
        <v>4090401</v>
      </c>
      <c r="O4" s="35">
        <f>VLOOKUP($A4&amp;O$95,決統データ!$A$3:$DE$365,$E4+19,)</f>
        <v>0</v>
      </c>
      <c r="P4" s="35">
        <f>VLOOKUP($A4&amp;P$95,決統データ!$A$3:$DE$365,$E4+19,)</f>
        <v>0</v>
      </c>
      <c r="Q4" s="35">
        <f>VLOOKUP($A4&amp;Q$95,決統データ!$A$3:$DE$365,$E4+19,)</f>
        <v>0</v>
      </c>
      <c r="R4" s="248"/>
    </row>
    <row r="5" spans="1:18" ht="14.25" customHeight="1">
      <c r="A5" s="27" t="str">
        <f t="shared" ref="A5:A15" si="0">+B5&amp;C5&amp;D5</f>
        <v>1223401</v>
      </c>
      <c r="B5" s="28" t="s">
        <v>345</v>
      </c>
      <c r="C5" s="29">
        <v>34</v>
      </c>
      <c r="D5" s="28" t="s">
        <v>761</v>
      </c>
      <c r="E5" s="24">
        <v>2</v>
      </c>
      <c r="F5" s="585"/>
      <c r="G5" s="584" t="s">
        <v>936</v>
      </c>
      <c r="H5" s="60" t="s">
        <v>935</v>
      </c>
      <c r="I5" s="64"/>
      <c r="J5" s="65"/>
      <c r="K5" s="414">
        <f>VLOOKUP($A5&amp;K$95,決統データ!$A$3:$DE$365,$E5+19,FALSE)</f>
        <v>0</v>
      </c>
      <c r="L5" s="414">
        <f>VLOOKUP($A5&amp;L$95,決統データ!$A$3:$DE$365,$E5+19,)</f>
        <v>3228311</v>
      </c>
      <c r="M5" s="414">
        <f>VLOOKUP($A5&amp;M$95,決統データ!$A$3:$DE$365,$E5+19,)</f>
        <v>0</v>
      </c>
      <c r="N5" s="414">
        <f>VLOOKUP($A5&amp;N$95,決統データ!$A$3:$DE$365,$E5+19,)</f>
        <v>2757970</v>
      </c>
      <c r="O5" s="414">
        <f>VLOOKUP($A5&amp;O$95,決統データ!$A$3:$DE$365,$E5+19,)</f>
        <v>0</v>
      </c>
      <c r="P5" s="414">
        <f>VLOOKUP($A5&amp;P$95,決統データ!$A$3:$DE$365,$E5+19,)</f>
        <v>0</v>
      </c>
      <c r="Q5" s="414">
        <f>VLOOKUP($A5&amp;Q$95,決統データ!$A$3:$DE$365,$E5+19,)</f>
        <v>0</v>
      </c>
      <c r="R5" s="175">
        <f t="shared" ref="R5:R22" si="1">SUM(K5:Q5)</f>
        <v>5986281</v>
      </c>
    </row>
    <row r="6" spans="1:18" ht="14.25" customHeight="1">
      <c r="A6" s="27" t="str">
        <f t="shared" si="0"/>
        <v>1223401</v>
      </c>
      <c r="B6" s="28" t="s">
        <v>345</v>
      </c>
      <c r="C6" s="29">
        <v>34</v>
      </c>
      <c r="D6" s="28" t="s">
        <v>761</v>
      </c>
      <c r="E6" s="24">
        <v>3</v>
      </c>
      <c r="F6" s="585"/>
      <c r="G6" s="585"/>
      <c r="H6" s="60" t="s">
        <v>934</v>
      </c>
      <c r="I6" s="64"/>
      <c r="J6" s="65"/>
      <c r="K6" s="414">
        <f>VLOOKUP($A6&amp;K$95,決統データ!$A$3:$DE$365,$E6+19,FALSE)</f>
        <v>0</v>
      </c>
      <c r="L6" s="414">
        <f>VLOOKUP($A6&amp;L$95,決統データ!$A$3:$DE$365,$E6+19,)</f>
        <v>463496</v>
      </c>
      <c r="M6" s="414">
        <f>VLOOKUP($A6&amp;M$95,決統データ!$A$3:$DE$365,$E6+19,)</f>
        <v>0</v>
      </c>
      <c r="N6" s="414">
        <f>VLOOKUP($A6&amp;N$95,決統データ!$A$3:$DE$365,$E6+19,)</f>
        <v>546992</v>
      </c>
      <c r="O6" s="414">
        <f>VLOOKUP($A6&amp;O$95,決統データ!$A$3:$DE$365,$E6+19,)</f>
        <v>0</v>
      </c>
      <c r="P6" s="414">
        <f>VLOOKUP($A6&amp;P$95,決統データ!$A$3:$DE$365,$E6+19,)</f>
        <v>0</v>
      </c>
      <c r="Q6" s="414">
        <f>VLOOKUP($A6&amp;Q$95,決統データ!$A$3:$DE$365,$E6+19,)</f>
        <v>0</v>
      </c>
      <c r="R6" s="175">
        <f t="shared" si="1"/>
        <v>1010488</v>
      </c>
    </row>
    <row r="7" spans="1:18" ht="14.25" customHeight="1">
      <c r="A7" s="27" t="str">
        <f t="shared" si="0"/>
        <v>1223401</v>
      </c>
      <c r="B7" s="28" t="s">
        <v>345</v>
      </c>
      <c r="C7" s="29">
        <v>34</v>
      </c>
      <c r="D7" s="28" t="s">
        <v>761</v>
      </c>
      <c r="E7" s="24">
        <v>4</v>
      </c>
      <c r="F7" s="585"/>
      <c r="G7" s="585"/>
      <c r="H7" s="60" t="s">
        <v>933</v>
      </c>
      <c r="I7" s="64"/>
      <c r="J7" s="65"/>
      <c r="K7" s="414">
        <f>VLOOKUP($A7&amp;K$95,決統データ!$A$3:$DE$365,$E7+19,FALSE)</f>
        <v>0</v>
      </c>
      <c r="L7" s="414">
        <f>VLOOKUP($A7&amp;L$95,決統データ!$A$3:$DE$365,$E7+19,)</f>
        <v>6965</v>
      </c>
      <c r="M7" s="414">
        <f>VLOOKUP($A7&amp;M$95,決統データ!$A$3:$DE$365,$E7+19,)</f>
        <v>0</v>
      </c>
      <c r="N7" s="414">
        <f>VLOOKUP($A7&amp;N$95,決統データ!$A$3:$DE$365,$E7+19,)</f>
        <v>5042</v>
      </c>
      <c r="O7" s="414">
        <f>VLOOKUP($A7&amp;O$95,決統データ!$A$3:$DE$365,$E7+19,)</f>
        <v>0</v>
      </c>
      <c r="P7" s="414">
        <f>VLOOKUP($A7&amp;P$95,決統データ!$A$3:$DE$365,$E7+19,)</f>
        <v>0</v>
      </c>
      <c r="Q7" s="414">
        <f>VLOOKUP($A7&amp;Q$95,決統データ!$A$3:$DE$365,$E7+19,)</f>
        <v>0</v>
      </c>
      <c r="R7" s="175">
        <f t="shared" si="1"/>
        <v>12007</v>
      </c>
    </row>
    <row r="8" spans="1:18" ht="14.25" customHeight="1">
      <c r="A8" s="27" t="str">
        <f t="shared" si="0"/>
        <v>1223401</v>
      </c>
      <c r="B8" s="28" t="s">
        <v>345</v>
      </c>
      <c r="C8" s="29">
        <v>34</v>
      </c>
      <c r="D8" s="28" t="s">
        <v>761</v>
      </c>
      <c r="E8" s="24">
        <v>5</v>
      </c>
      <c r="F8" s="585"/>
      <c r="G8" s="585"/>
      <c r="H8" s="225" t="s">
        <v>932</v>
      </c>
      <c r="I8" s="64"/>
      <c r="J8" s="65"/>
      <c r="K8" s="414">
        <f>VLOOKUP($A8&amp;K$95,決統データ!$A$3:$DE$365,$E8+19,FALSE)</f>
        <v>0</v>
      </c>
      <c r="L8" s="414">
        <f>VLOOKUP($A8&amp;L$95,決統データ!$A$3:$DE$365,$E8+19,)</f>
        <v>38833</v>
      </c>
      <c r="M8" s="414">
        <f>VLOOKUP($A8&amp;M$95,決統データ!$A$3:$DE$365,$E8+19,)</f>
        <v>0</v>
      </c>
      <c r="N8" s="414">
        <f>VLOOKUP($A8&amp;N$95,決統データ!$A$3:$DE$365,$E8+19,)</f>
        <v>41618</v>
      </c>
      <c r="O8" s="414">
        <f>VLOOKUP($A8&amp;O$95,決統データ!$A$3:$DE$365,$E8+19,)</f>
        <v>0</v>
      </c>
      <c r="P8" s="414">
        <f>VLOOKUP($A8&amp;P$95,決統データ!$A$3:$DE$365,$E8+19,)</f>
        <v>0</v>
      </c>
      <c r="Q8" s="414">
        <f>VLOOKUP($A8&amp;Q$95,決統データ!$A$3:$DE$365,$E8+19,)</f>
        <v>0</v>
      </c>
      <c r="R8" s="175">
        <f t="shared" si="1"/>
        <v>80451</v>
      </c>
    </row>
    <row r="9" spans="1:18" ht="14.25" customHeight="1">
      <c r="A9" s="27" t="str">
        <f t="shared" si="0"/>
        <v>1223401</v>
      </c>
      <c r="B9" s="28" t="s">
        <v>345</v>
      </c>
      <c r="C9" s="29">
        <v>34</v>
      </c>
      <c r="D9" s="28" t="s">
        <v>761</v>
      </c>
      <c r="E9" s="24">
        <v>6</v>
      </c>
      <c r="F9" s="585"/>
      <c r="G9" s="585"/>
      <c r="H9" s="60" t="s">
        <v>931</v>
      </c>
      <c r="I9" s="225"/>
      <c r="J9" s="225"/>
      <c r="K9" s="414">
        <f>VLOOKUP($A9&amp;K$95,決統データ!$A$3:$DE$365,$E9+19,FALSE)</f>
        <v>0</v>
      </c>
      <c r="L9" s="414">
        <f>VLOOKUP($A9&amp;L$95,決統データ!$A$3:$DE$365,$E9+19,)</f>
        <v>45264</v>
      </c>
      <c r="M9" s="414">
        <f>VLOOKUP($A9&amp;M$95,決統データ!$A$3:$DE$365,$E9+19,)</f>
        <v>0</v>
      </c>
      <c r="N9" s="414">
        <f>VLOOKUP($A9&amp;N$95,決統データ!$A$3:$DE$365,$E9+19,)</f>
        <v>51715</v>
      </c>
      <c r="O9" s="414">
        <f>VLOOKUP($A9&amp;O$95,決統データ!$A$3:$DE$365,$E9+19,)</f>
        <v>0</v>
      </c>
      <c r="P9" s="414">
        <f>VLOOKUP($A9&amp;P$95,決統データ!$A$3:$DE$365,$E9+19,)</f>
        <v>0</v>
      </c>
      <c r="Q9" s="414">
        <f>VLOOKUP($A9&amp;Q$95,決統データ!$A$3:$DE$365,$E9+19,)</f>
        <v>0</v>
      </c>
      <c r="R9" s="175">
        <f t="shared" si="1"/>
        <v>96979</v>
      </c>
    </row>
    <row r="10" spans="1:18">
      <c r="A10" s="27" t="str">
        <f t="shared" si="0"/>
        <v>1223401</v>
      </c>
      <c r="B10" s="28" t="s">
        <v>345</v>
      </c>
      <c r="C10" s="29">
        <v>34</v>
      </c>
      <c r="D10" s="28" t="s">
        <v>761</v>
      </c>
      <c r="E10" s="24">
        <v>8</v>
      </c>
      <c r="F10" s="585"/>
      <c r="G10" s="585"/>
      <c r="H10" s="638" t="s">
        <v>930</v>
      </c>
      <c r="I10" s="968"/>
      <c r="J10" s="64" t="s">
        <v>928</v>
      </c>
      <c r="K10" s="414">
        <f>VLOOKUP($A10&amp;K$95,決統データ!$A$3:$DE$365,$E10+19,FALSE)</f>
        <v>0</v>
      </c>
      <c r="L10" s="414">
        <f>VLOOKUP($A10&amp;L$95,決統データ!$A$3:$DE$365,$E10+19,)</f>
        <v>3023342</v>
      </c>
      <c r="M10" s="414">
        <f>VLOOKUP($A10&amp;M$95,決統データ!$A$3:$DE$365,$E10+19,)</f>
        <v>0</v>
      </c>
      <c r="N10" s="414">
        <f>VLOOKUP($A10&amp;N$95,決統データ!$A$3:$DE$365,$E10+19,)</f>
        <v>2757970</v>
      </c>
      <c r="O10" s="414">
        <f>VLOOKUP($A10&amp;O$95,決統データ!$A$3:$DE$365,$E10+19,)</f>
        <v>0</v>
      </c>
      <c r="P10" s="414">
        <f>VLOOKUP($A10&amp;P$95,決統データ!$A$3:$DE$365,$E10+19,)</f>
        <v>0</v>
      </c>
      <c r="Q10" s="414">
        <f>VLOOKUP($A10&amp;Q$95,決統データ!$A$3:$DE$365,$E10+19,)</f>
        <v>0</v>
      </c>
      <c r="R10" s="175">
        <f t="shared" si="1"/>
        <v>5781312</v>
      </c>
    </row>
    <row r="11" spans="1:18">
      <c r="A11" s="27" t="str">
        <f t="shared" si="0"/>
        <v>1223401</v>
      </c>
      <c r="B11" s="28" t="s">
        <v>345</v>
      </c>
      <c r="C11" s="29">
        <v>34</v>
      </c>
      <c r="D11" s="28" t="s">
        <v>761</v>
      </c>
      <c r="E11" s="24">
        <v>9</v>
      </c>
      <c r="F11" s="585"/>
      <c r="G11" s="585"/>
      <c r="H11" s="1001"/>
      <c r="I11" s="1002"/>
      <c r="J11" s="64" t="s">
        <v>780</v>
      </c>
      <c r="K11" s="414">
        <f>VLOOKUP($A11&amp;K$95,決統データ!$A$3:$DE$365,$E11+19,FALSE)</f>
        <v>0</v>
      </c>
      <c r="L11" s="414">
        <f>VLOOKUP($A11&amp;L$95,決統データ!$A$3:$DE$365,$E11+19,)</f>
        <v>434068</v>
      </c>
      <c r="M11" s="414">
        <f>VLOOKUP($A11&amp;M$95,決統データ!$A$3:$DE$365,$E11+19,)</f>
        <v>0</v>
      </c>
      <c r="N11" s="414">
        <f>VLOOKUP($A11&amp;N$95,決統データ!$A$3:$DE$365,$E11+19,)</f>
        <v>546992</v>
      </c>
      <c r="O11" s="414">
        <f>VLOOKUP($A11&amp;O$95,決統データ!$A$3:$DE$365,$E11+19,)</f>
        <v>0</v>
      </c>
      <c r="P11" s="414">
        <f>VLOOKUP($A11&amp;P$95,決統データ!$A$3:$DE$365,$E11+19,)</f>
        <v>0</v>
      </c>
      <c r="Q11" s="414">
        <f>VLOOKUP($A11&amp;Q$95,決統データ!$A$3:$DE$365,$E11+19,)</f>
        <v>0</v>
      </c>
      <c r="R11" s="175">
        <f t="shared" si="1"/>
        <v>981060</v>
      </c>
    </row>
    <row r="12" spans="1:18">
      <c r="A12" s="27" t="str">
        <f t="shared" si="0"/>
        <v>1223401</v>
      </c>
      <c r="B12" s="28" t="s">
        <v>345</v>
      </c>
      <c r="C12" s="29">
        <v>34</v>
      </c>
      <c r="D12" s="28" t="s">
        <v>761</v>
      </c>
      <c r="E12" s="24">
        <v>10</v>
      </c>
      <c r="F12" s="585"/>
      <c r="G12" s="585"/>
      <c r="H12" s="93"/>
      <c r="I12" s="1041" t="s">
        <v>929</v>
      </c>
      <c r="J12" s="64" t="s">
        <v>928</v>
      </c>
      <c r="K12" s="414">
        <f>VLOOKUP($A12&amp;K$95,決統データ!$A$3:$DE$365,$E12+19,FALSE)</f>
        <v>0</v>
      </c>
      <c r="L12" s="414">
        <f>VLOOKUP($A12&amp;L$95,決統データ!$A$3:$DE$365,$E12+19,)</f>
        <v>1141</v>
      </c>
      <c r="M12" s="414">
        <f>VLOOKUP($A12&amp;M$95,決統データ!$A$3:$DE$365,$E12+19,)</f>
        <v>0</v>
      </c>
      <c r="N12" s="414">
        <f>VLOOKUP($A12&amp;N$95,決統データ!$A$3:$DE$365,$E12+19,)</f>
        <v>0</v>
      </c>
      <c r="O12" s="414">
        <f>VLOOKUP($A12&amp;O$95,決統データ!$A$3:$DE$365,$E12+19,)</f>
        <v>0</v>
      </c>
      <c r="P12" s="414">
        <f>VLOOKUP($A12&amp;P$95,決統データ!$A$3:$DE$365,$E12+19,)</f>
        <v>0</v>
      </c>
      <c r="Q12" s="414">
        <f>VLOOKUP($A12&amp;Q$95,決統データ!$A$3:$DE$365,$E12+19,)</f>
        <v>0</v>
      </c>
      <c r="R12" s="175">
        <f t="shared" si="1"/>
        <v>1141</v>
      </c>
    </row>
    <row r="13" spans="1:18">
      <c r="A13" s="27" t="str">
        <f t="shared" si="0"/>
        <v>1223401</v>
      </c>
      <c r="B13" s="28" t="s">
        <v>345</v>
      </c>
      <c r="C13" s="29">
        <v>34</v>
      </c>
      <c r="D13" s="28" t="s">
        <v>761</v>
      </c>
      <c r="E13" s="24">
        <v>11</v>
      </c>
      <c r="F13" s="585"/>
      <c r="G13" s="586"/>
      <c r="H13" s="94"/>
      <c r="I13" s="1042"/>
      <c r="J13" s="64" t="s">
        <v>780</v>
      </c>
      <c r="K13" s="414">
        <f>VLOOKUP($A13&amp;K$95,決統データ!$A$3:$DE$365,$E13+19,FALSE)</f>
        <v>0</v>
      </c>
      <c r="L13" s="414">
        <f>VLOOKUP($A13&amp;L$95,決統データ!$A$3:$DE$365,$E13+19,)</f>
        <v>66</v>
      </c>
      <c r="M13" s="414">
        <f>VLOOKUP($A13&amp;M$95,決統データ!$A$3:$DE$365,$E13+19,)</f>
        <v>0</v>
      </c>
      <c r="N13" s="414">
        <f>VLOOKUP($A13&amp;N$95,決統データ!$A$3:$DE$365,$E13+19,)</f>
        <v>0</v>
      </c>
      <c r="O13" s="414">
        <f>VLOOKUP($A13&amp;O$95,決統データ!$A$3:$DE$365,$E13+19,)</f>
        <v>0</v>
      </c>
      <c r="P13" s="414">
        <f>VLOOKUP($A13&amp;P$95,決統データ!$A$3:$DE$365,$E13+19,)</f>
        <v>0</v>
      </c>
      <c r="Q13" s="414">
        <f>VLOOKUP($A13&amp;Q$95,決統データ!$A$3:$DE$365,$E13+19,)</f>
        <v>0</v>
      </c>
      <c r="R13" s="175">
        <f t="shared" si="1"/>
        <v>66</v>
      </c>
    </row>
    <row r="14" spans="1:18" ht="14.25" customHeight="1">
      <c r="A14" s="27" t="str">
        <f t="shared" si="0"/>
        <v>1223401</v>
      </c>
      <c r="B14" s="28" t="s">
        <v>345</v>
      </c>
      <c r="C14" s="29">
        <v>34</v>
      </c>
      <c r="D14" s="28" t="s">
        <v>761</v>
      </c>
      <c r="E14" s="24">
        <v>12</v>
      </c>
      <c r="F14" s="585"/>
      <c r="G14" s="638" t="s">
        <v>927</v>
      </c>
      <c r="H14" s="1036"/>
      <c r="I14" s="1036"/>
      <c r="J14" s="1036"/>
      <c r="K14" s="414">
        <f>VLOOKUP($A14&amp;K$95,決統データ!$A$3:$DE$365,$E14+19,FALSE)</f>
        <v>0</v>
      </c>
      <c r="L14" s="414">
        <f>VLOOKUP($A14&amp;L$95,決統データ!$A$3:$DE$365,$E14+19,)</f>
        <v>3023342</v>
      </c>
      <c r="M14" s="414">
        <f>VLOOKUP($A14&amp;M$95,決統データ!$A$3:$DE$365,$E14+19,)</f>
        <v>0</v>
      </c>
      <c r="N14" s="414">
        <f>VLOOKUP($A14&amp;N$95,決統データ!$A$3:$DE$365,$E14+19,)</f>
        <v>2757970</v>
      </c>
      <c r="O14" s="414">
        <f>VLOOKUP($A14&amp;O$95,決統データ!$A$3:$DE$365,$E14+19,)</f>
        <v>0</v>
      </c>
      <c r="P14" s="414">
        <f>VLOOKUP($A14&amp;P$95,決統データ!$A$3:$DE$365,$E14+19,)</f>
        <v>0</v>
      </c>
      <c r="Q14" s="414">
        <f>VLOOKUP($A14&amp;Q$95,決統データ!$A$3:$DE$365,$E14+19,)</f>
        <v>0</v>
      </c>
      <c r="R14" s="175">
        <f t="shared" si="1"/>
        <v>5781312</v>
      </c>
    </row>
    <row r="15" spans="1:18" ht="14.25" customHeight="1">
      <c r="A15" s="27" t="str">
        <f t="shared" si="0"/>
        <v>1223401</v>
      </c>
      <c r="B15" s="28" t="s">
        <v>345</v>
      </c>
      <c r="C15" s="29">
        <v>34</v>
      </c>
      <c r="D15" s="28" t="s">
        <v>761</v>
      </c>
      <c r="E15" s="24">
        <v>13</v>
      </c>
      <c r="F15" s="585"/>
      <c r="G15" s="275" t="s">
        <v>926</v>
      </c>
      <c r="H15" s="297"/>
      <c r="I15" s="297"/>
      <c r="J15" s="297"/>
      <c r="K15" s="414">
        <f>VLOOKUP($A15&amp;K$95,決統データ!$A$3:$DE$365,$E15+19,FALSE)</f>
        <v>0</v>
      </c>
      <c r="L15" s="414">
        <f>VLOOKUP($A15&amp;L$95,決統データ!$A$3:$DE$365,$E15+19,)</f>
        <v>49198</v>
      </c>
      <c r="M15" s="414">
        <f>VLOOKUP($A15&amp;M$95,決統データ!$A$3:$DE$365,$E15+19,)</f>
        <v>0</v>
      </c>
      <c r="N15" s="414">
        <f>VLOOKUP($A15&amp;N$95,決統データ!$A$3:$DE$365,$E15+19,)</f>
        <v>0</v>
      </c>
      <c r="O15" s="414">
        <f>VLOOKUP($A15&amp;O$95,決統データ!$A$3:$DE$365,$E15+19,)</f>
        <v>0</v>
      </c>
      <c r="P15" s="414">
        <f>VLOOKUP($A15&amp;P$95,決統データ!$A$3:$DE$365,$E15+19,)</f>
        <v>0</v>
      </c>
      <c r="Q15" s="414">
        <f>VLOOKUP($A15&amp;Q$95,決統データ!$A$3:$DE$365,$E15+19,)</f>
        <v>0</v>
      </c>
      <c r="R15" s="175">
        <f t="shared" si="1"/>
        <v>49198</v>
      </c>
    </row>
    <row r="16" spans="1:18" ht="14.25" customHeight="1">
      <c r="A16" s="27" t="str">
        <f t="shared" ref="A16:A22" si="2">+B16&amp;C16&amp;D16</f>
        <v>1223401</v>
      </c>
      <c r="B16" s="28" t="s">
        <v>1396</v>
      </c>
      <c r="C16" s="29">
        <v>34</v>
      </c>
      <c r="D16" s="28" t="s">
        <v>548</v>
      </c>
      <c r="E16" s="400">
        <v>14</v>
      </c>
      <c r="F16" s="585"/>
      <c r="G16" s="580" t="s">
        <v>1388</v>
      </c>
      <c r="H16" s="646"/>
      <c r="I16" s="646"/>
      <c r="J16" s="581"/>
      <c r="K16" s="414">
        <f>VLOOKUP($A16&amp;K$95,決統データ!$A$3:$DE$365,$E16+19,FALSE)</f>
        <v>0</v>
      </c>
      <c r="L16" s="414">
        <f>VLOOKUP($A16&amp;L$95,決統データ!$A$3:$DE$365,$E16+19,)</f>
        <v>49198</v>
      </c>
      <c r="M16" s="414">
        <f>VLOOKUP($A16&amp;M$95,決統データ!$A$3:$DE$365,$E16+19,)</f>
        <v>0</v>
      </c>
      <c r="N16" s="414">
        <f>VLOOKUP($A16&amp;N$95,決統データ!$A$3:$DE$365,$E16+19,)</f>
        <v>0</v>
      </c>
      <c r="O16" s="414">
        <f>VLOOKUP($A16&amp;O$95,決統データ!$A$3:$DE$365,$E16+19,)</f>
        <v>0</v>
      </c>
      <c r="P16" s="414">
        <f>VLOOKUP($A16&amp;P$95,決統データ!$A$3:$DE$365,$E16+19,)</f>
        <v>0</v>
      </c>
      <c r="Q16" s="414">
        <f>VLOOKUP($A16&amp;Q$95,決統データ!$A$3:$DE$365,$E16+19,)</f>
        <v>0</v>
      </c>
      <c r="R16" s="175">
        <f t="shared" si="1"/>
        <v>49198</v>
      </c>
    </row>
    <row r="17" spans="1:18" ht="14.25" customHeight="1">
      <c r="A17" s="27" t="str">
        <f t="shared" si="2"/>
        <v>1223401</v>
      </c>
      <c r="B17" s="28" t="s">
        <v>1396</v>
      </c>
      <c r="C17" s="29">
        <v>34</v>
      </c>
      <c r="D17" s="28" t="s">
        <v>548</v>
      </c>
      <c r="E17" s="400">
        <v>15</v>
      </c>
      <c r="F17" s="585"/>
      <c r="G17" s="580" t="s">
        <v>1389</v>
      </c>
      <c r="H17" s="646"/>
      <c r="I17" s="646"/>
      <c r="J17" s="581"/>
      <c r="K17" s="414">
        <f>VLOOKUP($A17&amp;K$95,決統データ!$A$3:$DE$365,$E17+19,FALSE)</f>
        <v>0</v>
      </c>
      <c r="L17" s="414">
        <f>VLOOKUP($A17&amp;L$95,決統データ!$A$3:$DE$365,$E17+19,)</f>
        <v>49198</v>
      </c>
      <c r="M17" s="414">
        <f>VLOOKUP($A17&amp;M$95,決統データ!$A$3:$DE$365,$E17+19,)</f>
        <v>0</v>
      </c>
      <c r="N17" s="414">
        <f>VLOOKUP($A17&amp;N$95,決統データ!$A$3:$DE$365,$E17+19,)</f>
        <v>0</v>
      </c>
      <c r="O17" s="414">
        <f>VLOOKUP($A17&amp;O$95,決統データ!$A$3:$DE$365,$E17+19,)</f>
        <v>0</v>
      </c>
      <c r="P17" s="414">
        <f>VLOOKUP($A17&amp;P$95,決統データ!$A$3:$DE$365,$E17+19,)</f>
        <v>0</v>
      </c>
      <c r="Q17" s="414">
        <f>VLOOKUP($A17&amp;Q$95,決統データ!$A$3:$DE$365,$E17+19,)</f>
        <v>0</v>
      </c>
      <c r="R17" s="175">
        <f t="shared" si="1"/>
        <v>49198</v>
      </c>
    </row>
    <row r="18" spans="1:18" ht="14.25" customHeight="1">
      <c r="A18" s="27" t="str">
        <f t="shared" si="2"/>
        <v>1223401</v>
      </c>
      <c r="B18" s="28" t="s">
        <v>1396</v>
      </c>
      <c r="C18" s="29">
        <v>34</v>
      </c>
      <c r="D18" s="28" t="s">
        <v>548</v>
      </c>
      <c r="E18" s="400">
        <v>16</v>
      </c>
      <c r="F18" s="585"/>
      <c r="G18" s="1014" t="s">
        <v>1387</v>
      </c>
      <c r="H18" s="1038" t="s">
        <v>1390</v>
      </c>
      <c r="I18" s="1039"/>
      <c r="J18" s="1040"/>
      <c r="K18" s="414">
        <f>VLOOKUP($A18&amp;K$95,決統データ!$A$3:$DE$365,$E18+19,FALSE)</f>
        <v>0</v>
      </c>
      <c r="L18" s="414">
        <f>VLOOKUP($A18&amp;L$95,決統データ!$A$3:$DE$365,$E18+19,)</f>
        <v>38833</v>
      </c>
      <c r="M18" s="414">
        <f>VLOOKUP($A18&amp;M$95,決統データ!$A$3:$DE$365,$E18+19,)</f>
        <v>0</v>
      </c>
      <c r="N18" s="414">
        <f>VLOOKUP($A18&amp;N$95,決統データ!$A$3:$DE$365,$E18+19,)</f>
        <v>41618</v>
      </c>
      <c r="O18" s="414">
        <f>VLOOKUP($A18&amp;O$95,決統データ!$A$3:$DE$365,$E18+19,)</f>
        <v>0</v>
      </c>
      <c r="P18" s="414">
        <f>VLOOKUP($A18&amp;P$95,決統データ!$A$3:$DE$365,$E18+19,)</f>
        <v>0</v>
      </c>
      <c r="Q18" s="414">
        <f>VLOOKUP($A18&amp;Q$95,決統データ!$A$3:$DE$365,$E18+19,)</f>
        <v>0</v>
      </c>
      <c r="R18" s="175">
        <f t="shared" si="1"/>
        <v>80451</v>
      </c>
    </row>
    <row r="19" spans="1:18" ht="14.25" customHeight="1">
      <c r="A19" s="27" t="str">
        <f t="shared" si="2"/>
        <v>1223401</v>
      </c>
      <c r="B19" s="28" t="s">
        <v>1396</v>
      </c>
      <c r="C19" s="29">
        <v>34</v>
      </c>
      <c r="D19" s="28" t="s">
        <v>548</v>
      </c>
      <c r="E19" s="400">
        <v>17</v>
      </c>
      <c r="F19" s="585"/>
      <c r="G19" s="1015"/>
      <c r="H19" s="658" t="s">
        <v>925</v>
      </c>
      <c r="I19" s="587" t="s">
        <v>1391</v>
      </c>
      <c r="J19" s="588"/>
      <c r="K19" s="414">
        <f>VLOOKUP($A19&amp;K$95,決統データ!$A$3:$DE$365,$E19+19,FALSE)</f>
        <v>0</v>
      </c>
      <c r="L19" s="414">
        <f>VLOOKUP($A19&amp;L$95,決統データ!$A$3:$DE$365,$E19+19,)</f>
        <v>255</v>
      </c>
      <c r="M19" s="414">
        <f>VLOOKUP($A19&amp;M$95,決統データ!$A$3:$DE$365,$E19+19,)</f>
        <v>0</v>
      </c>
      <c r="N19" s="414">
        <f>VLOOKUP($A19&amp;N$95,決統データ!$A$3:$DE$365,$E19+19,)</f>
        <v>0</v>
      </c>
      <c r="O19" s="414">
        <f>VLOOKUP($A19&amp;O$95,決統データ!$A$3:$DE$365,$E19+19,)</f>
        <v>0</v>
      </c>
      <c r="P19" s="414">
        <f>VLOOKUP($A19&amp;P$95,決統データ!$A$3:$DE$365,$E19+19,)</f>
        <v>0</v>
      </c>
      <c r="Q19" s="414">
        <f>VLOOKUP($A19&amp;Q$95,決統データ!$A$3:$DE$365,$E19+19,)</f>
        <v>0</v>
      </c>
      <c r="R19" s="175">
        <f t="shared" si="1"/>
        <v>255</v>
      </c>
    </row>
    <row r="20" spans="1:18">
      <c r="A20" s="27" t="str">
        <f t="shared" si="2"/>
        <v>1223401</v>
      </c>
      <c r="B20" s="28" t="s">
        <v>1396</v>
      </c>
      <c r="C20" s="29">
        <v>34</v>
      </c>
      <c r="D20" s="28" t="s">
        <v>548</v>
      </c>
      <c r="E20" s="400">
        <v>18</v>
      </c>
      <c r="F20" s="585"/>
      <c r="G20" s="1015"/>
      <c r="H20" s="658"/>
      <c r="I20" s="60" t="s">
        <v>924</v>
      </c>
      <c r="J20" s="64"/>
      <c r="K20" s="414">
        <f>VLOOKUP($A20&amp;K$95,決統データ!$A$3:$DE$365,$E20+19,FALSE)</f>
        <v>0</v>
      </c>
      <c r="L20" s="414">
        <f>VLOOKUP($A20&amp;L$95,決統データ!$A$3:$DE$365,$E20+19,)</f>
        <v>255</v>
      </c>
      <c r="M20" s="414">
        <f>VLOOKUP($A20&amp;M$95,決統データ!$A$3:$DE$365,$E20+19,)</f>
        <v>0</v>
      </c>
      <c r="N20" s="414">
        <f>VLOOKUP($A20&amp;N$95,決統データ!$A$3:$DE$365,$E20+19,)</f>
        <v>0</v>
      </c>
      <c r="O20" s="414">
        <f>VLOOKUP($A20&amp;O$95,決統データ!$A$3:$DE$365,$E20+19,)</f>
        <v>0</v>
      </c>
      <c r="P20" s="414">
        <f>VLOOKUP($A20&amp;P$95,決統データ!$A$3:$DE$365,$E20+19,)</f>
        <v>0</v>
      </c>
      <c r="Q20" s="414">
        <f>VLOOKUP($A20&amp;Q$95,決統データ!$A$3:$DE$365,$E20+19,)</f>
        <v>0</v>
      </c>
      <c r="R20" s="175">
        <f t="shared" si="1"/>
        <v>255</v>
      </c>
    </row>
    <row r="21" spans="1:18" ht="14.25" customHeight="1">
      <c r="A21" s="27" t="str">
        <f t="shared" si="2"/>
        <v>1223401</v>
      </c>
      <c r="B21" s="28" t="s">
        <v>1396</v>
      </c>
      <c r="C21" s="29">
        <v>34</v>
      </c>
      <c r="D21" s="28" t="s">
        <v>548</v>
      </c>
      <c r="E21" s="400">
        <v>19</v>
      </c>
      <c r="F21" s="585"/>
      <c r="G21" s="1015"/>
      <c r="H21" s="658"/>
      <c r="I21" s="60" t="s">
        <v>923</v>
      </c>
      <c r="J21" s="64"/>
      <c r="K21" s="414">
        <f>VLOOKUP($A21&amp;K$95,決統データ!$A$3:$DE$365,$E21+19,FALSE)</f>
        <v>0</v>
      </c>
      <c r="L21" s="414">
        <f>VLOOKUP($A21&amp;L$95,決統データ!$A$3:$DE$365,$E21+19,)</f>
        <v>8893</v>
      </c>
      <c r="M21" s="414">
        <f>VLOOKUP($A21&amp;M$95,決統データ!$A$3:$DE$365,$E21+19,)</f>
        <v>0</v>
      </c>
      <c r="N21" s="414">
        <f>VLOOKUP($A21&amp;N$95,決統データ!$A$3:$DE$365,$E21+19,)</f>
        <v>0</v>
      </c>
      <c r="O21" s="414">
        <f>VLOOKUP($A21&amp;O$95,決統データ!$A$3:$DE$365,$E21+19,)</f>
        <v>0</v>
      </c>
      <c r="P21" s="414">
        <f>VLOOKUP($A21&amp;P$95,決統データ!$A$3:$DE$365,$E21+19,)</f>
        <v>0</v>
      </c>
      <c r="Q21" s="414">
        <f>VLOOKUP($A21&amp;Q$95,決統データ!$A$3:$DE$365,$E21+19,)</f>
        <v>0</v>
      </c>
      <c r="R21" s="175">
        <f t="shared" si="1"/>
        <v>8893</v>
      </c>
    </row>
    <row r="22" spans="1:18" s="86" customFormat="1">
      <c r="A22" s="27" t="str">
        <f t="shared" si="2"/>
        <v>1223401</v>
      </c>
      <c r="B22" s="28" t="s">
        <v>1396</v>
      </c>
      <c r="C22" s="29">
        <v>34</v>
      </c>
      <c r="D22" s="28" t="s">
        <v>548</v>
      </c>
      <c r="E22" s="400">
        <v>20</v>
      </c>
      <c r="F22" s="585"/>
      <c r="G22" s="1015"/>
      <c r="H22" s="658"/>
      <c r="I22" s="60" t="s">
        <v>922</v>
      </c>
      <c r="J22" s="64"/>
      <c r="K22" s="414">
        <f>VLOOKUP($A22&amp;K$95,決統データ!$A$3:$DE$365,$E22+19,FALSE)</f>
        <v>0</v>
      </c>
      <c r="L22" s="414">
        <f>VLOOKUP($A22&amp;L$95,決統データ!$A$3:$DE$365,$E22+19,)</f>
        <v>34900</v>
      </c>
      <c r="M22" s="414">
        <f>VLOOKUP($A22&amp;M$95,決統データ!$A$3:$DE$365,$E22+19,)</f>
        <v>0</v>
      </c>
      <c r="N22" s="414">
        <f>VLOOKUP($A22&amp;N$95,決統データ!$A$3:$DE$365,$E22+19,)</f>
        <v>0</v>
      </c>
      <c r="O22" s="414">
        <f>VLOOKUP($A22&amp;O$95,決統データ!$A$3:$DE$365,$E22+19,)</f>
        <v>0</v>
      </c>
      <c r="P22" s="414">
        <f>VLOOKUP($A22&amp;P$95,決統データ!$A$3:$DE$365,$E22+19,)</f>
        <v>0</v>
      </c>
      <c r="Q22" s="414">
        <f>VLOOKUP($A22&amp;Q$95,決統データ!$A$3:$DE$365,$E22+19,)</f>
        <v>0</v>
      </c>
      <c r="R22" s="175">
        <f t="shared" si="1"/>
        <v>34900</v>
      </c>
    </row>
    <row r="23" spans="1:18" s="86" customFormat="1" ht="14.25" customHeight="1">
      <c r="E23" s="24"/>
      <c r="F23" s="585"/>
      <c r="G23" s="1015"/>
      <c r="H23" s="658"/>
      <c r="I23" s="608" t="s">
        <v>921</v>
      </c>
      <c r="J23" s="64" t="s">
        <v>920</v>
      </c>
      <c r="K23" s="255"/>
      <c r="L23" s="252"/>
      <c r="M23" s="256"/>
      <c r="N23" s="253"/>
      <c r="O23" s="256"/>
      <c r="P23" s="256"/>
      <c r="Q23" s="256"/>
      <c r="R23" s="175">
        <f>COUNTA(K23:Q23)</f>
        <v>0</v>
      </c>
    </row>
    <row r="24" spans="1:18" ht="14.25" customHeight="1">
      <c r="F24" s="585"/>
      <c r="G24" s="1015"/>
      <c r="H24" s="658"/>
      <c r="I24" s="608"/>
      <c r="J24" s="64" t="s">
        <v>919</v>
      </c>
      <c r="K24" s="255"/>
      <c r="L24" s="353" t="s">
        <v>1507</v>
      </c>
      <c r="M24" s="252"/>
      <c r="N24" s="252"/>
      <c r="O24" s="256"/>
      <c r="P24" s="256"/>
      <c r="Q24" s="256"/>
      <c r="R24" s="175">
        <f>COUNTA(K24:Q24)</f>
        <v>1</v>
      </c>
    </row>
    <row r="25" spans="1:18" ht="14.25" customHeight="1">
      <c r="F25" s="585"/>
      <c r="G25" s="1015"/>
      <c r="H25" s="658"/>
      <c r="I25" s="608"/>
      <c r="J25" s="64" t="s">
        <v>918</v>
      </c>
      <c r="K25" s="255"/>
      <c r="L25" s="252"/>
      <c r="M25" s="252"/>
      <c r="N25" s="252"/>
      <c r="O25" s="256"/>
      <c r="P25" s="256"/>
      <c r="Q25" s="256"/>
      <c r="R25" s="175">
        <f>COUNTA(K25:Q25)</f>
        <v>0</v>
      </c>
    </row>
    <row r="26" spans="1:18" ht="14.25" customHeight="1">
      <c r="A26" s="27" t="str">
        <f>+B26&amp;C26&amp;D26</f>
        <v>1223401</v>
      </c>
      <c r="B26" s="28" t="s">
        <v>345</v>
      </c>
      <c r="C26" s="29">
        <v>34</v>
      </c>
      <c r="D26" s="28" t="s">
        <v>761</v>
      </c>
      <c r="E26" s="24">
        <v>23</v>
      </c>
      <c r="F26" s="585"/>
      <c r="G26" s="1015"/>
      <c r="H26" s="467" t="s">
        <v>917</v>
      </c>
      <c r="I26" s="467"/>
      <c r="J26" s="395" t="s">
        <v>916</v>
      </c>
      <c r="K26" s="42">
        <f>VLOOKUP($A26&amp;K$95,決統データ!$A$3:$DE$365,$E26+19,)</f>
        <v>0</v>
      </c>
      <c r="L26" s="42">
        <f>VLOOKUP($A26&amp;L$95,決統データ!$A$3:$DE$365,$E26+19,)</f>
        <v>395235</v>
      </c>
      <c r="M26" s="42">
        <f>VLOOKUP($A26&amp;M$95,決統データ!$A$3:$DE$365,$E26+19,)</f>
        <v>0</v>
      </c>
      <c r="N26" s="42">
        <f>VLOOKUP($A26&amp;N$95,決統データ!$A$3:$DE$365,$E26+19,)</f>
        <v>505374</v>
      </c>
      <c r="O26" s="42">
        <f>VLOOKUP($A26&amp;O$95,決統データ!$A$3:$DE$365,$E26+19,)</f>
        <v>0</v>
      </c>
      <c r="P26" s="42">
        <f>VLOOKUP($A26&amp;P$95,決統データ!$A$3:$DE$365,$E26+19,)</f>
        <v>0</v>
      </c>
      <c r="Q26" s="42">
        <f>VLOOKUP($A26&amp;Q$95,決統データ!$A$3:$DE$365,$E26+19,)</f>
        <v>0</v>
      </c>
      <c r="R26" s="175">
        <f>SUM(K26:Q26)</f>
        <v>900609</v>
      </c>
    </row>
    <row r="27" spans="1:18" ht="14.25" customHeight="1">
      <c r="A27" s="27" t="str">
        <f>+B27&amp;C27&amp;D27</f>
        <v>1223401</v>
      </c>
      <c r="B27" s="28" t="s">
        <v>345</v>
      </c>
      <c r="C27" s="29">
        <v>34</v>
      </c>
      <c r="D27" s="28" t="s">
        <v>761</v>
      </c>
      <c r="E27" s="24">
        <v>24</v>
      </c>
      <c r="F27" s="585"/>
      <c r="G27" s="1015"/>
      <c r="H27" s="467"/>
      <c r="I27" s="467"/>
      <c r="J27" s="395" t="s">
        <v>915</v>
      </c>
      <c r="K27" s="42">
        <f>VLOOKUP($A27&amp;K$95,決統データ!$A$3:$DE$365,$E27+19,)</f>
        <v>0</v>
      </c>
      <c r="L27" s="42">
        <f>VLOOKUP($A27&amp;L$95,決統データ!$A$3:$DE$365,$E27+19,)</f>
        <v>31770</v>
      </c>
      <c r="M27" s="42">
        <f>VLOOKUP($A27&amp;M$95,決統データ!$A$3:$DE$365,$E27+19,)</f>
        <v>0</v>
      </c>
      <c r="N27" s="42">
        <f>VLOOKUP($A27&amp;N$95,決統データ!$A$3:$DE$365,$E27+19,)</f>
        <v>41618</v>
      </c>
      <c r="O27" s="42">
        <f>VLOOKUP($A27&amp;O$95,決統データ!$A$3:$DE$365,$E27+19,)</f>
        <v>0</v>
      </c>
      <c r="P27" s="42">
        <f>VLOOKUP($A27&amp;P$95,決統データ!$A$3:$DE$365,$E27+19,)</f>
        <v>0</v>
      </c>
      <c r="Q27" s="42">
        <f>VLOOKUP($A27&amp;Q$95,決統データ!$A$3:$DE$365,$E27+19,)</f>
        <v>0</v>
      </c>
      <c r="R27" s="175">
        <f>SUM(K27:Q27)</f>
        <v>73388</v>
      </c>
    </row>
    <row r="28" spans="1:18" ht="14.25" customHeight="1">
      <c r="A28" s="27" t="str">
        <f>+B28&amp;C28&amp;D28</f>
        <v>1223401</v>
      </c>
      <c r="B28" s="28" t="s">
        <v>345</v>
      </c>
      <c r="C28" s="29">
        <v>34</v>
      </c>
      <c r="D28" s="28" t="s">
        <v>761</v>
      </c>
      <c r="E28" s="24">
        <v>25</v>
      </c>
      <c r="F28" s="585"/>
      <c r="G28" s="1015"/>
      <c r="H28" s="467"/>
      <c r="I28" s="467"/>
      <c r="J28" s="395" t="s">
        <v>914</v>
      </c>
      <c r="K28" s="42">
        <f>VLOOKUP($A28&amp;K$95,決統データ!$A$3:$DE$365,$E28+19,)</f>
        <v>0</v>
      </c>
      <c r="L28" s="42">
        <f>VLOOKUP($A28&amp;L$95,決統データ!$A$3:$DE$365,$E28+19,)</f>
        <v>7063</v>
      </c>
      <c r="M28" s="42">
        <f>VLOOKUP($A28&amp;M$95,決統データ!$A$3:$DE$365,$E28+19,)</f>
        <v>0</v>
      </c>
      <c r="N28" s="42">
        <f>VLOOKUP($A28&amp;N$95,決統データ!$A$3:$DE$365,$E28+19,)</f>
        <v>0</v>
      </c>
      <c r="O28" s="42">
        <f>VLOOKUP($A28&amp;O$95,決統データ!$A$3:$DE$365,$E28+19,)</f>
        <v>0</v>
      </c>
      <c r="P28" s="42">
        <f>VLOOKUP($A28&amp;P$95,決統データ!$A$3:$DE$365,$E28+19,)</f>
        <v>0</v>
      </c>
      <c r="Q28" s="42">
        <f>VLOOKUP($A28&amp;Q$95,決統データ!$A$3:$DE$365,$E28+19,)</f>
        <v>0</v>
      </c>
      <c r="R28" s="175">
        <f>SUM(K28:Q28)</f>
        <v>7063</v>
      </c>
    </row>
    <row r="29" spans="1:18" ht="14.25" customHeight="1">
      <c r="A29" s="27" t="str">
        <f>+B29&amp;C29&amp;D29</f>
        <v>1223401</v>
      </c>
      <c r="B29" s="28" t="s">
        <v>1396</v>
      </c>
      <c r="C29" s="29">
        <v>34</v>
      </c>
      <c r="D29" s="28" t="s">
        <v>548</v>
      </c>
      <c r="E29" s="400">
        <v>26</v>
      </c>
      <c r="F29" s="585"/>
      <c r="G29" s="1015"/>
      <c r="H29" s="467"/>
      <c r="I29" s="467"/>
      <c r="J29" s="399" t="s">
        <v>1392</v>
      </c>
      <c r="K29" s="42">
        <f>VLOOKUP($A29&amp;K$95,決統データ!$A$3:$DE$365,$E29+19,)</f>
        <v>0</v>
      </c>
      <c r="L29" s="42">
        <f>VLOOKUP($A29&amp;L$95,決統データ!$A$3:$DE$365,$E29+19,)</f>
        <v>7063</v>
      </c>
      <c r="M29" s="42">
        <f>VLOOKUP($A29&amp;M$95,決統データ!$A$3:$DE$365,$E29+19,)</f>
        <v>0</v>
      </c>
      <c r="N29" s="42">
        <f>VLOOKUP($A29&amp;N$95,決統データ!$A$3:$DE$365,$E29+19,)</f>
        <v>0</v>
      </c>
      <c r="O29" s="42">
        <f>VLOOKUP($A29&amp;O$95,決統データ!$A$3:$DE$365,$E29+19,)</f>
        <v>0</v>
      </c>
      <c r="P29" s="42">
        <f>VLOOKUP($A29&amp;P$95,決統データ!$A$3:$DE$365,$E29+19,)</f>
        <v>0</v>
      </c>
      <c r="Q29" s="42">
        <f>VLOOKUP($A29&amp;Q$95,決統データ!$A$3:$DE$365,$E29+19,)</f>
        <v>0</v>
      </c>
      <c r="R29" s="175">
        <f>SUM(K29:Q29)</f>
        <v>7063</v>
      </c>
    </row>
    <row r="30" spans="1:18" ht="14.25" customHeight="1">
      <c r="A30" s="27" t="str">
        <f>+B30&amp;C30&amp;D30</f>
        <v>1223401</v>
      </c>
      <c r="B30" s="28" t="s">
        <v>1396</v>
      </c>
      <c r="C30" s="29">
        <v>34</v>
      </c>
      <c r="D30" s="28" t="s">
        <v>548</v>
      </c>
      <c r="E30" s="400">
        <v>27</v>
      </c>
      <c r="F30" s="586"/>
      <c r="G30" s="1016"/>
      <c r="H30" s="467"/>
      <c r="I30" s="467"/>
      <c r="J30" s="399" t="s">
        <v>1393</v>
      </c>
      <c r="K30" s="42">
        <f>VLOOKUP($A30&amp;K$95,決統データ!$A$3:$DE$365,$E30+19,)</f>
        <v>0</v>
      </c>
      <c r="L30" s="42">
        <f>VLOOKUP($A30&amp;L$95,決統データ!$A$3:$DE$365,$E30+19,)</f>
        <v>7063</v>
      </c>
      <c r="M30" s="42">
        <f>VLOOKUP($A30&amp;M$95,決統データ!$A$3:$DE$365,$E30+19,)</f>
        <v>0</v>
      </c>
      <c r="N30" s="42">
        <f>VLOOKUP($A30&amp;N$95,決統データ!$A$3:$DE$365,$E30+19,)</f>
        <v>0</v>
      </c>
      <c r="O30" s="42">
        <f>VLOOKUP($A30&amp;O$95,決統データ!$A$3:$DE$365,$E30+19,)</f>
        <v>0</v>
      </c>
      <c r="P30" s="42">
        <f>VLOOKUP($A30&amp;P$95,決統データ!$A$3:$DE$365,$E30+19,)</f>
        <v>0</v>
      </c>
      <c r="Q30" s="42">
        <f>VLOOKUP($A30&amp;Q$95,決統データ!$A$3:$DE$365,$E30+19,)</f>
        <v>0</v>
      </c>
      <c r="R30" s="175">
        <f>SUM(K30:Q30)</f>
        <v>7063</v>
      </c>
    </row>
    <row r="31" spans="1:18" ht="14.25" customHeight="1">
      <c r="F31" s="1033" t="s">
        <v>331</v>
      </c>
      <c r="G31" s="775" t="s">
        <v>337</v>
      </c>
      <c r="H31" s="1037"/>
      <c r="I31" s="1037"/>
      <c r="J31" s="1037"/>
      <c r="K31" s="300" t="s">
        <v>335</v>
      </c>
      <c r="L31" s="300" t="s">
        <v>1279</v>
      </c>
      <c r="M31" s="300" t="s">
        <v>336</v>
      </c>
      <c r="N31" s="300" t="s">
        <v>1279</v>
      </c>
      <c r="O31" s="300" t="s">
        <v>335</v>
      </c>
      <c r="P31" s="300" t="s">
        <v>335</v>
      </c>
      <c r="Q31" s="300" t="s">
        <v>336</v>
      </c>
      <c r="R31" s="175"/>
    </row>
    <row r="32" spans="1:18" s="86" customFormat="1" ht="14.25" customHeight="1">
      <c r="A32" s="27" t="str">
        <f t="shared" ref="A32:A39" si="3">+B32&amp;C32&amp;D32</f>
        <v>1223401</v>
      </c>
      <c r="B32" s="28" t="s">
        <v>345</v>
      </c>
      <c r="C32" s="29">
        <v>34</v>
      </c>
      <c r="D32" s="28" t="s">
        <v>761</v>
      </c>
      <c r="E32" s="237">
        <v>28</v>
      </c>
      <c r="F32" s="1034"/>
      <c r="G32" s="294" t="s">
        <v>937</v>
      </c>
      <c r="H32" s="294"/>
      <c r="I32" s="295"/>
      <c r="J32" s="296"/>
      <c r="K32" s="35">
        <f>VLOOKUP($A32&amp;K$95,決統データ!$A$3:$DE$365,$E32+19,)</f>
        <v>4141107</v>
      </c>
      <c r="L32" s="35">
        <f>VLOOKUP($A32&amp;L$95,決統データ!$A$3:$DE$365,$E32+19,)</f>
        <v>0</v>
      </c>
      <c r="M32" s="35">
        <f>VLOOKUP($A32&amp;M$95,決統データ!$A$3:$DE$365,$E32+19,)</f>
        <v>4080401</v>
      </c>
      <c r="N32" s="35">
        <f>VLOOKUP($A32&amp;N$95,決統データ!$A$3:$DE$365,$E32+19,)</f>
        <v>0</v>
      </c>
      <c r="O32" s="35">
        <f>VLOOKUP($A32&amp;O$95,決統データ!$A$3:$DE$365,$E32+19,)</f>
        <v>4170317</v>
      </c>
      <c r="P32" s="35">
        <f>VLOOKUP($A32&amp;P$95,決統データ!$A$3:$DE$365,$E32+19,)</f>
        <v>4120401</v>
      </c>
      <c r="Q32" s="35">
        <f>VLOOKUP($A32&amp;Q$95,決統データ!$A$3:$DE$365,$E32+19,)</f>
        <v>4180401</v>
      </c>
      <c r="R32" s="248"/>
    </row>
    <row r="33" spans="1:18">
      <c r="A33" s="27" t="str">
        <f t="shared" si="3"/>
        <v>1223401</v>
      </c>
      <c r="B33" s="28" t="s">
        <v>345</v>
      </c>
      <c r="C33" s="29">
        <v>34</v>
      </c>
      <c r="D33" s="28" t="s">
        <v>761</v>
      </c>
      <c r="E33" s="24">
        <v>29</v>
      </c>
      <c r="F33" s="1034"/>
      <c r="G33" s="584" t="s">
        <v>936</v>
      </c>
      <c r="H33" s="60" t="s">
        <v>935</v>
      </c>
      <c r="I33" s="64"/>
      <c r="J33" s="65"/>
      <c r="K33" s="414">
        <f>VLOOKUP($A33&amp;K$95,決統データ!$A$3:$DE$365,$E33+19,)</f>
        <v>1465358</v>
      </c>
      <c r="L33" s="414">
        <f>VLOOKUP($A33&amp;L$95,決統データ!$A$3:$DE$365,$E33+19,)</f>
        <v>0</v>
      </c>
      <c r="M33" s="414">
        <f>VLOOKUP($A33&amp;M$95,決統データ!$A$3:$DE$365,$E33+19,)</f>
        <v>6679320</v>
      </c>
      <c r="N33" s="414">
        <f>VLOOKUP($A33&amp;N$95,決統データ!$A$3:$DE$365,$E33+19,)</f>
        <v>0</v>
      </c>
      <c r="O33" s="414">
        <f>VLOOKUP($A33&amp;O$95,決統データ!$A$3:$DE$365,$E33+19,)</f>
        <v>740855</v>
      </c>
      <c r="P33" s="414">
        <f>VLOOKUP($A33&amp;P$95,決統データ!$A$3:$DE$365,$E33+19,)</f>
        <v>285346</v>
      </c>
      <c r="Q33" s="414">
        <f>VLOOKUP($A33&amp;Q$95,決統データ!$A$3:$DE$365,$E33+19,)</f>
        <v>1763503</v>
      </c>
      <c r="R33" s="175">
        <f t="shared" ref="R33:R50" si="4">SUM(K33:Q33)</f>
        <v>10934382</v>
      </c>
    </row>
    <row r="34" spans="1:18" ht="14.25" customHeight="1">
      <c r="A34" s="27" t="str">
        <f>+B34&amp;C34&amp;D34</f>
        <v>1223401</v>
      </c>
      <c r="B34" s="28" t="s">
        <v>1396</v>
      </c>
      <c r="C34" s="29">
        <v>34</v>
      </c>
      <c r="D34" s="28" t="s">
        <v>548</v>
      </c>
      <c r="E34" s="237">
        <v>30</v>
      </c>
      <c r="F34" s="1034"/>
      <c r="G34" s="585"/>
      <c r="H34" s="60" t="s">
        <v>934</v>
      </c>
      <c r="I34" s="64"/>
      <c r="J34" s="65"/>
      <c r="K34" s="414">
        <f>VLOOKUP($A34&amp;K$95,決統データ!$A$3:$DE$365,$E34+19,)</f>
        <v>128351</v>
      </c>
      <c r="L34" s="414">
        <f>VLOOKUP($A34&amp;L$95,決統データ!$A$3:$DE$365,$E34+19,)</f>
        <v>0</v>
      </c>
      <c r="M34" s="414">
        <f>VLOOKUP($A34&amp;M$95,決統データ!$A$3:$DE$365,$E34+19,)</f>
        <v>546992</v>
      </c>
      <c r="N34" s="414">
        <f>VLOOKUP($A34&amp;N$95,決統データ!$A$3:$DE$365,$E34+19,)</f>
        <v>0</v>
      </c>
      <c r="O34" s="414">
        <f>VLOOKUP($A34&amp;O$95,決統データ!$A$3:$DE$365,$E34+19,)</f>
        <v>15692</v>
      </c>
      <c r="P34" s="414">
        <f>VLOOKUP($A34&amp;P$95,決統データ!$A$3:$DE$365,$E34+19,)</f>
        <v>10830</v>
      </c>
      <c r="Q34" s="414">
        <f>VLOOKUP($A34&amp;Q$95,決統データ!$A$3:$DE$365,$E34+19,)</f>
        <v>196108</v>
      </c>
      <c r="R34" s="175">
        <f t="shared" si="4"/>
        <v>897973</v>
      </c>
    </row>
    <row r="35" spans="1:18" ht="14.25" customHeight="1">
      <c r="A35" s="27" t="str">
        <f>+B35&amp;C35&amp;D35</f>
        <v>1223401</v>
      </c>
      <c r="B35" s="28" t="s">
        <v>1396</v>
      </c>
      <c r="C35" s="29">
        <v>34</v>
      </c>
      <c r="D35" s="28" t="s">
        <v>548</v>
      </c>
      <c r="E35" s="400">
        <v>31</v>
      </c>
      <c r="F35" s="1034"/>
      <c r="G35" s="585"/>
      <c r="H35" s="60" t="s">
        <v>933</v>
      </c>
      <c r="I35" s="64"/>
      <c r="J35" s="65"/>
      <c r="K35" s="414">
        <f>VLOOKUP($A35&amp;K$95,決統データ!$A$3:$DE$365,$E35+19,)</f>
        <v>11417</v>
      </c>
      <c r="L35" s="414">
        <f>VLOOKUP($A35&amp;L$95,決統データ!$A$3:$DE$365,$E35+19,)</f>
        <v>0</v>
      </c>
      <c r="M35" s="414">
        <f>VLOOKUP($A35&amp;M$95,決統データ!$A$3:$DE$365,$E35+19,)</f>
        <v>12211</v>
      </c>
      <c r="N35" s="414">
        <f>VLOOKUP($A35&amp;N$95,決統データ!$A$3:$DE$365,$E35+19,)</f>
        <v>0</v>
      </c>
      <c r="O35" s="414">
        <f>VLOOKUP($A35&amp;O$95,決統データ!$A$3:$DE$365,$E35+19,)</f>
        <v>47212</v>
      </c>
      <c r="P35" s="414">
        <f>VLOOKUP($A35&amp;P$95,決統データ!$A$3:$DE$365,$E35+19,)</f>
        <v>26347</v>
      </c>
      <c r="Q35" s="414">
        <f>VLOOKUP($A35&amp;Q$95,決統データ!$A$3:$DE$365,$E35+19,)</f>
        <v>8993</v>
      </c>
      <c r="R35" s="175">
        <f t="shared" si="4"/>
        <v>106180</v>
      </c>
    </row>
    <row r="36" spans="1:18" ht="14.25" customHeight="1">
      <c r="A36" s="27" t="str">
        <f>+B36&amp;C36&amp;D36</f>
        <v>1223401</v>
      </c>
      <c r="B36" s="28" t="s">
        <v>1396</v>
      </c>
      <c r="C36" s="29">
        <v>34</v>
      </c>
      <c r="D36" s="28" t="s">
        <v>548</v>
      </c>
      <c r="E36" s="237">
        <v>32</v>
      </c>
      <c r="F36" s="1034"/>
      <c r="G36" s="585"/>
      <c r="H36" s="225" t="s">
        <v>932</v>
      </c>
      <c r="I36" s="64"/>
      <c r="J36" s="65"/>
      <c r="K36" s="414">
        <f>VLOOKUP($A36&amp;K$95,決統データ!$A$3:$DE$365,$E36+19,)</f>
        <v>40450</v>
      </c>
      <c r="L36" s="414">
        <f>VLOOKUP($A36&amp;L$95,決統データ!$A$3:$DE$365,$E36+19,)</f>
        <v>0</v>
      </c>
      <c r="M36" s="414">
        <f>VLOOKUP($A36&amp;M$95,決統データ!$A$3:$DE$365,$E36+19,)</f>
        <v>121275</v>
      </c>
      <c r="N36" s="414">
        <f>VLOOKUP($A36&amp;N$95,決統データ!$A$3:$DE$365,$E36+19,)</f>
        <v>0</v>
      </c>
      <c r="O36" s="414">
        <f>VLOOKUP($A36&amp;O$95,決統データ!$A$3:$DE$365,$E36+19,)</f>
        <v>15692</v>
      </c>
      <c r="P36" s="414">
        <f>VLOOKUP($A36&amp;P$95,決統データ!$A$3:$DE$365,$E36+19,)</f>
        <v>7846</v>
      </c>
      <c r="Q36" s="414">
        <f>VLOOKUP($A36&amp;Q$95,決統データ!$A$3:$DE$365,$E36+19,)</f>
        <v>72255</v>
      </c>
      <c r="R36" s="175">
        <f t="shared" si="4"/>
        <v>257518</v>
      </c>
    </row>
    <row r="37" spans="1:18">
      <c r="A37" s="27" t="str">
        <f>+B37&amp;C37&amp;D37</f>
        <v>1223401</v>
      </c>
      <c r="B37" s="28" t="s">
        <v>1396</v>
      </c>
      <c r="C37" s="29">
        <v>34</v>
      </c>
      <c r="D37" s="28" t="s">
        <v>548</v>
      </c>
      <c r="E37" s="400">
        <v>33</v>
      </c>
      <c r="F37" s="1034"/>
      <c r="G37" s="585"/>
      <c r="H37" s="60" t="s">
        <v>931</v>
      </c>
      <c r="I37" s="225"/>
      <c r="J37" s="225"/>
      <c r="K37" s="414">
        <f>VLOOKUP($A37&amp;K$95,決統データ!$A$3:$DE$365,$E37+19,)</f>
        <v>28306</v>
      </c>
      <c r="L37" s="414">
        <f>VLOOKUP($A37&amp;L$95,決統データ!$A$3:$DE$365,$E37+19,)</f>
        <v>0</v>
      </c>
      <c r="M37" s="414">
        <f>VLOOKUP($A37&amp;M$95,決統データ!$A$3:$DE$365,$E37+19,)</f>
        <v>39237</v>
      </c>
      <c r="N37" s="414">
        <f>VLOOKUP($A37&amp;N$95,決統データ!$A$3:$DE$365,$E37+19,)</f>
        <v>0</v>
      </c>
      <c r="O37" s="414">
        <f>VLOOKUP($A37&amp;O$95,決統データ!$A$3:$DE$365,$E37+19,)</f>
        <v>39112</v>
      </c>
      <c r="P37" s="414">
        <f>VLOOKUP($A37&amp;P$95,決統データ!$A$3:$DE$365,$E37+19,)</f>
        <v>19100</v>
      </c>
      <c r="Q37" s="414">
        <f>VLOOKUP($A37&amp;Q$95,決統データ!$A$3:$DE$365,$E37+19,)</f>
        <v>9760</v>
      </c>
      <c r="R37" s="175">
        <f t="shared" si="4"/>
        <v>135515</v>
      </c>
    </row>
    <row r="38" spans="1:18" ht="14.25" customHeight="1">
      <c r="A38" s="27" t="str">
        <f t="shared" si="3"/>
        <v>1223401</v>
      </c>
      <c r="B38" s="28" t="s">
        <v>345</v>
      </c>
      <c r="C38" s="29">
        <v>34</v>
      </c>
      <c r="D38" s="28" t="s">
        <v>761</v>
      </c>
      <c r="E38" s="24">
        <v>35</v>
      </c>
      <c r="F38" s="1034"/>
      <c r="G38" s="585"/>
      <c r="H38" s="638" t="s">
        <v>930</v>
      </c>
      <c r="I38" s="968"/>
      <c r="J38" s="64" t="s">
        <v>928</v>
      </c>
      <c r="K38" s="414">
        <f>VLOOKUP($A38&amp;K$95,決統データ!$A$3:$DE$365,$E38+19,)</f>
        <v>1465358</v>
      </c>
      <c r="L38" s="414">
        <f>VLOOKUP($A38&amp;L$95,決統データ!$A$3:$DE$365,$E38+19,)</f>
        <v>0</v>
      </c>
      <c r="M38" s="414">
        <f>VLOOKUP($A38&amp;M$95,決統データ!$A$3:$DE$365,$E38+19,)</f>
        <v>6643921</v>
      </c>
      <c r="N38" s="414">
        <f>VLOOKUP($A38&amp;N$95,決統データ!$A$3:$DE$365,$E38+19,)</f>
        <v>0</v>
      </c>
      <c r="O38" s="414">
        <f>VLOOKUP($A38&amp;O$95,決統データ!$A$3:$DE$365,$E38+19,)</f>
        <v>740855</v>
      </c>
      <c r="P38" s="414">
        <f>VLOOKUP($A38&amp;P$95,決統データ!$A$3:$DE$365,$E38+19,)</f>
        <v>265346</v>
      </c>
      <c r="Q38" s="414">
        <f>VLOOKUP($A38&amp;Q$95,決統データ!$A$3:$DE$365,$E38+19,)</f>
        <v>1763503</v>
      </c>
      <c r="R38" s="175">
        <f t="shared" si="4"/>
        <v>10878983</v>
      </c>
    </row>
    <row r="39" spans="1:18">
      <c r="A39" s="27" t="str">
        <f t="shared" si="3"/>
        <v>1223401</v>
      </c>
      <c r="B39" s="28" t="s">
        <v>345</v>
      </c>
      <c r="C39" s="29">
        <v>34</v>
      </c>
      <c r="D39" s="28" t="s">
        <v>761</v>
      </c>
      <c r="E39" s="24">
        <v>36</v>
      </c>
      <c r="F39" s="1034"/>
      <c r="G39" s="585"/>
      <c r="H39" s="1001"/>
      <c r="I39" s="1002"/>
      <c r="J39" s="64" t="s">
        <v>780</v>
      </c>
      <c r="K39" s="414">
        <f>VLOOKUP($A39&amp;K$95,決統データ!$A$3:$DE$365,$E39+19,)</f>
        <v>128351</v>
      </c>
      <c r="L39" s="414">
        <f>VLOOKUP($A39&amp;L$95,決統データ!$A$3:$DE$365,$E39+19,)</f>
        <v>0</v>
      </c>
      <c r="M39" s="414">
        <f>VLOOKUP($A39&amp;M$95,決統データ!$A$3:$DE$365,$E39+19,)</f>
        <v>546992</v>
      </c>
      <c r="N39" s="414">
        <f>VLOOKUP($A39&amp;N$95,決統データ!$A$3:$DE$365,$E39+19,)</f>
        <v>0</v>
      </c>
      <c r="O39" s="414">
        <f>VLOOKUP($A39&amp;O$95,決統データ!$A$3:$DE$365,$E39+19,)</f>
        <v>15692</v>
      </c>
      <c r="P39" s="414">
        <f>VLOOKUP($A39&amp;P$95,決統データ!$A$3:$DE$365,$E39+19,)</f>
        <v>8960</v>
      </c>
      <c r="Q39" s="414">
        <f>VLOOKUP($A39&amp;Q$95,決統データ!$A$3:$DE$365,$E39+19,)</f>
        <v>196108</v>
      </c>
      <c r="R39" s="175">
        <f t="shared" si="4"/>
        <v>896103</v>
      </c>
    </row>
    <row r="40" spans="1:18" ht="14.25" customHeight="1">
      <c r="A40" s="27" t="str">
        <f t="shared" ref="A40:A50" si="5">+B40&amp;C40&amp;D40</f>
        <v>1223401</v>
      </c>
      <c r="B40" s="28" t="s">
        <v>1396</v>
      </c>
      <c r="C40" s="29">
        <v>34</v>
      </c>
      <c r="D40" s="28" t="s">
        <v>548</v>
      </c>
      <c r="E40" s="400">
        <v>37</v>
      </c>
      <c r="F40" s="1034"/>
      <c r="G40" s="585"/>
      <c r="H40" s="93"/>
      <c r="I40" s="1041" t="s">
        <v>929</v>
      </c>
      <c r="J40" s="64" t="s">
        <v>928</v>
      </c>
      <c r="K40" s="414">
        <f>VLOOKUP($A40&amp;K$95,決統データ!$A$3:$DE$365,$E40+19,)</f>
        <v>0</v>
      </c>
      <c r="L40" s="414">
        <f>VLOOKUP($A40&amp;L$95,決統データ!$A$3:$DE$365,$E40+19,)</f>
        <v>0</v>
      </c>
      <c r="M40" s="414">
        <f>VLOOKUP($A40&amp;M$95,決統データ!$A$3:$DE$365,$E40+19,)</f>
        <v>0</v>
      </c>
      <c r="N40" s="414">
        <f>VLOOKUP($A40&amp;N$95,決統データ!$A$3:$DE$365,$E40+19,)</f>
        <v>0</v>
      </c>
      <c r="O40" s="414">
        <f>VLOOKUP($A40&amp;O$95,決統データ!$A$3:$DE$365,$E40+19,)</f>
        <v>0</v>
      </c>
      <c r="P40" s="414">
        <f>VLOOKUP($A40&amp;P$95,決統データ!$A$3:$DE$365,$E40+19,)</f>
        <v>0</v>
      </c>
      <c r="Q40" s="414">
        <f>VLOOKUP($A40&amp;Q$95,決統データ!$A$3:$DE$365,$E40+19,)</f>
        <v>0</v>
      </c>
      <c r="R40" s="175">
        <f t="shared" si="4"/>
        <v>0</v>
      </c>
    </row>
    <row r="41" spans="1:18">
      <c r="A41" s="27" t="str">
        <f t="shared" si="5"/>
        <v>1223401</v>
      </c>
      <c r="B41" s="28" t="s">
        <v>1396</v>
      </c>
      <c r="C41" s="29">
        <v>34</v>
      </c>
      <c r="D41" s="28" t="s">
        <v>548</v>
      </c>
      <c r="E41" s="400">
        <v>38</v>
      </c>
      <c r="F41" s="1034"/>
      <c r="G41" s="586"/>
      <c r="H41" s="94"/>
      <c r="I41" s="1042"/>
      <c r="J41" s="64" t="s">
        <v>780</v>
      </c>
      <c r="K41" s="414">
        <f>VLOOKUP($A41&amp;K$95,決統データ!$A$3:$DE$365,$E41+19,)</f>
        <v>0</v>
      </c>
      <c r="L41" s="414">
        <f>VLOOKUP($A41&amp;L$95,決統データ!$A$3:$DE$365,$E41+19,)</f>
        <v>0</v>
      </c>
      <c r="M41" s="414">
        <f>VLOOKUP($A41&amp;M$95,決統データ!$A$3:$DE$365,$E41+19,)</f>
        <v>0</v>
      </c>
      <c r="N41" s="414">
        <f>VLOOKUP($A41&amp;N$95,決統データ!$A$3:$DE$365,$E41+19,)</f>
        <v>0</v>
      </c>
      <c r="O41" s="414">
        <f>VLOOKUP($A41&amp;O$95,決統データ!$A$3:$DE$365,$E41+19,)</f>
        <v>0</v>
      </c>
      <c r="P41" s="414">
        <f>VLOOKUP($A41&amp;P$95,決統データ!$A$3:$DE$365,$E41+19,)</f>
        <v>0</v>
      </c>
      <c r="Q41" s="414">
        <f>VLOOKUP($A41&amp;Q$95,決統データ!$A$3:$DE$365,$E41+19,)</f>
        <v>0</v>
      </c>
      <c r="R41" s="175">
        <f t="shared" si="4"/>
        <v>0</v>
      </c>
    </row>
    <row r="42" spans="1:18" ht="14.25" customHeight="1">
      <c r="A42" s="27" t="str">
        <f t="shared" si="5"/>
        <v>1223401</v>
      </c>
      <c r="B42" s="28" t="s">
        <v>1396</v>
      </c>
      <c r="C42" s="29">
        <v>34</v>
      </c>
      <c r="D42" s="28" t="s">
        <v>548</v>
      </c>
      <c r="E42" s="400">
        <v>39</v>
      </c>
      <c r="F42" s="1034"/>
      <c r="G42" s="638" t="s">
        <v>927</v>
      </c>
      <c r="H42" s="1036"/>
      <c r="I42" s="1036"/>
      <c r="J42" s="1036"/>
      <c r="K42" s="414">
        <f>VLOOKUP($A42&amp;K$95,決統データ!$A$3:$DE$365,$E42+19,)</f>
        <v>1465358</v>
      </c>
      <c r="L42" s="414">
        <f>VLOOKUP($A42&amp;L$95,決統データ!$A$3:$DE$365,$E42+19,)</f>
        <v>0</v>
      </c>
      <c r="M42" s="414">
        <f>VLOOKUP($A42&amp;M$95,決統データ!$A$3:$DE$365,$E42+19,)</f>
        <v>6643921</v>
      </c>
      <c r="N42" s="414">
        <f>VLOOKUP($A42&amp;N$95,決統データ!$A$3:$DE$365,$E42+19,)</f>
        <v>0</v>
      </c>
      <c r="O42" s="414">
        <f>VLOOKUP($A42&amp;O$95,決統データ!$A$3:$DE$365,$E42+19,)</f>
        <v>740855</v>
      </c>
      <c r="P42" s="414">
        <f>VLOOKUP($A42&amp;P$95,決統データ!$A$3:$DE$365,$E42+19,)</f>
        <v>265346</v>
      </c>
      <c r="Q42" s="414">
        <f>VLOOKUP($A42&amp;Q$95,決統データ!$A$3:$DE$365,$E42+19,)</f>
        <v>1763503</v>
      </c>
      <c r="R42" s="175">
        <f t="shared" si="4"/>
        <v>10878983</v>
      </c>
    </row>
    <row r="43" spans="1:18">
      <c r="A43" s="27" t="str">
        <f t="shared" si="5"/>
        <v>1223401</v>
      </c>
      <c r="B43" s="28" t="s">
        <v>1396</v>
      </c>
      <c r="C43" s="29">
        <v>34</v>
      </c>
      <c r="D43" s="28" t="s">
        <v>548</v>
      </c>
      <c r="E43" s="400">
        <v>40</v>
      </c>
      <c r="F43" s="1034"/>
      <c r="G43" s="275" t="s">
        <v>926</v>
      </c>
      <c r="H43" s="297"/>
      <c r="I43" s="297"/>
      <c r="J43" s="297"/>
      <c r="K43" s="414">
        <f>VLOOKUP($A43&amp;K$95,決統データ!$A$3:$DE$365,$E43+19,)</f>
        <v>35826</v>
      </c>
      <c r="L43" s="414">
        <f>VLOOKUP($A43&amp;L$95,決統データ!$A$3:$DE$365,$E43+19,)</f>
        <v>0</v>
      </c>
      <c r="M43" s="414">
        <f>VLOOKUP($A43&amp;M$95,決統データ!$A$3:$DE$365,$E43+19,)</f>
        <v>35399</v>
      </c>
      <c r="N43" s="414">
        <f>VLOOKUP($A43&amp;N$95,決統データ!$A$3:$DE$365,$E43+19,)</f>
        <v>0</v>
      </c>
      <c r="O43" s="414">
        <f>VLOOKUP($A43&amp;O$95,決統データ!$A$3:$DE$365,$E43+19,)</f>
        <v>332713</v>
      </c>
      <c r="P43" s="414">
        <f>VLOOKUP($A43&amp;P$95,決統データ!$A$3:$DE$365,$E43+19,)</f>
        <v>6045</v>
      </c>
      <c r="Q43" s="414">
        <f>VLOOKUP($A43&amp;Q$95,決統データ!$A$3:$DE$365,$E43+19,)</f>
        <v>420328</v>
      </c>
      <c r="R43" s="175">
        <f t="shared" si="4"/>
        <v>830311</v>
      </c>
    </row>
    <row r="44" spans="1:18">
      <c r="A44" s="27" t="str">
        <f t="shared" si="5"/>
        <v>1223401</v>
      </c>
      <c r="B44" s="28" t="s">
        <v>1396</v>
      </c>
      <c r="C44" s="29">
        <v>34</v>
      </c>
      <c r="D44" s="28" t="s">
        <v>548</v>
      </c>
      <c r="E44" s="400">
        <v>41</v>
      </c>
      <c r="F44" s="1034"/>
      <c r="G44" s="580" t="s">
        <v>1388</v>
      </c>
      <c r="H44" s="646"/>
      <c r="I44" s="646"/>
      <c r="J44" s="581"/>
      <c r="K44" s="414">
        <f>VLOOKUP($A44&amp;K$95,決統データ!$A$3:$DE$365,$E44+19,)</f>
        <v>35826</v>
      </c>
      <c r="L44" s="414">
        <f>VLOOKUP($A44&amp;L$95,決統データ!$A$3:$DE$365,$E44+19,)</f>
        <v>0</v>
      </c>
      <c r="M44" s="414">
        <f>VLOOKUP($A44&amp;M$95,決統データ!$A$3:$DE$365,$E44+19,)</f>
        <v>35399</v>
      </c>
      <c r="N44" s="414">
        <f>VLOOKUP($A44&amp;N$95,決統データ!$A$3:$DE$365,$E44+19,)</f>
        <v>0</v>
      </c>
      <c r="O44" s="414">
        <f>VLOOKUP($A44&amp;O$95,決統データ!$A$3:$DE$365,$E44+19,)</f>
        <v>332713</v>
      </c>
      <c r="P44" s="414">
        <f>VLOOKUP($A44&amp;P$95,決統データ!$A$3:$DE$365,$E44+19,)</f>
        <v>0</v>
      </c>
      <c r="Q44" s="414">
        <f>VLOOKUP($A44&amp;Q$95,決統データ!$A$3:$DE$365,$E44+19,)</f>
        <v>420328</v>
      </c>
      <c r="R44" s="175">
        <f t="shared" si="4"/>
        <v>824266</v>
      </c>
    </row>
    <row r="45" spans="1:18">
      <c r="A45" s="27" t="str">
        <f t="shared" si="5"/>
        <v>1223401</v>
      </c>
      <c r="B45" s="28" t="s">
        <v>1396</v>
      </c>
      <c r="C45" s="29">
        <v>34</v>
      </c>
      <c r="D45" s="28" t="s">
        <v>548</v>
      </c>
      <c r="E45" s="400">
        <v>42</v>
      </c>
      <c r="F45" s="1034"/>
      <c r="G45" s="580" t="s">
        <v>1389</v>
      </c>
      <c r="H45" s="646"/>
      <c r="I45" s="646"/>
      <c r="J45" s="581"/>
      <c r="K45" s="414">
        <f>VLOOKUP($A45&amp;K$95,決統データ!$A$3:$DE$365,$E45+19,)</f>
        <v>35826</v>
      </c>
      <c r="L45" s="414">
        <f>VLOOKUP($A45&amp;L$95,決統データ!$A$3:$DE$365,$E45+19,)</f>
        <v>0</v>
      </c>
      <c r="M45" s="414">
        <f>VLOOKUP($A45&amp;M$95,決統データ!$A$3:$DE$365,$E45+19,)</f>
        <v>35399</v>
      </c>
      <c r="N45" s="414">
        <f>VLOOKUP($A45&amp;N$95,決統データ!$A$3:$DE$365,$E45+19,)</f>
        <v>0</v>
      </c>
      <c r="O45" s="414">
        <f>VLOOKUP($A45&amp;O$95,決統データ!$A$3:$DE$365,$E45+19,)</f>
        <v>332713</v>
      </c>
      <c r="P45" s="414">
        <f>VLOOKUP($A45&amp;P$95,決統データ!$A$3:$DE$365,$E45+19,)</f>
        <v>0</v>
      </c>
      <c r="Q45" s="414">
        <f>VLOOKUP($A45&amp;Q$95,決統データ!$A$3:$DE$365,$E45+19,)</f>
        <v>420328</v>
      </c>
      <c r="R45" s="175">
        <f t="shared" si="4"/>
        <v>824266</v>
      </c>
    </row>
    <row r="46" spans="1:18" ht="14.25" customHeight="1">
      <c r="A46" s="27" t="str">
        <f t="shared" si="5"/>
        <v>1223401</v>
      </c>
      <c r="B46" s="28" t="s">
        <v>1396</v>
      </c>
      <c r="C46" s="29">
        <v>34</v>
      </c>
      <c r="D46" s="28" t="s">
        <v>548</v>
      </c>
      <c r="E46" s="400">
        <v>43</v>
      </c>
      <c r="F46" s="1034"/>
      <c r="G46" s="584" t="s">
        <v>1387</v>
      </c>
      <c r="H46" s="1038" t="s">
        <v>1390</v>
      </c>
      <c r="I46" s="1039"/>
      <c r="J46" s="1040"/>
      <c r="K46" s="414">
        <f>VLOOKUP($A46&amp;K$95,決統データ!$A$3:$DE$365,$E46+19,)</f>
        <v>37312</v>
      </c>
      <c r="L46" s="414">
        <f>VLOOKUP($A46&amp;L$95,決統データ!$A$3:$DE$365,$E46+19,)</f>
        <v>0</v>
      </c>
      <c r="M46" s="414">
        <f>VLOOKUP($A46&amp;M$95,決統データ!$A$3:$DE$365,$E46+19,)</f>
        <v>0</v>
      </c>
      <c r="N46" s="414">
        <f>VLOOKUP($A46&amp;N$95,決統データ!$A$3:$DE$365,$E46+19,)</f>
        <v>0</v>
      </c>
      <c r="O46" s="414">
        <f>VLOOKUP($A46&amp;O$95,決統データ!$A$3:$DE$365,$E46+19,)</f>
        <v>15692</v>
      </c>
      <c r="P46" s="414">
        <f>VLOOKUP($A46&amp;P$95,決統データ!$A$3:$DE$365,$E46+19,)</f>
        <v>5976</v>
      </c>
      <c r="Q46" s="414">
        <f>VLOOKUP($A46&amp;Q$95,決統データ!$A$3:$DE$365,$E46+19,)</f>
        <v>192843</v>
      </c>
      <c r="R46" s="175">
        <f t="shared" si="4"/>
        <v>251823</v>
      </c>
    </row>
    <row r="47" spans="1:18" ht="14.25" customHeight="1">
      <c r="A47" s="27" t="str">
        <f t="shared" si="5"/>
        <v>1223401</v>
      </c>
      <c r="B47" s="28" t="s">
        <v>1396</v>
      </c>
      <c r="C47" s="29">
        <v>34</v>
      </c>
      <c r="D47" s="28" t="s">
        <v>548</v>
      </c>
      <c r="E47" s="400">
        <v>44</v>
      </c>
      <c r="F47" s="1034"/>
      <c r="G47" s="585"/>
      <c r="H47" s="658" t="s">
        <v>925</v>
      </c>
      <c r="I47" s="587" t="s">
        <v>1391</v>
      </c>
      <c r="J47" s="588"/>
      <c r="K47" s="414">
        <f>VLOOKUP($A47&amp;K$95,決統データ!$A$3:$DE$365,$E47+19,)</f>
        <v>3138</v>
      </c>
      <c r="L47" s="414">
        <f>VLOOKUP($A47&amp;L$95,決統データ!$A$3:$DE$365,$E47+19,)</f>
        <v>0</v>
      </c>
      <c r="M47" s="414">
        <f>VLOOKUP($A47&amp;M$95,決統データ!$A$3:$DE$365,$E47+19,)</f>
        <v>0</v>
      </c>
      <c r="N47" s="414">
        <f>VLOOKUP($A47&amp;N$95,決統データ!$A$3:$DE$365,$E47+19,)</f>
        <v>0</v>
      </c>
      <c r="O47" s="414">
        <f>VLOOKUP($A47&amp;O$95,決統データ!$A$3:$DE$365,$E47+19,)</f>
        <v>0</v>
      </c>
      <c r="P47" s="414">
        <f>VLOOKUP($A47&amp;P$95,決統データ!$A$3:$DE$365,$E47+19,)</f>
        <v>316</v>
      </c>
      <c r="Q47" s="414">
        <f>VLOOKUP($A47&amp;Q$95,決統データ!$A$3:$DE$365,$E47+19,)</f>
        <v>0</v>
      </c>
      <c r="R47" s="175">
        <f t="shared" si="4"/>
        <v>3454</v>
      </c>
    </row>
    <row r="48" spans="1:18" ht="14.25" customHeight="1">
      <c r="A48" s="27" t="str">
        <f t="shared" si="5"/>
        <v>1223401</v>
      </c>
      <c r="B48" s="28" t="s">
        <v>1396</v>
      </c>
      <c r="C48" s="29">
        <v>34</v>
      </c>
      <c r="D48" s="28" t="s">
        <v>548</v>
      </c>
      <c r="E48" s="400">
        <v>45</v>
      </c>
      <c r="F48" s="1034"/>
      <c r="G48" s="585"/>
      <c r="H48" s="658"/>
      <c r="I48" s="60" t="s">
        <v>924</v>
      </c>
      <c r="J48" s="64"/>
      <c r="K48" s="414">
        <f>VLOOKUP($A48&amp;K$95,決統データ!$A$3:$DE$365,$E48+19,)</f>
        <v>319</v>
      </c>
      <c r="L48" s="414">
        <f>VLOOKUP($A48&amp;L$95,決統データ!$A$3:$DE$365,$E48+19,)</f>
        <v>0</v>
      </c>
      <c r="M48" s="414">
        <f>VLOOKUP($A48&amp;M$95,決統データ!$A$3:$DE$365,$E48+19,)</f>
        <v>0</v>
      </c>
      <c r="N48" s="414">
        <f>VLOOKUP($A48&amp;N$95,決統データ!$A$3:$DE$365,$E48+19,)</f>
        <v>0</v>
      </c>
      <c r="O48" s="414">
        <f>VLOOKUP($A48&amp;O$95,決統データ!$A$3:$DE$365,$E48+19,)</f>
        <v>0</v>
      </c>
      <c r="P48" s="414">
        <f>VLOOKUP($A48&amp;P$95,決統データ!$A$3:$DE$365,$E48+19,)</f>
        <v>0</v>
      </c>
      <c r="Q48" s="414">
        <f>VLOOKUP($A48&amp;Q$95,決統データ!$A$3:$DE$365,$E48+19,)</f>
        <v>0</v>
      </c>
      <c r="R48" s="175">
        <f t="shared" si="4"/>
        <v>319</v>
      </c>
    </row>
    <row r="49" spans="1:201">
      <c r="A49" s="27" t="str">
        <f t="shared" si="5"/>
        <v>1223401</v>
      </c>
      <c r="B49" s="28" t="s">
        <v>1396</v>
      </c>
      <c r="C49" s="29">
        <v>34</v>
      </c>
      <c r="D49" s="28" t="s">
        <v>548</v>
      </c>
      <c r="E49" s="400">
        <v>46</v>
      </c>
      <c r="F49" s="1034"/>
      <c r="G49" s="585"/>
      <c r="H49" s="658"/>
      <c r="I49" s="60" t="s">
        <v>923</v>
      </c>
      <c r="J49" s="64"/>
      <c r="K49" s="414">
        <f>VLOOKUP($A49&amp;K$95,決統データ!$A$3:$DE$365,$E49+19,)</f>
        <v>7017</v>
      </c>
      <c r="L49" s="414">
        <f>VLOOKUP($A49&amp;L$95,決統データ!$A$3:$DE$365,$E49+19,)</f>
        <v>0</v>
      </c>
      <c r="M49" s="414">
        <f>VLOOKUP($A49&amp;M$95,決統データ!$A$3:$DE$365,$E49+19,)</f>
        <v>0</v>
      </c>
      <c r="N49" s="414">
        <f>VLOOKUP($A49&amp;N$95,決統データ!$A$3:$DE$365,$E49+19,)</f>
        <v>0</v>
      </c>
      <c r="O49" s="414">
        <f>VLOOKUP($A49&amp;O$95,決統データ!$A$3:$DE$365,$E49+19,)</f>
        <v>0</v>
      </c>
      <c r="P49" s="414">
        <f>VLOOKUP($A49&amp;P$95,決統データ!$A$3:$DE$365,$E49+19,)</f>
        <v>0</v>
      </c>
      <c r="Q49" s="414">
        <f>VLOOKUP($A49&amp;Q$95,決統データ!$A$3:$DE$365,$E49+19,)</f>
        <v>0</v>
      </c>
      <c r="R49" s="175">
        <f t="shared" si="4"/>
        <v>7017</v>
      </c>
    </row>
    <row r="50" spans="1:201">
      <c r="A50" s="27" t="str">
        <f t="shared" si="5"/>
        <v>1223401</v>
      </c>
      <c r="B50" s="28" t="s">
        <v>1396</v>
      </c>
      <c r="C50" s="29">
        <v>34</v>
      </c>
      <c r="D50" s="28" t="s">
        <v>548</v>
      </c>
      <c r="E50" s="400">
        <v>47</v>
      </c>
      <c r="F50" s="1034"/>
      <c r="G50" s="585"/>
      <c r="H50" s="658"/>
      <c r="I50" s="60" t="s">
        <v>922</v>
      </c>
      <c r="J50" s="64"/>
      <c r="K50" s="414">
        <f>VLOOKUP($A50&amp;K$95,決統データ!$A$3:$DE$365,$E50+19,)</f>
        <v>21997</v>
      </c>
      <c r="L50" s="414">
        <f>VLOOKUP($A50&amp;L$95,決統データ!$A$3:$DE$365,$E50+19,)</f>
        <v>0</v>
      </c>
      <c r="M50" s="414">
        <f>VLOOKUP($A50&amp;M$95,決統データ!$A$3:$DE$365,$E50+19,)</f>
        <v>0</v>
      </c>
      <c r="N50" s="414">
        <f>VLOOKUP($A50&amp;N$95,決統データ!$A$3:$DE$365,$E50+19,)</f>
        <v>0</v>
      </c>
      <c r="O50" s="414">
        <f>VLOOKUP($A50&amp;O$95,決統データ!$A$3:$DE$365,$E50+19,)</f>
        <v>0</v>
      </c>
      <c r="P50" s="414">
        <f>VLOOKUP($A50&amp;P$95,決統データ!$A$3:$DE$365,$E50+19,)</f>
        <v>0</v>
      </c>
      <c r="Q50" s="414">
        <f>VLOOKUP($A50&amp;Q$95,決統データ!$A$3:$DE$365,$E50+19,)</f>
        <v>0</v>
      </c>
      <c r="R50" s="175">
        <f t="shared" si="4"/>
        <v>21997</v>
      </c>
    </row>
    <row r="51" spans="1:201">
      <c r="F51" s="1034"/>
      <c r="G51" s="585"/>
      <c r="H51" s="658"/>
      <c r="I51" s="608" t="s">
        <v>921</v>
      </c>
      <c r="J51" s="64" t="s">
        <v>920</v>
      </c>
      <c r="K51" s="253"/>
      <c r="L51" s="256"/>
      <c r="M51" s="253"/>
      <c r="N51" s="256"/>
      <c r="O51" s="256"/>
      <c r="P51" s="358"/>
      <c r="Q51" s="256"/>
      <c r="R51" s="175">
        <f>(COUNTIF(K51:Q51,"○"))</f>
        <v>0</v>
      </c>
      <c r="V51" s="1">
        <v>0</v>
      </c>
      <c r="W51" s="1">
        <v>0</v>
      </c>
      <c r="AV51" s="1">
        <v>23</v>
      </c>
      <c r="AW51" s="1">
        <v>0</v>
      </c>
      <c r="AX51" s="1">
        <v>0</v>
      </c>
      <c r="AY51" s="1">
        <v>0</v>
      </c>
      <c r="AZ51" s="1">
        <v>11830</v>
      </c>
      <c r="BO51" s="1">
        <v>0</v>
      </c>
      <c r="BP51" s="1">
        <v>0</v>
      </c>
      <c r="CO51" s="1">
        <v>20</v>
      </c>
      <c r="CP51" s="1">
        <v>0</v>
      </c>
      <c r="CQ51" s="1">
        <v>0</v>
      </c>
      <c r="CR51" s="1">
        <v>0</v>
      </c>
      <c r="CS51" s="1">
        <v>0</v>
      </c>
      <c r="CT51" s="1">
        <v>0</v>
      </c>
      <c r="CU51" s="1">
        <v>0</v>
      </c>
      <c r="CV51" s="1">
        <v>0</v>
      </c>
      <c r="CW51" s="1">
        <v>0</v>
      </c>
      <c r="CX51" s="1">
        <v>0</v>
      </c>
      <c r="CY51" s="1">
        <v>20</v>
      </c>
      <c r="CZ51" s="1">
        <v>0</v>
      </c>
      <c r="DA51" s="1">
        <v>0</v>
      </c>
      <c r="DB51" s="1">
        <v>0</v>
      </c>
      <c r="DC51" s="1">
        <v>633</v>
      </c>
      <c r="DR51" s="1">
        <v>545000</v>
      </c>
      <c r="DS51" s="1">
        <v>0</v>
      </c>
      <c r="ER51" s="1">
        <v>0</v>
      </c>
      <c r="ES51" s="1">
        <v>0</v>
      </c>
      <c r="ET51" s="1">
        <v>0</v>
      </c>
      <c r="EU51" s="1">
        <v>0</v>
      </c>
      <c r="EV51" s="1">
        <v>0</v>
      </c>
      <c r="EW51" s="1">
        <v>0</v>
      </c>
      <c r="EX51" s="1">
        <v>0</v>
      </c>
      <c r="EY51" s="1">
        <v>0</v>
      </c>
      <c r="EZ51" s="1">
        <v>4045</v>
      </c>
      <c r="FO51" s="1">
        <v>0</v>
      </c>
      <c r="FP51" s="1">
        <v>0</v>
      </c>
      <c r="GO51" s="1">
        <v>0</v>
      </c>
      <c r="GP51" s="1">
        <v>0</v>
      </c>
      <c r="GQ51" s="1">
        <v>20</v>
      </c>
      <c r="GR51" s="1">
        <v>0</v>
      </c>
      <c r="GS51" s="1">
        <v>20</v>
      </c>
    </row>
    <row r="52" spans="1:201">
      <c r="F52" s="1034"/>
      <c r="G52" s="585"/>
      <c r="H52" s="658"/>
      <c r="I52" s="608"/>
      <c r="J52" s="64" t="s">
        <v>919</v>
      </c>
      <c r="K52" s="358" t="s">
        <v>1507</v>
      </c>
      <c r="L52" s="253"/>
      <c r="M52" s="253"/>
      <c r="N52" s="256"/>
      <c r="O52" s="358"/>
      <c r="P52" s="253"/>
      <c r="Q52" s="256"/>
      <c r="R52" s="175">
        <f>(COUNTIF(K52:Q52,"○"))</f>
        <v>1</v>
      </c>
    </row>
    <row r="53" spans="1:201" ht="14.25" customHeight="1">
      <c r="F53" s="1034"/>
      <c r="G53" s="585"/>
      <c r="H53" s="658"/>
      <c r="I53" s="608"/>
      <c r="J53" s="64" t="s">
        <v>918</v>
      </c>
      <c r="K53" s="253"/>
      <c r="L53" s="253"/>
      <c r="M53" s="358"/>
      <c r="N53" s="256"/>
      <c r="O53" s="256"/>
      <c r="P53" s="256"/>
      <c r="Q53" s="256"/>
      <c r="R53" s="175">
        <f>(COUNTIF(K53:Q53,"○"))</f>
        <v>0</v>
      </c>
    </row>
    <row r="54" spans="1:201">
      <c r="A54" s="27" t="str">
        <f>+B54&amp;C54&amp;D54</f>
        <v>1223401</v>
      </c>
      <c r="B54" s="28" t="s">
        <v>345</v>
      </c>
      <c r="C54" s="29">
        <v>34</v>
      </c>
      <c r="D54" s="28" t="s">
        <v>761</v>
      </c>
      <c r="E54" s="24">
        <v>50</v>
      </c>
      <c r="F54" s="1034"/>
      <c r="G54" s="585"/>
      <c r="H54" s="467" t="s">
        <v>917</v>
      </c>
      <c r="I54" s="467"/>
      <c r="J54" s="395" t="s">
        <v>916</v>
      </c>
      <c r="K54" s="42">
        <f>VLOOKUP($A54&amp;K$95,決統データ!$A$3:$DE$365,$E54+19,)</f>
        <v>87901</v>
      </c>
      <c r="L54" s="42">
        <f>VLOOKUP($A54&amp;L$95,決統データ!$A$3:$DE$365,$E54+19,)</f>
        <v>0</v>
      </c>
      <c r="M54" s="42">
        <f>VLOOKUP($A54&amp;M$95,決統データ!$A$3:$DE$365,$E54+19,)</f>
        <v>425717</v>
      </c>
      <c r="N54" s="42">
        <f>VLOOKUP($A54&amp;N$95,決統データ!$A$3:$DE$365,$E54+19,)</f>
        <v>0</v>
      </c>
      <c r="O54" s="42">
        <f>VLOOKUP($A54&amp;O$95,決統データ!$A$3:$DE$365,$E54+19,)</f>
        <v>0</v>
      </c>
      <c r="P54" s="42">
        <f>VLOOKUP($A54&amp;P$95,決統データ!$A$3:$DE$365,$E54+19,)</f>
        <v>2984</v>
      </c>
      <c r="Q54" s="42">
        <f>VLOOKUP($A54&amp;Q$95,決統データ!$A$3:$DE$365,$E54+19,)</f>
        <v>123853</v>
      </c>
      <c r="R54" s="175">
        <f t="shared" ref="R54:R92" si="6">SUM(K54:Q54)</f>
        <v>640455</v>
      </c>
    </row>
    <row r="55" spans="1:201">
      <c r="A55" s="27" t="str">
        <f>+B55&amp;C55&amp;D55</f>
        <v>1223401</v>
      </c>
      <c r="B55" s="28" t="s">
        <v>345</v>
      </c>
      <c r="C55" s="29">
        <v>34</v>
      </c>
      <c r="D55" s="28" t="s">
        <v>761</v>
      </c>
      <c r="E55" s="24">
        <v>51</v>
      </c>
      <c r="F55" s="1034"/>
      <c r="G55" s="585"/>
      <c r="H55" s="467"/>
      <c r="I55" s="467"/>
      <c r="J55" s="395" t="s">
        <v>915</v>
      </c>
      <c r="K55" s="42">
        <f>VLOOKUP($A55&amp;K$95,決統データ!$A$3:$DE$365,$E55+19,)</f>
        <v>37312</v>
      </c>
      <c r="L55" s="42">
        <f>VLOOKUP($A55&amp;L$95,決統データ!$A$3:$DE$365,$E55+19,)</f>
        <v>0</v>
      </c>
      <c r="M55" s="42">
        <f>VLOOKUP($A55&amp;M$95,決統データ!$A$3:$DE$365,$E55+19,)</f>
        <v>83455</v>
      </c>
      <c r="N55" s="42">
        <f>VLOOKUP($A55&amp;N$95,決統データ!$A$3:$DE$365,$E55+19,)</f>
        <v>0</v>
      </c>
      <c r="O55" s="42">
        <f>VLOOKUP($A55&amp;O$95,決統データ!$A$3:$DE$365,$E55+19,)</f>
        <v>8862</v>
      </c>
      <c r="P55" s="42">
        <f>VLOOKUP($A55&amp;P$95,決統データ!$A$3:$DE$365,$E55+19,)</f>
        <v>5660</v>
      </c>
      <c r="Q55" s="42">
        <f>VLOOKUP($A55&amp;Q$95,決統データ!$A$3:$DE$365,$E55+19,)</f>
        <v>25513</v>
      </c>
      <c r="R55" s="175">
        <f t="shared" si="6"/>
        <v>160802</v>
      </c>
    </row>
    <row r="56" spans="1:201" s="86" customFormat="1" ht="14.25" customHeight="1">
      <c r="A56" s="27" t="str">
        <f>+B56&amp;C56&amp;D56</f>
        <v>1223401</v>
      </c>
      <c r="B56" s="28" t="s">
        <v>345</v>
      </c>
      <c r="C56" s="29">
        <v>34</v>
      </c>
      <c r="D56" s="28" t="s">
        <v>761</v>
      </c>
      <c r="E56" s="24">
        <v>52</v>
      </c>
      <c r="F56" s="1034"/>
      <c r="G56" s="585"/>
      <c r="H56" s="467"/>
      <c r="I56" s="467"/>
      <c r="J56" s="395" t="s">
        <v>914</v>
      </c>
      <c r="K56" s="42">
        <f>VLOOKUP($A56&amp;K$95,決統データ!$A$3:$DE$365,$E56+19,)</f>
        <v>3138</v>
      </c>
      <c r="L56" s="42">
        <f>VLOOKUP($A56&amp;L$95,決統データ!$A$3:$DE$365,$E56+19,)</f>
        <v>0</v>
      </c>
      <c r="M56" s="42">
        <f>VLOOKUP($A56&amp;M$95,決統データ!$A$3:$DE$365,$E56+19,)</f>
        <v>37820</v>
      </c>
      <c r="N56" s="42">
        <f>VLOOKUP($A56&amp;N$95,決統データ!$A$3:$DE$365,$E56+19,)</f>
        <v>0</v>
      </c>
      <c r="O56" s="42">
        <f>VLOOKUP($A56&amp;O$95,決統データ!$A$3:$DE$365,$E56+19,)</f>
        <v>6830</v>
      </c>
      <c r="P56" s="42">
        <f>VLOOKUP($A56&amp;P$95,決統データ!$A$3:$DE$365,$E56+19,)</f>
        <v>316</v>
      </c>
      <c r="Q56" s="42">
        <f>VLOOKUP($A56&amp;Q$95,決統データ!$A$3:$DE$365,$E56+19,)</f>
        <v>46742</v>
      </c>
      <c r="R56" s="175">
        <f t="shared" si="6"/>
        <v>94846</v>
      </c>
    </row>
    <row r="57" spans="1:201" s="86" customFormat="1" ht="14.25" customHeight="1">
      <c r="A57" s="27" t="str">
        <f>+B57&amp;C57&amp;D57</f>
        <v>1223401</v>
      </c>
      <c r="B57" s="28" t="s">
        <v>1396</v>
      </c>
      <c r="C57" s="29">
        <v>34</v>
      </c>
      <c r="D57" s="28" t="s">
        <v>548</v>
      </c>
      <c r="E57" s="400">
        <v>53</v>
      </c>
      <c r="F57" s="1034"/>
      <c r="G57" s="585"/>
      <c r="H57" s="467"/>
      <c r="I57" s="467"/>
      <c r="J57" s="398" t="s">
        <v>1392</v>
      </c>
      <c r="K57" s="42">
        <f>VLOOKUP($A57&amp;K$95,決統データ!$A$3:$DE$365,$E57+19,)</f>
        <v>3138</v>
      </c>
      <c r="L57" s="42">
        <f>VLOOKUP($A57&amp;L$95,決統データ!$A$3:$DE$365,$E57+19,)</f>
        <v>0</v>
      </c>
      <c r="M57" s="42">
        <f>VLOOKUP($A57&amp;M$95,決統データ!$A$3:$DE$365,$E57+19,)</f>
        <v>0</v>
      </c>
      <c r="N57" s="42">
        <f>VLOOKUP($A57&amp;N$95,決統データ!$A$3:$DE$365,$E57+19,)</f>
        <v>0</v>
      </c>
      <c r="O57" s="42">
        <f>VLOOKUP($A57&amp;O$95,決統データ!$A$3:$DE$365,$E57+19,)</f>
        <v>6830</v>
      </c>
      <c r="P57" s="42">
        <f>VLOOKUP($A57&amp;P$95,決統データ!$A$3:$DE$365,$E57+19,)</f>
        <v>316</v>
      </c>
      <c r="Q57" s="42">
        <f>VLOOKUP($A57&amp;Q$95,決統データ!$A$3:$DE$365,$E57+19,)</f>
        <v>46742</v>
      </c>
      <c r="R57" s="175">
        <f t="shared" si="6"/>
        <v>57026</v>
      </c>
    </row>
    <row r="58" spans="1:201" s="86" customFormat="1" ht="14.25" customHeight="1">
      <c r="A58" s="27" t="str">
        <f>+B58&amp;C58&amp;D58</f>
        <v>1223401</v>
      </c>
      <c r="B58" s="28" t="s">
        <v>1396</v>
      </c>
      <c r="C58" s="29">
        <v>34</v>
      </c>
      <c r="D58" s="28" t="s">
        <v>548</v>
      </c>
      <c r="E58" s="400">
        <v>54</v>
      </c>
      <c r="F58" s="1035"/>
      <c r="G58" s="586"/>
      <c r="H58" s="467"/>
      <c r="I58" s="467"/>
      <c r="J58" s="398" t="s">
        <v>1393</v>
      </c>
      <c r="K58" s="42">
        <f>VLOOKUP($A58&amp;K$95,決統データ!$A$3:$DE$365,$E58+19,)</f>
        <v>3138</v>
      </c>
      <c r="L58" s="42">
        <f>VLOOKUP($A58&amp;L$95,決統データ!$A$3:$DE$365,$E58+19,)</f>
        <v>0</v>
      </c>
      <c r="M58" s="42">
        <f>VLOOKUP($A58&amp;M$95,決統データ!$A$3:$DE$365,$E58+19,)</f>
        <v>0</v>
      </c>
      <c r="N58" s="42">
        <f>VLOOKUP($A58&amp;N$95,決統データ!$A$3:$DE$365,$E58+19,)</f>
        <v>0</v>
      </c>
      <c r="O58" s="42">
        <f>VLOOKUP($A58&amp;O$95,決統データ!$A$3:$DE$365,$E58+19,)</f>
        <v>6830</v>
      </c>
      <c r="P58" s="42">
        <f>VLOOKUP($A58&amp;P$95,決統データ!$A$3:$DE$365,$E58+19,)</f>
        <v>316</v>
      </c>
      <c r="Q58" s="42">
        <f>VLOOKUP($A58&amp;Q$95,決統データ!$A$3:$DE$365,$E58+19,)</f>
        <v>46742</v>
      </c>
      <c r="R58" s="175">
        <f t="shared" si="6"/>
        <v>57026</v>
      </c>
    </row>
    <row r="59" spans="1:201" s="86" customFormat="1" ht="14.25" customHeight="1">
      <c r="A59" s="27" t="str">
        <f t="shared" ref="A59:A64" si="7">+B59&amp;C59&amp;D59</f>
        <v>1223401</v>
      </c>
      <c r="B59" s="28" t="s">
        <v>1396</v>
      </c>
      <c r="C59" s="29">
        <v>34</v>
      </c>
      <c r="D59" s="28" t="s">
        <v>548</v>
      </c>
      <c r="E59" s="400">
        <v>55</v>
      </c>
      <c r="F59" s="1033" t="s">
        <v>330</v>
      </c>
      <c r="G59" s="294" t="s">
        <v>334</v>
      </c>
      <c r="H59" s="294"/>
      <c r="I59" s="295"/>
      <c r="J59" s="296"/>
      <c r="K59" s="42">
        <f>VLOOKUP($A59&amp;K$95,決統データ!$A$3:$DE$365,$E59+19,)</f>
        <v>0</v>
      </c>
      <c r="L59" s="42">
        <f>VLOOKUP($A59&amp;L$95,決統データ!$A$3:$DE$365,$E59+19,)</f>
        <v>0</v>
      </c>
      <c r="M59" s="42">
        <f>VLOOKUP($A59&amp;M$95,決統データ!$A$3:$DE$365,$E59+19,)</f>
        <v>0</v>
      </c>
      <c r="N59" s="42">
        <f>VLOOKUP($A59&amp;N$95,決統データ!$A$3:$DE$365,$E59+19,)</f>
        <v>0</v>
      </c>
      <c r="O59" s="42">
        <f>VLOOKUP($A59&amp;O$95,決統データ!$A$3:$DE$365,$E59+19,)</f>
        <v>0</v>
      </c>
      <c r="P59" s="42">
        <f>VLOOKUP($A59&amp;P$95,決統データ!$A$3:$DE$365,$E59+19,)</f>
        <v>0</v>
      </c>
      <c r="Q59" s="42">
        <f>VLOOKUP($A59&amp;Q$95,決統データ!$A$3:$DE$365,$E59+19,)</f>
        <v>0</v>
      </c>
      <c r="R59" s="175">
        <f t="shared" si="6"/>
        <v>0</v>
      </c>
    </row>
    <row r="60" spans="1:201" ht="14.25" customHeight="1">
      <c r="A60" s="27" t="str">
        <f t="shared" si="7"/>
        <v>1223401</v>
      </c>
      <c r="B60" s="28" t="s">
        <v>1396</v>
      </c>
      <c r="C60" s="29">
        <v>34</v>
      </c>
      <c r="D60" s="28" t="s">
        <v>548</v>
      </c>
      <c r="E60" s="400">
        <v>56</v>
      </c>
      <c r="F60" s="1034"/>
      <c r="G60" s="584" t="s">
        <v>936</v>
      </c>
      <c r="H60" s="60" t="s">
        <v>935</v>
      </c>
      <c r="I60" s="64"/>
      <c r="J60" s="65"/>
      <c r="K60" s="42">
        <f>VLOOKUP($A60&amp;K$95,決統データ!$A$3:$DE$365,$E60+19,)</f>
        <v>0</v>
      </c>
      <c r="L60" s="42">
        <f>VLOOKUP($A60&amp;L$95,決統データ!$A$3:$DE$365,$E60+19,)</f>
        <v>0</v>
      </c>
      <c r="M60" s="42">
        <f>VLOOKUP($A60&amp;M$95,決統データ!$A$3:$DE$365,$E60+19,)</f>
        <v>0</v>
      </c>
      <c r="N60" s="42">
        <f>VLOOKUP($A60&amp;N$95,決統データ!$A$3:$DE$365,$E60+19,)</f>
        <v>0</v>
      </c>
      <c r="O60" s="42">
        <f>VLOOKUP($A60&amp;O$95,決統データ!$A$3:$DE$365,$E60+19,)</f>
        <v>0</v>
      </c>
      <c r="P60" s="42">
        <f>VLOOKUP($A60&amp;P$95,決統データ!$A$3:$DE$365,$E60+19,)</f>
        <v>0</v>
      </c>
      <c r="Q60" s="42">
        <f>VLOOKUP($A60&amp;Q$95,決統データ!$A$3:$DE$365,$E60+19,)</f>
        <v>0</v>
      </c>
      <c r="R60" s="175">
        <f t="shared" si="6"/>
        <v>0</v>
      </c>
    </row>
    <row r="61" spans="1:201" ht="14.25" customHeight="1">
      <c r="A61" s="27" t="str">
        <f t="shared" si="7"/>
        <v>1223401</v>
      </c>
      <c r="B61" s="28" t="s">
        <v>1396</v>
      </c>
      <c r="C61" s="29">
        <v>34</v>
      </c>
      <c r="D61" s="28" t="s">
        <v>548</v>
      </c>
      <c r="E61" s="400">
        <v>57</v>
      </c>
      <c r="F61" s="1034"/>
      <c r="G61" s="585"/>
      <c r="H61" s="60" t="s">
        <v>934</v>
      </c>
      <c r="I61" s="64"/>
      <c r="J61" s="65"/>
      <c r="K61" s="42">
        <f>VLOOKUP($A61&amp;K$95,決統データ!$A$3:$DE$365,$E61+19,)</f>
        <v>0</v>
      </c>
      <c r="L61" s="42">
        <f>VLOOKUP($A61&amp;L$95,決統データ!$A$3:$DE$365,$E61+19,)</f>
        <v>0</v>
      </c>
      <c r="M61" s="42">
        <f>VLOOKUP($A61&amp;M$95,決統データ!$A$3:$DE$365,$E61+19,)</f>
        <v>0</v>
      </c>
      <c r="N61" s="42">
        <f>VLOOKUP($A61&amp;N$95,決統データ!$A$3:$DE$365,$E61+19,)</f>
        <v>0</v>
      </c>
      <c r="O61" s="42">
        <f>VLOOKUP($A61&amp;O$95,決統データ!$A$3:$DE$365,$E61+19,)</f>
        <v>0</v>
      </c>
      <c r="P61" s="42">
        <f>VLOOKUP($A61&amp;P$95,決統データ!$A$3:$DE$365,$E61+19,)</f>
        <v>0</v>
      </c>
      <c r="Q61" s="42">
        <f>VLOOKUP($A61&amp;Q$95,決統データ!$A$3:$DE$365,$E61+19,)</f>
        <v>0</v>
      </c>
      <c r="R61" s="175">
        <f t="shared" si="6"/>
        <v>0</v>
      </c>
    </row>
    <row r="62" spans="1:201" ht="14.25" customHeight="1">
      <c r="A62" s="27" t="str">
        <f t="shared" si="7"/>
        <v>1223401</v>
      </c>
      <c r="B62" s="28" t="s">
        <v>1396</v>
      </c>
      <c r="C62" s="29">
        <v>34</v>
      </c>
      <c r="D62" s="28" t="s">
        <v>548</v>
      </c>
      <c r="E62" s="400">
        <v>58</v>
      </c>
      <c r="F62" s="1034"/>
      <c r="G62" s="585"/>
      <c r="H62" s="60" t="s">
        <v>933</v>
      </c>
      <c r="I62" s="64"/>
      <c r="J62" s="65"/>
      <c r="K62" s="42">
        <f>VLOOKUP($A62&amp;K$95,決統データ!$A$3:$DE$365,$E62+19,)</f>
        <v>0</v>
      </c>
      <c r="L62" s="42">
        <f>VLOOKUP($A62&amp;L$95,決統データ!$A$3:$DE$365,$E62+19,)</f>
        <v>0</v>
      </c>
      <c r="M62" s="42">
        <f>VLOOKUP($A62&amp;M$95,決統データ!$A$3:$DE$365,$E62+19,)</f>
        <v>0</v>
      </c>
      <c r="N62" s="42">
        <f>VLOOKUP($A62&amp;N$95,決統データ!$A$3:$DE$365,$E62+19,)</f>
        <v>0</v>
      </c>
      <c r="O62" s="42">
        <f>VLOOKUP($A62&amp;O$95,決統データ!$A$3:$DE$365,$E62+19,)</f>
        <v>0</v>
      </c>
      <c r="P62" s="42">
        <f>VLOOKUP($A62&amp;P$95,決統データ!$A$3:$DE$365,$E62+19,)</f>
        <v>0</v>
      </c>
      <c r="Q62" s="42">
        <f>VLOOKUP($A62&amp;Q$95,決統データ!$A$3:$DE$365,$E62+19,)</f>
        <v>0</v>
      </c>
      <c r="R62" s="175">
        <f t="shared" si="6"/>
        <v>0</v>
      </c>
    </row>
    <row r="63" spans="1:201">
      <c r="A63" s="27" t="str">
        <f t="shared" si="7"/>
        <v>1223401</v>
      </c>
      <c r="B63" s="28" t="s">
        <v>1396</v>
      </c>
      <c r="C63" s="29">
        <v>34</v>
      </c>
      <c r="D63" s="28" t="s">
        <v>548</v>
      </c>
      <c r="E63" s="400">
        <v>59</v>
      </c>
      <c r="F63" s="1034"/>
      <c r="G63" s="585"/>
      <c r="H63" s="225" t="s">
        <v>932</v>
      </c>
      <c r="I63" s="64"/>
      <c r="J63" s="65"/>
      <c r="K63" s="42">
        <f>VLOOKUP($A63&amp;K$95,決統データ!$A$3:$DE$365,$E63+19,)</f>
        <v>0</v>
      </c>
      <c r="L63" s="42">
        <f>VLOOKUP($A63&amp;L$95,決統データ!$A$3:$DE$365,$E63+19,)</f>
        <v>0</v>
      </c>
      <c r="M63" s="42">
        <f>VLOOKUP($A63&amp;M$95,決統データ!$A$3:$DE$365,$E63+19,)</f>
        <v>0</v>
      </c>
      <c r="N63" s="42">
        <f>VLOOKUP($A63&amp;N$95,決統データ!$A$3:$DE$365,$E63+19,)</f>
        <v>0</v>
      </c>
      <c r="O63" s="42">
        <f>VLOOKUP($A63&amp;O$95,決統データ!$A$3:$DE$365,$E63+19,)</f>
        <v>0</v>
      </c>
      <c r="P63" s="42">
        <f>VLOOKUP($A63&amp;P$95,決統データ!$A$3:$DE$365,$E63+19,)</f>
        <v>0</v>
      </c>
      <c r="Q63" s="42">
        <f>VLOOKUP($A63&amp;Q$95,決統データ!$A$3:$DE$365,$E63+19,)</f>
        <v>0</v>
      </c>
      <c r="R63" s="175">
        <f t="shared" si="6"/>
        <v>0</v>
      </c>
    </row>
    <row r="64" spans="1:201">
      <c r="A64" s="27" t="str">
        <f t="shared" si="7"/>
        <v>1223401</v>
      </c>
      <c r="B64" s="28" t="s">
        <v>1396</v>
      </c>
      <c r="C64" s="29">
        <v>34</v>
      </c>
      <c r="D64" s="28" t="s">
        <v>548</v>
      </c>
      <c r="E64" s="400">
        <v>60</v>
      </c>
      <c r="F64" s="1034"/>
      <c r="G64" s="585"/>
      <c r="H64" s="60" t="s">
        <v>933</v>
      </c>
      <c r="I64" s="225"/>
      <c r="J64" s="225"/>
      <c r="K64" s="42">
        <f>VLOOKUP($A64&amp;K$95,決統データ!$A$3:$DE$365,$E64+19,)</f>
        <v>0</v>
      </c>
      <c r="L64" s="42">
        <f>VLOOKUP($A64&amp;L$95,決統データ!$A$3:$DE$365,$E64+19,)</f>
        <v>0</v>
      </c>
      <c r="M64" s="42">
        <f>VLOOKUP($A64&amp;M$95,決統データ!$A$3:$DE$365,$E64+19,)</f>
        <v>0</v>
      </c>
      <c r="N64" s="42">
        <f>VLOOKUP($A64&amp;N$95,決統データ!$A$3:$DE$365,$E64+19,)</f>
        <v>0</v>
      </c>
      <c r="O64" s="42">
        <f>VLOOKUP($A64&amp;O$95,決統データ!$A$3:$DE$365,$E64+19,)</f>
        <v>0</v>
      </c>
      <c r="P64" s="42">
        <f>VLOOKUP($A64&amp;P$95,決統データ!$A$3:$DE$365,$E64+19,)</f>
        <v>0</v>
      </c>
      <c r="Q64" s="42">
        <f>VLOOKUP($A64&amp;Q$95,決統データ!$A$3:$DE$365,$E64+19,)</f>
        <v>0</v>
      </c>
      <c r="R64" s="175">
        <f t="shared" si="6"/>
        <v>0</v>
      </c>
    </row>
    <row r="65" spans="1:18">
      <c r="A65" s="27" t="str">
        <f t="shared" ref="A65:A77" si="8">+B65&amp;C65&amp;D65</f>
        <v>1223401</v>
      </c>
      <c r="B65" s="28" t="s">
        <v>345</v>
      </c>
      <c r="C65" s="29">
        <v>34</v>
      </c>
      <c r="D65" s="28" t="s">
        <v>761</v>
      </c>
      <c r="E65" s="24">
        <v>62</v>
      </c>
      <c r="F65" s="1034"/>
      <c r="G65" s="585"/>
      <c r="H65" s="638" t="s">
        <v>930</v>
      </c>
      <c r="I65" s="968"/>
      <c r="J65" s="64" t="s">
        <v>928</v>
      </c>
      <c r="K65" s="42">
        <f>VLOOKUP($A65&amp;K$95,決統データ!$A$3:$DE$365,$E65+19,)</f>
        <v>0</v>
      </c>
      <c r="L65" s="42">
        <f>VLOOKUP($A65&amp;L$95,決統データ!$A$3:$DE$365,$E65+19,)</f>
        <v>0</v>
      </c>
      <c r="M65" s="42">
        <f>VLOOKUP($A65&amp;M$95,決統データ!$A$3:$DE$365,$E65+19,)</f>
        <v>0</v>
      </c>
      <c r="N65" s="42">
        <f>VLOOKUP($A65&amp;N$95,決統データ!$A$3:$DE$365,$E65+19,)</f>
        <v>0</v>
      </c>
      <c r="O65" s="42">
        <f>VLOOKUP($A65&amp;O$95,決統データ!$A$3:$DE$365,$E65+19,)</f>
        <v>0</v>
      </c>
      <c r="P65" s="42">
        <f>VLOOKUP($A65&amp;P$95,決統データ!$A$3:$DE$365,$E65+19,)</f>
        <v>0</v>
      </c>
      <c r="Q65" s="42">
        <f>VLOOKUP($A65&amp;Q$95,決統データ!$A$3:$DE$365,$E65+19,)</f>
        <v>0</v>
      </c>
      <c r="R65" s="175">
        <f t="shared" si="6"/>
        <v>0</v>
      </c>
    </row>
    <row r="66" spans="1:18">
      <c r="A66" s="27" t="str">
        <f t="shared" si="8"/>
        <v>1223401</v>
      </c>
      <c r="B66" s="28" t="s">
        <v>345</v>
      </c>
      <c r="C66" s="29">
        <v>34</v>
      </c>
      <c r="D66" s="28" t="s">
        <v>761</v>
      </c>
      <c r="E66" s="24">
        <v>63</v>
      </c>
      <c r="F66" s="1034"/>
      <c r="G66" s="585"/>
      <c r="H66" s="1001"/>
      <c r="I66" s="1002"/>
      <c r="J66" s="64" t="s">
        <v>780</v>
      </c>
      <c r="K66" s="42">
        <f>VLOOKUP($A66&amp;K$95,決統データ!$A$3:$DE$365,$E66+19,)</f>
        <v>0</v>
      </c>
      <c r="L66" s="42">
        <f>VLOOKUP($A66&amp;L$95,決統データ!$A$3:$DE$365,$E66+19,)</f>
        <v>0</v>
      </c>
      <c r="M66" s="42">
        <f>VLOOKUP($A66&amp;M$95,決統データ!$A$3:$DE$365,$E66+19,)</f>
        <v>0</v>
      </c>
      <c r="N66" s="42">
        <f>VLOOKUP($A66&amp;N$95,決統データ!$A$3:$DE$365,$E66+19,)</f>
        <v>0</v>
      </c>
      <c r="O66" s="42">
        <f>VLOOKUP($A66&amp;O$95,決統データ!$A$3:$DE$365,$E66+19,)</f>
        <v>0</v>
      </c>
      <c r="P66" s="42">
        <f>VLOOKUP($A66&amp;P$95,決統データ!$A$3:$DE$365,$E66+19,)</f>
        <v>0</v>
      </c>
      <c r="Q66" s="42">
        <f>VLOOKUP($A66&amp;Q$95,決統データ!$A$3:$DE$365,$E66+19,)</f>
        <v>0</v>
      </c>
      <c r="R66" s="175">
        <f t="shared" si="6"/>
        <v>0</v>
      </c>
    </row>
    <row r="67" spans="1:18" ht="14.25" customHeight="1">
      <c r="A67" s="27" t="str">
        <f t="shared" si="8"/>
        <v>1223401</v>
      </c>
      <c r="B67" s="28" t="s">
        <v>1396</v>
      </c>
      <c r="C67" s="29">
        <v>34</v>
      </c>
      <c r="D67" s="28" t="s">
        <v>548</v>
      </c>
      <c r="E67" s="400">
        <v>64</v>
      </c>
      <c r="F67" s="1034"/>
      <c r="G67" s="585"/>
      <c r="H67" s="93"/>
      <c r="I67" s="1041" t="s">
        <v>929</v>
      </c>
      <c r="J67" s="64" t="s">
        <v>928</v>
      </c>
      <c r="K67" s="42">
        <f>VLOOKUP($A67&amp;K$95,決統データ!$A$3:$DE$365,$E67+19,)</f>
        <v>0</v>
      </c>
      <c r="L67" s="42">
        <f>VLOOKUP($A67&amp;L$95,決統データ!$A$3:$DE$365,$E67+19,)</f>
        <v>0</v>
      </c>
      <c r="M67" s="42">
        <f>VLOOKUP($A67&amp;M$95,決統データ!$A$3:$DE$365,$E67+19,)</f>
        <v>0</v>
      </c>
      <c r="N67" s="42">
        <f>VLOOKUP($A67&amp;N$95,決統データ!$A$3:$DE$365,$E67+19,)</f>
        <v>0</v>
      </c>
      <c r="O67" s="42">
        <f>VLOOKUP($A67&amp;O$95,決統データ!$A$3:$DE$365,$E67+19,)</f>
        <v>0</v>
      </c>
      <c r="P67" s="42">
        <f>VLOOKUP($A67&amp;P$95,決統データ!$A$3:$DE$365,$E67+19,)</f>
        <v>0</v>
      </c>
      <c r="Q67" s="42">
        <f>VLOOKUP($A67&amp;Q$95,決統データ!$A$3:$DE$365,$E67+19,)</f>
        <v>0</v>
      </c>
      <c r="R67" s="175">
        <f t="shared" si="6"/>
        <v>0</v>
      </c>
    </row>
    <row r="68" spans="1:18">
      <c r="A68" s="27" t="str">
        <f t="shared" si="8"/>
        <v>1223401</v>
      </c>
      <c r="B68" s="28" t="s">
        <v>1396</v>
      </c>
      <c r="C68" s="29">
        <v>34</v>
      </c>
      <c r="D68" s="28" t="s">
        <v>548</v>
      </c>
      <c r="E68" s="400">
        <v>65</v>
      </c>
      <c r="F68" s="1034"/>
      <c r="G68" s="586"/>
      <c r="H68" s="94"/>
      <c r="I68" s="1042"/>
      <c r="J68" s="64" t="s">
        <v>780</v>
      </c>
      <c r="K68" s="42">
        <f>VLOOKUP($A68&amp;K$95,決統データ!$A$3:$DE$365,$E68+19,)</f>
        <v>0</v>
      </c>
      <c r="L68" s="42">
        <f>VLOOKUP($A68&amp;L$95,決統データ!$A$3:$DE$365,$E68+19,)</f>
        <v>0</v>
      </c>
      <c r="M68" s="42">
        <f>VLOOKUP($A68&amp;M$95,決統データ!$A$3:$DE$365,$E68+19,)</f>
        <v>0</v>
      </c>
      <c r="N68" s="42">
        <f>VLOOKUP($A68&amp;N$95,決統データ!$A$3:$DE$365,$E68+19,)</f>
        <v>0</v>
      </c>
      <c r="O68" s="42">
        <f>VLOOKUP($A68&amp;O$95,決統データ!$A$3:$DE$365,$E68+19,)</f>
        <v>0</v>
      </c>
      <c r="P68" s="42">
        <f>VLOOKUP($A68&amp;P$95,決統データ!$A$3:$DE$365,$E68+19,)</f>
        <v>0</v>
      </c>
      <c r="Q68" s="42">
        <f>VLOOKUP($A68&amp;Q$95,決統データ!$A$3:$DE$365,$E68+19,)</f>
        <v>0</v>
      </c>
      <c r="R68" s="175">
        <f t="shared" si="6"/>
        <v>0</v>
      </c>
    </row>
    <row r="69" spans="1:18">
      <c r="A69" s="27" t="str">
        <f t="shared" si="8"/>
        <v>1223401</v>
      </c>
      <c r="B69" s="28" t="s">
        <v>1396</v>
      </c>
      <c r="C69" s="29">
        <v>34</v>
      </c>
      <c r="D69" s="28" t="s">
        <v>548</v>
      </c>
      <c r="E69" s="400">
        <v>66</v>
      </c>
      <c r="F69" s="1034"/>
      <c r="G69" s="638" t="s">
        <v>927</v>
      </c>
      <c r="H69" s="1036"/>
      <c r="I69" s="1036"/>
      <c r="J69" s="1036"/>
      <c r="K69" s="42">
        <f>VLOOKUP($A69&amp;K$95,決統データ!$A$3:$DE$365,$E69+19,)</f>
        <v>0</v>
      </c>
      <c r="L69" s="42">
        <f>VLOOKUP($A69&amp;L$95,決統データ!$A$3:$DE$365,$E69+19,)</f>
        <v>0</v>
      </c>
      <c r="M69" s="42">
        <f>VLOOKUP($A69&amp;M$95,決統データ!$A$3:$DE$365,$E69+19,)</f>
        <v>0</v>
      </c>
      <c r="N69" s="42">
        <f>VLOOKUP($A69&amp;N$95,決統データ!$A$3:$DE$365,$E69+19,)</f>
        <v>0</v>
      </c>
      <c r="O69" s="42">
        <f>VLOOKUP($A69&amp;O$95,決統データ!$A$3:$DE$365,$E69+19,)</f>
        <v>0</v>
      </c>
      <c r="P69" s="42">
        <f>VLOOKUP($A69&amp;P$95,決統データ!$A$3:$DE$365,$E69+19,)</f>
        <v>0</v>
      </c>
      <c r="Q69" s="42">
        <f>VLOOKUP($A69&amp;Q$95,決統データ!$A$3:$DE$365,$E69+19,)</f>
        <v>0</v>
      </c>
      <c r="R69" s="175">
        <f t="shared" si="6"/>
        <v>0</v>
      </c>
    </row>
    <row r="70" spans="1:18" ht="14.25" customHeight="1">
      <c r="A70" s="27" t="str">
        <f t="shared" si="8"/>
        <v>1223401</v>
      </c>
      <c r="B70" s="28" t="s">
        <v>1396</v>
      </c>
      <c r="C70" s="29">
        <v>34</v>
      </c>
      <c r="D70" s="28" t="s">
        <v>548</v>
      </c>
      <c r="E70" s="400">
        <v>67</v>
      </c>
      <c r="F70" s="1034"/>
      <c r="G70" s="275" t="s">
        <v>926</v>
      </c>
      <c r="H70" s="297"/>
      <c r="I70" s="297"/>
      <c r="J70" s="297"/>
      <c r="K70" s="42">
        <f>VLOOKUP($A70&amp;K$95,決統データ!$A$3:$DE$365,$E70+19,)</f>
        <v>0</v>
      </c>
      <c r="L70" s="42">
        <f>VLOOKUP($A70&amp;L$95,決統データ!$A$3:$DE$365,$E70+19,)</f>
        <v>0</v>
      </c>
      <c r="M70" s="42">
        <f>VLOOKUP($A70&amp;M$95,決統データ!$A$3:$DE$365,$E70+19,)</f>
        <v>0</v>
      </c>
      <c r="N70" s="42">
        <f>VLOOKUP($A70&amp;N$95,決統データ!$A$3:$DE$365,$E70+19,)</f>
        <v>0</v>
      </c>
      <c r="O70" s="42">
        <f>VLOOKUP($A70&amp;O$95,決統データ!$A$3:$DE$365,$E70+19,)</f>
        <v>0</v>
      </c>
      <c r="P70" s="42">
        <f>VLOOKUP($A70&amp;P$95,決統データ!$A$3:$DE$365,$E70+19,)</f>
        <v>0</v>
      </c>
      <c r="Q70" s="42">
        <f>VLOOKUP($A70&amp;Q$95,決統データ!$A$3:$DE$365,$E70+19,)</f>
        <v>0</v>
      </c>
      <c r="R70" s="175">
        <f t="shared" si="6"/>
        <v>0</v>
      </c>
    </row>
    <row r="71" spans="1:18" ht="14.25" customHeight="1">
      <c r="A71" s="27" t="str">
        <f t="shared" si="8"/>
        <v>1223401</v>
      </c>
      <c r="B71" s="28" t="s">
        <v>1396</v>
      </c>
      <c r="C71" s="29">
        <v>34</v>
      </c>
      <c r="D71" s="28" t="s">
        <v>548</v>
      </c>
      <c r="E71" s="400">
        <v>68</v>
      </c>
      <c r="F71" s="1034"/>
      <c r="G71" s="580" t="s">
        <v>1388</v>
      </c>
      <c r="H71" s="646"/>
      <c r="I71" s="646"/>
      <c r="J71" s="581"/>
      <c r="K71" s="42">
        <f>VLOOKUP($A71&amp;K$95,決統データ!$A$3:$DE$365,$E71+19,)</f>
        <v>0</v>
      </c>
      <c r="L71" s="42">
        <f>VLOOKUP($A71&amp;L$95,決統データ!$A$3:$DE$365,$E71+19,)</f>
        <v>0</v>
      </c>
      <c r="M71" s="42">
        <f>VLOOKUP($A71&amp;M$95,決統データ!$A$3:$DE$365,$E71+19,)</f>
        <v>0</v>
      </c>
      <c r="N71" s="42">
        <f>VLOOKUP($A71&amp;N$95,決統データ!$A$3:$DE$365,$E71+19,)</f>
        <v>0</v>
      </c>
      <c r="O71" s="42">
        <f>VLOOKUP($A71&amp;O$95,決統データ!$A$3:$DE$365,$E71+19,)</f>
        <v>0</v>
      </c>
      <c r="P71" s="42">
        <f>VLOOKUP($A71&amp;P$95,決統データ!$A$3:$DE$365,$E71+19,)</f>
        <v>0</v>
      </c>
      <c r="Q71" s="42">
        <f>VLOOKUP($A71&amp;Q$95,決統データ!$A$3:$DE$365,$E71+19,)</f>
        <v>0</v>
      </c>
      <c r="R71" s="175">
        <f t="shared" si="6"/>
        <v>0</v>
      </c>
    </row>
    <row r="72" spans="1:18" ht="14.25" customHeight="1">
      <c r="A72" s="27" t="str">
        <f t="shared" si="8"/>
        <v>1223401</v>
      </c>
      <c r="B72" s="28" t="s">
        <v>1396</v>
      </c>
      <c r="C72" s="29">
        <v>34</v>
      </c>
      <c r="D72" s="28" t="s">
        <v>548</v>
      </c>
      <c r="E72" s="400">
        <v>69</v>
      </c>
      <c r="F72" s="1034"/>
      <c r="G72" s="580" t="s">
        <v>1388</v>
      </c>
      <c r="H72" s="646"/>
      <c r="I72" s="646"/>
      <c r="J72" s="581"/>
      <c r="K72" s="42">
        <f>VLOOKUP($A72&amp;K$95,決統データ!$A$3:$DE$365,$E72+19,)</f>
        <v>0</v>
      </c>
      <c r="L72" s="42">
        <f>VLOOKUP($A72&amp;L$95,決統データ!$A$3:$DE$365,$E72+19,)</f>
        <v>0</v>
      </c>
      <c r="M72" s="42">
        <f>VLOOKUP($A72&amp;M$95,決統データ!$A$3:$DE$365,$E72+19,)</f>
        <v>0</v>
      </c>
      <c r="N72" s="42">
        <f>VLOOKUP($A72&amp;N$95,決統データ!$A$3:$DE$365,$E72+19,)</f>
        <v>0</v>
      </c>
      <c r="O72" s="42">
        <f>VLOOKUP($A72&amp;O$95,決統データ!$A$3:$DE$365,$E72+19,)</f>
        <v>0</v>
      </c>
      <c r="P72" s="42">
        <f>VLOOKUP($A72&amp;P$95,決統データ!$A$3:$DE$365,$E72+19,)</f>
        <v>0</v>
      </c>
      <c r="Q72" s="42">
        <f>VLOOKUP($A72&amp;Q$95,決統データ!$A$3:$DE$365,$E72+19,)</f>
        <v>0</v>
      </c>
      <c r="R72" s="175">
        <f t="shared" si="6"/>
        <v>0</v>
      </c>
    </row>
    <row r="73" spans="1:18" ht="14.25" customHeight="1">
      <c r="A73" s="27" t="str">
        <f t="shared" si="8"/>
        <v>1223401</v>
      </c>
      <c r="B73" s="28" t="s">
        <v>345</v>
      </c>
      <c r="C73" s="29">
        <v>34</v>
      </c>
      <c r="D73" s="28" t="s">
        <v>761</v>
      </c>
      <c r="E73" s="24">
        <v>70</v>
      </c>
      <c r="F73" s="1034"/>
      <c r="G73" s="584" t="s">
        <v>1387</v>
      </c>
      <c r="H73" s="1038" t="s">
        <v>1390</v>
      </c>
      <c r="I73" s="1039"/>
      <c r="J73" s="1040"/>
      <c r="K73" s="42">
        <f>VLOOKUP($A73&amp;K$95,決統データ!$A$3:$DE$365,$E73+19,)</f>
        <v>0</v>
      </c>
      <c r="L73" s="42">
        <f>VLOOKUP($A73&amp;L$95,決統データ!$A$3:$DE$365,$E73+19,)</f>
        <v>0</v>
      </c>
      <c r="M73" s="42">
        <f>VLOOKUP($A73&amp;M$95,決統データ!$A$3:$DE$365,$E73+19,)</f>
        <v>0</v>
      </c>
      <c r="N73" s="42">
        <f>VLOOKUP($A73&amp;N$95,決統データ!$A$3:$DE$365,$E73+19,)</f>
        <v>0</v>
      </c>
      <c r="O73" s="42">
        <f>VLOOKUP($A73&amp;O$95,決統データ!$A$3:$DE$365,$E73+19,)</f>
        <v>0</v>
      </c>
      <c r="P73" s="42">
        <f>VLOOKUP($A73&amp;P$95,決統データ!$A$3:$DE$365,$E73+19,)</f>
        <v>0</v>
      </c>
      <c r="Q73" s="42">
        <f>VLOOKUP($A73&amp;Q$95,決統データ!$A$3:$DE$365,$E73+19,)</f>
        <v>0</v>
      </c>
      <c r="R73" s="175">
        <f t="shared" si="6"/>
        <v>0</v>
      </c>
    </row>
    <row r="74" spans="1:18" ht="14.25" customHeight="1">
      <c r="A74" s="27" t="str">
        <f t="shared" si="8"/>
        <v>1223402</v>
      </c>
      <c r="B74" s="28" t="s">
        <v>345</v>
      </c>
      <c r="C74" s="29">
        <v>34</v>
      </c>
      <c r="D74" s="28" t="s">
        <v>767</v>
      </c>
      <c r="E74" s="24">
        <v>1</v>
      </c>
      <c r="F74" s="1034"/>
      <c r="G74" s="585"/>
      <c r="H74" s="658" t="s">
        <v>925</v>
      </c>
      <c r="I74" s="587" t="s">
        <v>1391</v>
      </c>
      <c r="J74" s="588"/>
      <c r="K74" s="42">
        <f>VLOOKUP($A74&amp;K$95,決統データ!$A$3:$DE$365,$E74+19,)</f>
        <v>0</v>
      </c>
      <c r="L74" s="42">
        <f>VLOOKUP($A74&amp;L$95,決統データ!$A$3:$DE$365,$E74+19,)</f>
        <v>0</v>
      </c>
      <c r="M74" s="42">
        <f>VLOOKUP($A74&amp;M$95,決統データ!$A$3:$DE$365,$E74+19,)</f>
        <v>0</v>
      </c>
      <c r="N74" s="42">
        <f>VLOOKUP($A74&amp;N$95,決統データ!$A$3:$DE$365,$E74+19,)</f>
        <v>0</v>
      </c>
      <c r="O74" s="42">
        <f>VLOOKUP($A74&amp;O$95,決統データ!$A$3:$DE$365,$E74+19,)</f>
        <v>0</v>
      </c>
      <c r="P74" s="42">
        <f>VLOOKUP($A74&amp;P$95,決統データ!$A$3:$DE$365,$E74+19,)</f>
        <v>0</v>
      </c>
      <c r="Q74" s="42">
        <f>VLOOKUP($A74&amp;Q$95,決統データ!$A$3:$DE$365,$E74+19,)</f>
        <v>0</v>
      </c>
      <c r="R74" s="175">
        <f t="shared" si="6"/>
        <v>0</v>
      </c>
    </row>
    <row r="75" spans="1:18">
      <c r="A75" s="27" t="str">
        <f t="shared" si="8"/>
        <v>1223402</v>
      </c>
      <c r="B75" s="28" t="s">
        <v>345</v>
      </c>
      <c r="C75" s="29">
        <v>34</v>
      </c>
      <c r="D75" s="28" t="s">
        <v>767</v>
      </c>
      <c r="E75" s="24">
        <v>2</v>
      </c>
      <c r="F75" s="1034"/>
      <c r="G75" s="585"/>
      <c r="H75" s="658"/>
      <c r="I75" s="60" t="s">
        <v>924</v>
      </c>
      <c r="J75" s="64"/>
      <c r="K75" s="42">
        <f>VLOOKUP($A75&amp;K$95,決統データ!$A$3:$DE$365,$E75+19,)</f>
        <v>0</v>
      </c>
      <c r="L75" s="42">
        <f>VLOOKUP($A75&amp;L$95,決統データ!$A$3:$DE$365,$E75+19,)</f>
        <v>0</v>
      </c>
      <c r="M75" s="42">
        <f>VLOOKUP($A75&amp;M$95,決統データ!$A$3:$DE$365,$E75+19,)</f>
        <v>0</v>
      </c>
      <c r="N75" s="42">
        <f>VLOOKUP($A75&amp;N$95,決統データ!$A$3:$DE$365,$E75+19,)</f>
        <v>0</v>
      </c>
      <c r="O75" s="42">
        <f>VLOOKUP($A75&amp;O$95,決統データ!$A$3:$DE$365,$E75+19,)</f>
        <v>0</v>
      </c>
      <c r="P75" s="42">
        <f>VLOOKUP($A75&amp;P$95,決統データ!$A$3:$DE$365,$E75+19,)</f>
        <v>0</v>
      </c>
      <c r="Q75" s="42">
        <f>VLOOKUP($A75&amp;Q$95,決統データ!$A$3:$DE$365,$E75+19,)</f>
        <v>0</v>
      </c>
      <c r="R75" s="175">
        <f t="shared" si="6"/>
        <v>0</v>
      </c>
    </row>
    <row r="76" spans="1:18" ht="14.25" customHeight="1">
      <c r="A76" s="27" t="str">
        <f t="shared" si="8"/>
        <v>1223402</v>
      </c>
      <c r="B76" s="28" t="s">
        <v>345</v>
      </c>
      <c r="C76" s="29">
        <v>34</v>
      </c>
      <c r="D76" s="28" t="s">
        <v>767</v>
      </c>
      <c r="E76" s="24">
        <v>3</v>
      </c>
      <c r="F76" s="1034"/>
      <c r="G76" s="585"/>
      <c r="H76" s="658"/>
      <c r="I76" s="60" t="s">
        <v>923</v>
      </c>
      <c r="J76" s="64"/>
      <c r="K76" s="42">
        <f>VLOOKUP($A76&amp;K$95,決統データ!$A$3:$DE$365,$E76+19,)</f>
        <v>0</v>
      </c>
      <c r="L76" s="42">
        <f>VLOOKUP($A76&amp;L$95,決統データ!$A$3:$DE$365,$E76+19,)</f>
        <v>0</v>
      </c>
      <c r="M76" s="42">
        <f>VLOOKUP($A76&amp;M$95,決統データ!$A$3:$DE$365,$E76+19,)</f>
        <v>0</v>
      </c>
      <c r="N76" s="42">
        <f>VLOOKUP($A76&amp;N$95,決統データ!$A$3:$DE$365,$E76+19,)</f>
        <v>0</v>
      </c>
      <c r="O76" s="42">
        <f>VLOOKUP($A76&amp;O$95,決統データ!$A$3:$DE$365,$E76+19,)</f>
        <v>0</v>
      </c>
      <c r="P76" s="42">
        <f>VLOOKUP($A76&amp;P$95,決統データ!$A$3:$DE$365,$E76+19,)</f>
        <v>0</v>
      </c>
      <c r="Q76" s="42">
        <f>VLOOKUP($A76&amp;Q$95,決統データ!$A$3:$DE$365,$E76+19,)</f>
        <v>0</v>
      </c>
      <c r="R76" s="175">
        <f t="shared" si="6"/>
        <v>0</v>
      </c>
    </row>
    <row r="77" spans="1:18">
      <c r="A77" s="27" t="str">
        <f t="shared" si="8"/>
        <v>1223402</v>
      </c>
      <c r="B77" s="28" t="s">
        <v>345</v>
      </c>
      <c r="C77" s="29">
        <v>34</v>
      </c>
      <c r="D77" s="28" t="s">
        <v>767</v>
      </c>
      <c r="E77" s="24">
        <v>4</v>
      </c>
      <c r="F77" s="1034"/>
      <c r="G77" s="585"/>
      <c r="H77" s="658"/>
      <c r="I77" s="60" t="s">
        <v>922</v>
      </c>
      <c r="J77" s="64"/>
      <c r="K77" s="42">
        <f>VLOOKUP($A77&amp;K$95,決統データ!$A$3:$DE$365,$E77+19,)</f>
        <v>0</v>
      </c>
      <c r="L77" s="42">
        <f>VLOOKUP($A77&amp;L$95,決統データ!$A$3:$DE$365,$E77+19,)</f>
        <v>0</v>
      </c>
      <c r="M77" s="42">
        <f>VLOOKUP($A77&amp;M$95,決統データ!$A$3:$DE$365,$E77+19,)</f>
        <v>0</v>
      </c>
      <c r="N77" s="42">
        <f>VLOOKUP($A77&amp;N$95,決統データ!$A$3:$DE$365,$E77+19,)</f>
        <v>0</v>
      </c>
      <c r="O77" s="42">
        <f>VLOOKUP($A77&amp;O$95,決統データ!$A$3:$DE$365,$E77+19,)</f>
        <v>0</v>
      </c>
      <c r="P77" s="42">
        <f>VLOOKUP($A77&amp;P$95,決統データ!$A$3:$DE$365,$E77+19,)</f>
        <v>0</v>
      </c>
      <c r="Q77" s="42">
        <f>VLOOKUP($A77&amp;Q$95,決統データ!$A$3:$DE$365,$E77+19,)</f>
        <v>0</v>
      </c>
      <c r="R77" s="175">
        <f t="shared" si="6"/>
        <v>0</v>
      </c>
    </row>
    <row r="78" spans="1:18" ht="14.25" customHeight="1">
      <c r="A78" s="27"/>
      <c r="B78" s="28"/>
      <c r="C78" s="29"/>
      <c r="D78" s="28"/>
      <c r="F78" s="1034"/>
      <c r="G78" s="585"/>
      <c r="H78" s="658"/>
      <c r="I78" s="608" t="s">
        <v>921</v>
      </c>
      <c r="J78" s="64" t="s">
        <v>920</v>
      </c>
      <c r="K78" s="255"/>
      <c r="L78" s="255"/>
      <c r="M78" s="256"/>
      <c r="N78" s="256"/>
      <c r="O78" s="256"/>
      <c r="P78" s="256"/>
      <c r="Q78" s="256"/>
      <c r="R78" s="175">
        <f t="shared" si="6"/>
        <v>0</v>
      </c>
    </row>
    <row r="79" spans="1:18" ht="14.25" customHeight="1">
      <c r="A79" s="27"/>
      <c r="B79" s="28"/>
      <c r="C79" s="29"/>
      <c r="D79" s="28"/>
      <c r="F79" s="1034"/>
      <c r="G79" s="585"/>
      <c r="H79" s="658"/>
      <c r="I79" s="608"/>
      <c r="J79" s="64" t="s">
        <v>919</v>
      </c>
      <c r="K79" s="255"/>
      <c r="L79" s="255"/>
      <c r="M79" s="256"/>
      <c r="N79" s="256"/>
      <c r="O79" s="256"/>
      <c r="P79" s="256"/>
      <c r="Q79" s="256"/>
      <c r="R79" s="175">
        <f t="shared" si="6"/>
        <v>0</v>
      </c>
    </row>
    <row r="80" spans="1:18">
      <c r="A80" s="27"/>
      <c r="B80" s="28"/>
      <c r="C80" s="29"/>
      <c r="D80" s="28"/>
      <c r="F80" s="1034"/>
      <c r="G80" s="585"/>
      <c r="H80" s="658"/>
      <c r="I80" s="608"/>
      <c r="J80" s="64" t="s">
        <v>918</v>
      </c>
      <c r="K80" s="255"/>
      <c r="L80" s="255"/>
      <c r="M80" s="256"/>
      <c r="N80" s="256"/>
      <c r="O80" s="256"/>
      <c r="P80" s="256"/>
      <c r="Q80" s="256"/>
      <c r="R80" s="175">
        <f t="shared" si="6"/>
        <v>0</v>
      </c>
    </row>
    <row r="81" spans="1:18">
      <c r="A81" s="27" t="str">
        <f>+B81&amp;C81&amp;D81</f>
        <v>1223402</v>
      </c>
      <c r="B81" s="28" t="s">
        <v>345</v>
      </c>
      <c r="C81" s="29">
        <v>34</v>
      </c>
      <c r="D81" s="28" t="s">
        <v>767</v>
      </c>
      <c r="E81" s="24">
        <v>7</v>
      </c>
      <c r="F81" s="1034"/>
      <c r="G81" s="585"/>
      <c r="H81" s="467" t="s">
        <v>917</v>
      </c>
      <c r="I81" s="467"/>
      <c r="J81" s="395" t="s">
        <v>916</v>
      </c>
      <c r="K81" s="42">
        <f>VLOOKUP($A81&amp;K$95,決統データ!$A$3:$DE$365,$E81+19,)</f>
        <v>0</v>
      </c>
      <c r="L81" s="42">
        <f>VLOOKUP($A81&amp;L$95,決統データ!$A$3:$DE$365,$E81+19,)</f>
        <v>0</v>
      </c>
      <c r="M81" s="42">
        <f>VLOOKUP($A81&amp;M$95,決統データ!$A$3:$DE$365,$E81+19,)</f>
        <v>0</v>
      </c>
      <c r="N81" s="42">
        <f>VLOOKUP($A81&amp;N$95,決統データ!$A$3:$DE$365,$E81+19,)</f>
        <v>0</v>
      </c>
      <c r="O81" s="42">
        <f>VLOOKUP($A81&amp;O$95,決統データ!$A$3:$DE$365,$E81+19,)</f>
        <v>0</v>
      </c>
      <c r="P81" s="42">
        <f>VLOOKUP($A81&amp;P$95,決統データ!$A$3:$DE$365,$E81+19,)</f>
        <v>0</v>
      </c>
      <c r="Q81" s="42">
        <f>VLOOKUP($A81&amp;Q$95,決統データ!$A$3:$DE$365,$E81+19,)</f>
        <v>0</v>
      </c>
      <c r="R81" s="175">
        <f t="shared" si="6"/>
        <v>0</v>
      </c>
    </row>
    <row r="82" spans="1:18">
      <c r="A82" s="27" t="str">
        <f>+B82&amp;C82&amp;D82</f>
        <v>1223402</v>
      </c>
      <c r="B82" s="28" t="s">
        <v>345</v>
      </c>
      <c r="C82" s="29">
        <v>34</v>
      </c>
      <c r="D82" s="28" t="s">
        <v>767</v>
      </c>
      <c r="E82" s="24">
        <v>8</v>
      </c>
      <c r="F82" s="1034"/>
      <c r="G82" s="585"/>
      <c r="H82" s="467"/>
      <c r="I82" s="467"/>
      <c r="J82" s="395" t="s">
        <v>915</v>
      </c>
      <c r="K82" s="42">
        <f>VLOOKUP($A82&amp;K$95,決統データ!$A$3:$DE$365,$E82+19,)</f>
        <v>0</v>
      </c>
      <c r="L82" s="42">
        <f>VLOOKUP($A82&amp;L$95,決統データ!$A$3:$DE$365,$E82+19,)</f>
        <v>0</v>
      </c>
      <c r="M82" s="42">
        <f>VLOOKUP($A82&amp;M$95,決統データ!$A$3:$DE$365,$E82+19,)</f>
        <v>0</v>
      </c>
      <c r="N82" s="42">
        <f>VLOOKUP($A82&amp;N$95,決統データ!$A$3:$DE$365,$E82+19,)</f>
        <v>0</v>
      </c>
      <c r="O82" s="42">
        <f>VLOOKUP($A82&amp;O$95,決統データ!$A$3:$DE$365,$E82+19,)</f>
        <v>0</v>
      </c>
      <c r="P82" s="42">
        <f>VLOOKUP($A82&amp;P$95,決統データ!$A$3:$DE$365,$E82+19,)</f>
        <v>0</v>
      </c>
      <c r="Q82" s="42">
        <f>VLOOKUP($A82&amp;Q$95,決統データ!$A$3:$DE$365,$E82+19,)</f>
        <v>0</v>
      </c>
      <c r="R82" s="175">
        <f t="shared" si="6"/>
        <v>0</v>
      </c>
    </row>
    <row r="83" spans="1:18">
      <c r="A83" s="27" t="str">
        <f>+B83&amp;C83&amp;D83</f>
        <v>1223402</v>
      </c>
      <c r="B83" s="28" t="s">
        <v>345</v>
      </c>
      <c r="C83" s="29">
        <v>34</v>
      </c>
      <c r="D83" s="28" t="s">
        <v>767</v>
      </c>
      <c r="E83" s="24">
        <v>9</v>
      </c>
      <c r="F83" s="1034"/>
      <c r="G83" s="585"/>
      <c r="H83" s="467"/>
      <c r="I83" s="467"/>
      <c r="J83" s="395" t="s">
        <v>914</v>
      </c>
      <c r="K83" s="42">
        <f>VLOOKUP($A83&amp;K$95,決統データ!$A$3:$DE$365,$E83+19,)</f>
        <v>0</v>
      </c>
      <c r="L83" s="42">
        <f>VLOOKUP($A83&amp;L$95,決統データ!$A$3:$DE$365,$E83+19,)</f>
        <v>0</v>
      </c>
      <c r="M83" s="42">
        <f>VLOOKUP($A83&amp;M$95,決統データ!$A$3:$DE$365,$E83+19,)</f>
        <v>0</v>
      </c>
      <c r="N83" s="42">
        <f>VLOOKUP($A83&amp;N$95,決統データ!$A$3:$DE$365,$E83+19,)</f>
        <v>0</v>
      </c>
      <c r="O83" s="42">
        <f>VLOOKUP($A83&amp;O$95,決統データ!$A$3:$DE$365,$E83+19,)</f>
        <v>0</v>
      </c>
      <c r="P83" s="42">
        <f>VLOOKUP($A83&amp;P$95,決統データ!$A$3:$DE$365,$E83+19,)</f>
        <v>0</v>
      </c>
      <c r="Q83" s="42">
        <f>VLOOKUP($A83&amp;Q$95,決統データ!$A$3:$DE$365,$E83+19,)</f>
        <v>0</v>
      </c>
      <c r="R83" s="175">
        <f t="shared" si="6"/>
        <v>0</v>
      </c>
    </row>
    <row r="84" spans="1:18">
      <c r="A84" s="27" t="str">
        <f>+B84&amp;C84&amp;D84</f>
        <v>1223402</v>
      </c>
      <c r="B84" s="28" t="s">
        <v>1396</v>
      </c>
      <c r="C84" s="29">
        <v>34</v>
      </c>
      <c r="D84" s="28" t="s">
        <v>550</v>
      </c>
      <c r="E84" s="400">
        <v>10</v>
      </c>
      <c r="F84" s="1034"/>
      <c r="G84" s="585"/>
      <c r="H84" s="467"/>
      <c r="I84" s="467"/>
      <c r="J84" s="399" t="s">
        <v>1392</v>
      </c>
      <c r="K84" s="42">
        <f>VLOOKUP($A84&amp;K$95,決統データ!$A$3:$DE$365,$E84+19,)</f>
        <v>0</v>
      </c>
      <c r="L84" s="42">
        <f>VLOOKUP($A84&amp;L$95,決統データ!$A$3:$DE$365,$E84+19,)</f>
        <v>0</v>
      </c>
      <c r="M84" s="42">
        <f>VLOOKUP($A84&amp;M$95,決統データ!$A$3:$DE$365,$E84+19,)</f>
        <v>0</v>
      </c>
      <c r="N84" s="42">
        <f>VLOOKUP($A84&amp;N$95,決統データ!$A$3:$DE$365,$E84+19,)</f>
        <v>0</v>
      </c>
      <c r="O84" s="42">
        <f>VLOOKUP($A84&amp;O$95,決統データ!$A$3:$DE$365,$E84+19,)</f>
        <v>0</v>
      </c>
      <c r="P84" s="42">
        <f>VLOOKUP($A84&amp;P$95,決統データ!$A$3:$DE$365,$E84+19,)</f>
        <v>0</v>
      </c>
      <c r="Q84" s="42">
        <f>VLOOKUP($A84&amp;Q$95,決統データ!$A$3:$DE$365,$E84+19,)</f>
        <v>0</v>
      </c>
      <c r="R84" s="175">
        <f t="shared" si="6"/>
        <v>0</v>
      </c>
    </row>
    <row r="85" spans="1:18">
      <c r="A85" s="27" t="str">
        <f>+B85&amp;C85&amp;D85</f>
        <v>1223402</v>
      </c>
      <c r="B85" s="28" t="s">
        <v>1396</v>
      </c>
      <c r="C85" s="29">
        <v>34</v>
      </c>
      <c r="D85" s="28" t="s">
        <v>550</v>
      </c>
      <c r="E85" s="400">
        <v>11</v>
      </c>
      <c r="F85" s="1035"/>
      <c r="G85" s="586"/>
      <c r="H85" s="467"/>
      <c r="I85" s="467"/>
      <c r="J85" s="399" t="s">
        <v>1393</v>
      </c>
      <c r="K85" s="42">
        <f>VLOOKUP($A85&amp;K$95,決統データ!$A$3:$DE$365,$E85+19,)</f>
        <v>0</v>
      </c>
      <c r="L85" s="42">
        <f>VLOOKUP($A85&amp;L$95,決統データ!$A$3:$DE$365,$E85+19,)</f>
        <v>0</v>
      </c>
      <c r="M85" s="42">
        <f>VLOOKUP($A85&amp;M$95,決統データ!$A$3:$DE$365,$E85+19,)</f>
        <v>0</v>
      </c>
      <c r="N85" s="42">
        <f>VLOOKUP($A85&amp;N$95,決統データ!$A$3:$DE$365,$E85+19,)</f>
        <v>0</v>
      </c>
      <c r="O85" s="42">
        <f>VLOOKUP($A85&amp;O$95,決統データ!$A$3:$DE$365,$E85+19,)</f>
        <v>0</v>
      </c>
      <c r="P85" s="42">
        <f>VLOOKUP($A85&amp;P$95,決統データ!$A$3:$DE$365,$E85+19,)</f>
        <v>0</v>
      </c>
      <c r="Q85" s="42">
        <f>VLOOKUP($A85&amp;Q$95,決統データ!$A$3:$DE$365,$E85+19,)</f>
        <v>0</v>
      </c>
      <c r="R85" s="175">
        <f t="shared" si="6"/>
        <v>0</v>
      </c>
    </row>
    <row r="86" spans="1:18">
      <c r="A86" s="27" t="str">
        <f t="shared" ref="A86:A92" si="9">+B86&amp;C86&amp;D86</f>
        <v>1223402</v>
      </c>
      <c r="B86" s="28" t="s">
        <v>1396</v>
      </c>
      <c r="C86" s="29">
        <v>34</v>
      </c>
      <c r="D86" s="28" t="s">
        <v>550</v>
      </c>
      <c r="E86" s="400">
        <v>12</v>
      </c>
      <c r="F86" s="507" t="s">
        <v>713</v>
      </c>
      <c r="G86" s="60" t="s">
        <v>913</v>
      </c>
      <c r="H86" s="60"/>
      <c r="I86" s="64"/>
      <c r="J86" s="202"/>
      <c r="K86" s="42">
        <f>VLOOKUP($A86&amp;K$95,決統データ!$A$3:$DE$365,$E86+19,)</f>
        <v>0</v>
      </c>
      <c r="L86" s="42">
        <f>VLOOKUP($A86&amp;L$95,決統データ!$A$3:$DE$365,$E86+19,)</f>
        <v>0</v>
      </c>
      <c r="M86" s="42">
        <f>VLOOKUP($A86&amp;M$95,決統データ!$A$3:$DE$365,$E86+19,)</f>
        <v>0</v>
      </c>
      <c r="N86" s="42">
        <f>VLOOKUP($A86&amp;N$95,決統データ!$A$3:$DE$365,$E86+19,)</f>
        <v>0</v>
      </c>
      <c r="O86" s="42">
        <f>VLOOKUP($A86&amp;O$95,決統データ!$A$3:$DE$365,$E86+19,)</f>
        <v>0</v>
      </c>
      <c r="P86" s="42">
        <f>VLOOKUP($A86&amp;P$95,決統データ!$A$3:$DE$365,$E86+19,)</f>
        <v>0</v>
      </c>
      <c r="Q86" s="42">
        <f>VLOOKUP($A86&amp;Q$95,決統データ!$A$3:$DE$365,$E86+19,)</f>
        <v>0</v>
      </c>
      <c r="R86" s="175">
        <f t="shared" si="6"/>
        <v>0</v>
      </c>
    </row>
    <row r="87" spans="1:18">
      <c r="A87" s="27" t="str">
        <f t="shared" si="9"/>
        <v>1223402</v>
      </c>
      <c r="B87" s="28" t="s">
        <v>1396</v>
      </c>
      <c r="C87" s="29">
        <v>34</v>
      </c>
      <c r="D87" s="28" t="s">
        <v>550</v>
      </c>
      <c r="E87" s="400">
        <v>13</v>
      </c>
      <c r="F87" s="507"/>
      <c r="G87" s="60" t="s">
        <v>912</v>
      </c>
      <c r="H87" s="60"/>
      <c r="I87" s="64"/>
      <c r="J87" s="202"/>
      <c r="K87" s="42">
        <f>VLOOKUP($A87&amp;K$95,決統データ!$A$3:$DE$365,$E87+19,)</f>
        <v>0</v>
      </c>
      <c r="L87" s="42">
        <f>VLOOKUP($A87&amp;L$95,決統データ!$A$3:$DE$365,$E87+19,)</f>
        <v>0</v>
      </c>
      <c r="M87" s="42">
        <f>VLOOKUP($A87&amp;M$95,決統データ!$A$3:$DE$365,$E87+19,)</f>
        <v>0</v>
      </c>
      <c r="N87" s="42">
        <f>VLOOKUP($A87&amp;N$95,決統データ!$A$3:$DE$365,$E87+19,)</f>
        <v>0</v>
      </c>
      <c r="O87" s="42">
        <f>VLOOKUP($A87&amp;O$95,決統データ!$A$3:$DE$365,$E87+19,)</f>
        <v>0</v>
      </c>
      <c r="P87" s="42">
        <f>VLOOKUP($A87&amp;P$95,決統データ!$A$3:$DE$365,$E87+19,)</f>
        <v>0</v>
      </c>
      <c r="Q87" s="42">
        <f>VLOOKUP($A87&amp;Q$95,決統データ!$A$3:$DE$365,$E87+19,)</f>
        <v>0</v>
      </c>
      <c r="R87" s="175">
        <f t="shared" si="6"/>
        <v>0</v>
      </c>
    </row>
    <row r="88" spans="1:18">
      <c r="A88" s="27" t="str">
        <f t="shared" si="9"/>
        <v>1223402</v>
      </c>
      <c r="B88" s="28" t="s">
        <v>1396</v>
      </c>
      <c r="C88" s="29">
        <v>34</v>
      </c>
      <c r="D88" s="28" t="s">
        <v>550</v>
      </c>
      <c r="E88" s="400">
        <v>14</v>
      </c>
      <c r="F88" s="507"/>
      <c r="G88" s="60" t="s">
        <v>911</v>
      </c>
      <c r="H88" s="60"/>
      <c r="I88" s="64"/>
      <c r="J88" s="202"/>
      <c r="K88" s="42">
        <f>VLOOKUP($A88&amp;K$95,決統データ!$A$3:$DE$365,$E88+19,)</f>
        <v>0</v>
      </c>
      <c r="L88" s="42">
        <f>VLOOKUP($A88&amp;L$95,決統データ!$A$3:$DE$365,$E88+19,)</f>
        <v>1305410</v>
      </c>
      <c r="M88" s="42">
        <f>VLOOKUP($A88&amp;M$95,決統データ!$A$3:$DE$365,$E88+19,)</f>
        <v>0</v>
      </c>
      <c r="N88" s="42">
        <f>VLOOKUP($A88&amp;N$95,決統データ!$A$3:$DE$365,$E88+19,)</f>
        <v>0</v>
      </c>
      <c r="O88" s="42">
        <f>VLOOKUP($A88&amp;O$95,決統データ!$A$3:$DE$365,$E88+19,)</f>
        <v>0</v>
      </c>
      <c r="P88" s="42">
        <f>VLOOKUP($A88&amp;P$95,決統データ!$A$3:$DE$365,$E88+19,)</f>
        <v>0</v>
      </c>
      <c r="Q88" s="42">
        <f>VLOOKUP($A88&amp;Q$95,決統データ!$A$3:$DE$365,$E88+19,)</f>
        <v>0</v>
      </c>
      <c r="R88" s="175">
        <f t="shared" si="6"/>
        <v>1305410</v>
      </c>
    </row>
    <row r="89" spans="1:18">
      <c r="A89" s="27" t="str">
        <f t="shared" si="9"/>
        <v>1223402</v>
      </c>
      <c r="B89" s="28" t="s">
        <v>1396</v>
      </c>
      <c r="C89" s="29">
        <v>34</v>
      </c>
      <c r="D89" s="28" t="s">
        <v>550</v>
      </c>
      <c r="E89" s="400">
        <v>15</v>
      </c>
      <c r="F89" s="507"/>
      <c r="G89" s="60" t="s">
        <v>910</v>
      </c>
      <c r="H89" s="60"/>
      <c r="I89" s="64"/>
      <c r="J89" s="202"/>
      <c r="K89" s="42">
        <f>VLOOKUP($A89&amp;K$95,決統データ!$A$3:$DE$365,$E89+19,)</f>
        <v>0</v>
      </c>
      <c r="L89" s="42">
        <f>VLOOKUP($A89&amp;L$95,決統データ!$A$3:$DE$365,$E89+19,)</f>
        <v>0</v>
      </c>
      <c r="M89" s="42">
        <f>VLOOKUP($A89&amp;M$95,決統データ!$A$3:$DE$365,$E89+19,)</f>
        <v>0</v>
      </c>
      <c r="N89" s="42">
        <f>VLOOKUP($A89&amp;N$95,決統データ!$A$3:$DE$365,$E89+19,)</f>
        <v>0</v>
      </c>
      <c r="O89" s="42">
        <f>VLOOKUP($A89&amp;O$95,決統データ!$A$3:$DE$365,$E89+19,)</f>
        <v>0</v>
      </c>
      <c r="P89" s="42">
        <f>VLOOKUP($A89&amp;P$95,決統データ!$A$3:$DE$365,$E89+19,)</f>
        <v>0</v>
      </c>
      <c r="Q89" s="42">
        <f>VLOOKUP($A89&amp;Q$95,決統データ!$A$3:$DE$365,$E89+19,)</f>
        <v>0</v>
      </c>
      <c r="R89" s="175">
        <f t="shared" si="6"/>
        <v>0</v>
      </c>
    </row>
    <row r="90" spans="1:18">
      <c r="A90" s="27" t="str">
        <f t="shared" si="9"/>
        <v>1223402</v>
      </c>
      <c r="B90" s="28" t="s">
        <v>1396</v>
      </c>
      <c r="C90" s="29">
        <v>34</v>
      </c>
      <c r="D90" s="28" t="s">
        <v>550</v>
      </c>
      <c r="E90" s="400">
        <v>16</v>
      </c>
      <c r="F90" s="507"/>
      <c r="G90" s="60" t="s">
        <v>909</v>
      </c>
      <c r="H90" s="60"/>
      <c r="I90" s="64"/>
      <c r="J90" s="202"/>
      <c r="K90" s="42">
        <f>VLOOKUP($A90&amp;K$95,決統データ!$A$3:$DE$365,$E90+19,)</f>
        <v>0</v>
      </c>
      <c r="L90" s="42">
        <f>VLOOKUP($A90&amp;L$95,決統データ!$A$3:$DE$365,$E90+19,)</f>
        <v>0</v>
      </c>
      <c r="M90" s="42">
        <f>VLOOKUP($A90&amp;M$95,決統データ!$A$3:$DE$365,$E90+19,)</f>
        <v>0</v>
      </c>
      <c r="N90" s="42">
        <f>VLOOKUP($A90&amp;N$95,決統データ!$A$3:$DE$365,$E90+19,)</f>
        <v>0</v>
      </c>
      <c r="O90" s="42">
        <f>VLOOKUP($A90&amp;O$95,決統データ!$A$3:$DE$365,$E90+19,)</f>
        <v>0</v>
      </c>
      <c r="P90" s="42">
        <f>VLOOKUP($A90&amp;P$95,決統データ!$A$3:$DE$365,$E90+19,)</f>
        <v>0</v>
      </c>
      <c r="Q90" s="42">
        <f>VLOOKUP($A90&amp;Q$95,決統データ!$A$3:$DE$365,$E90+19,)</f>
        <v>0</v>
      </c>
      <c r="R90" s="175">
        <f t="shared" si="6"/>
        <v>0</v>
      </c>
    </row>
    <row r="91" spans="1:18">
      <c r="A91" s="27" t="str">
        <f t="shared" si="9"/>
        <v>1223402</v>
      </c>
      <c r="B91" s="28" t="s">
        <v>1396</v>
      </c>
      <c r="C91" s="29">
        <v>34</v>
      </c>
      <c r="D91" s="28" t="s">
        <v>550</v>
      </c>
      <c r="E91" s="400">
        <v>17</v>
      </c>
      <c r="F91" s="507"/>
      <c r="G91" s="1043" t="s">
        <v>1397</v>
      </c>
      <c r="H91" s="715"/>
      <c r="I91" s="715"/>
      <c r="J91" s="715"/>
      <c r="K91" s="42">
        <f>VLOOKUP($A91&amp;K$95,決統データ!$A$3:$DE$365,$E91+19,)</f>
        <v>0</v>
      </c>
      <c r="L91" s="42">
        <f>VLOOKUP($A91&amp;L$95,決統データ!$A$3:$DE$365,$E91+19,)</f>
        <v>0</v>
      </c>
      <c r="M91" s="42">
        <f>VLOOKUP($A91&amp;M$95,決統データ!$A$3:$DE$365,$E91+19,)</f>
        <v>0</v>
      </c>
      <c r="N91" s="42">
        <f>VLOOKUP($A91&amp;N$95,決統データ!$A$3:$DE$365,$E91+19,)</f>
        <v>0</v>
      </c>
      <c r="O91" s="42">
        <f>VLOOKUP($A91&amp;O$95,決統データ!$A$3:$DE$365,$E91+19,)</f>
        <v>0</v>
      </c>
      <c r="P91" s="42">
        <f>VLOOKUP($A91&amp;P$95,決統データ!$A$3:$DE$365,$E91+19,)</f>
        <v>0</v>
      </c>
      <c r="Q91" s="42">
        <f>VLOOKUP($A91&amp;Q$95,決統データ!$A$3:$DE$365,$E91+19,)</f>
        <v>0</v>
      </c>
      <c r="R91" s="175">
        <f t="shared" si="6"/>
        <v>0</v>
      </c>
    </row>
    <row r="92" spans="1:18">
      <c r="A92" s="27" t="str">
        <f t="shared" si="9"/>
        <v>1223402</v>
      </c>
      <c r="B92" s="28" t="s">
        <v>1396</v>
      </c>
      <c r="C92" s="29">
        <v>34</v>
      </c>
      <c r="D92" s="28" t="s">
        <v>550</v>
      </c>
      <c r="E92" s="400">
        <v>18</v>
      </c>
      <c r="F92" s="507"/>
      <c r="G92" s="60" t="s">
        <v>908</v>
      </c>
      <c r="H92" s="60"/>
      <c r="I92" s="64"/>
      <c r="J92" s="202"/>
      <c r="K92" s="42">
        <f>VLOOKUP($A92&amp;K$95,決統データ!$A$3:$DE$365,$E92+19,)</f>
        <v>19641</v>
      </c>
      <c r="L92" s="42">
        <f>VLOOKUP($A92&amp;L$95,決統データ!$A$3:$DE$365,$E92+19,)</f>
        <v>47100</v>
      </c>
      <c r="M92" s="42">
        <f>VLOOKUP($A92&amp;M$95,決統データ!$A$3:$DE$365,$E92+19,)</f>
        <v>34300</v>
      </c>
      <c r="N92" s="42">
        <f>VLOOKUP($A92&amp;N$95,決統データ!$A$3:$DE$365,$E92+19,)</f>
        <v>34300</v>
      </c>
      <c r="O92" s="42">
        <f>VLOOKUP($A92&amp;O$95,決統データ!$A$3:$DE$365,$E92+19,)</f>
        <v>24700</v>
      </c>
      <c r="P92" s="42">
        <f>VLOOKUP($A92&amp;P$95,決統データ!$A$3:$DE$365,$E92+19,)</f>
        <v>18300</v>
      </c>
      <c r="Q92" s="42">
        <f>VLOOKUP($A92&amp;Q$95,決統データ!$A$3:$DE$365,$E92+19,)</f>
        <v>15000</v>
      </c>
      <c r="R92" s="175">
        <f t="shared" si="6"/>
        <v>193341</v>
      </c>
    </row>
    <row r="93" spans="1:18" hidden="1">
      <c r="K93" s="78" t="s">
        <v>1490</v>
      </c>
      <c r="L93" s="78" t="s">
        <v>1490</v>
      </c>
      <c r="M93" s="78" t="s">
        <v>1490</v>
      </c>
      <c r="N93" s="78" t="s">
        <v>1490</v>
      </c>
      <c r="O93" s="78" t="s">
        <v>1490</v>
      </c>
      <c r="P93" s="78" t="s">
        <v>1490</v>
      </c>
      <c r="Q93" s="78" t="s">
        <v>1490</v>
      </c>
    </row>
    <row r="94" spans="1:18" hidden="1"/>
    <row r="95" spans="1:18" hidden="1">
      <c r="K95" s="12" t="str">
        <f>+K96&amp;K98</f>
        <v>262013001</v>
      </c>
      <c r="L95" s="12" t="str">
        <f t="shared" ref="L95:Q95" si="10">+L96&amp;L98</f>
        <v>262013003</v>
      </c>
      <c r="M95" s="12" t="str">
        <f t="shared" si="10"/>
        <v>262030001</v>
      </c>
      <c r="N95" s="12" t="str">
        <f t="shared" si="10"/>
        <v>262030002</v>
      </c>
      <c r="O95" s="12" t="str">
        <f t="shared" si="10"/>
        <v>262056008</v>
      </c>
      <c r="P95" s="12" t="str">
        <f t="shared" si="10"/>
        <v>262129003</v>
      </c>
      <c r="Q95" s="12" t="str">
        <f t="shared" si="10"/>
        <v>262129005</v>
      </c>
    </row>
    <row r="96" spans="1:18" hidden="1">
      <c r="K96" s="12" t="s">
        <v>562</v>
      </c>
      <c r="L96" s="12" t="s">
        <v>562</v>
      </c>
      <c r="M96" s="298" t="s">
        <v>564</v>
      </c>
      <c r="N96" s="298" t="s">
        <v>564</v>
      </c>
      <c r="O96" s="298" t="s">
        <v>566</v>
      </c>
      <c r="P96" s="298" t="s">
        <v>567</v>
      </c>
      <c r="Q96" s="298" t="s">
        <v>567</v>
      </c>
    </row>
    <row r="97" spans="11:17" s="1" customFormat="1" hidden="1">
      <c r="K97" s="12" t="s">
        <v>453</v>
      </c>
      <c r="L97" s="12" t="s">
        <v>453</v>
      </c>
      <c r="M97" s="298" t="s">
        <v>455</v>
      </c>
      <c r="N97" s="298" t="s">
        <v>455</v>
      </c>
      <c r="O97" s="298" t="s">
        <v>457</v>
      </c>
      <c r="P97" s="298" t="s">
        <v>568</v>
      </c>
      <c r="Q97" s="298" t="s">
        <v>568</v>
      </c>
    </row>
    <row r="98" spans="11:17" s="1" customFormat="1" hidden="1">
      <c r="K98" s="12" t="s">
        <v>728</v>
      </c>
      <c r="L98" s="12" t="s">
        <v>726</v>
      </c>
      <c r="M98" s="298" t="s">
        <v>728</v>
      </c>
      <c r="N98" s="298" t="s">
        <v>727</v>
      </c>
      <c r="O98" s="298" t="s">
        <v>745</v>
      </c>
      <c r="P98" s="298" t="s">
        <v>726</v>
      </c>
      <c r="Q98" s="298" t="s">
        <v>735</v>
      </c>
    </row>
  </sheetData>
  <sheetProtection algorithmName="SHA-512" hashValue="ajWKDEnYtoQaMVzGxJSe6CJWQX7Qks0v37KZ0PvWDONuJ2YVVBsGm+F+OEXjqqkGLcvyAlanSR/LK6LuXgKVzA==" saltValue="zsPeok3NDwmN7mhTrmJSlw==" spinCount="100000" sheet="1" objects="1" scenarios="1"/>
  <customSheetViews>
    <customSheetView guid="{247A5D4D-80F1-4466-92F7-7A3BC78E450F}" showPageBreaks="1" printArea="1" view="pageBreakPreview">
      <pane xSplit="10" ySplit="3" topLeftCell="W82" activePane="bottomRight" state="frozen"/>
      <selection pane="bottomRight" activeCell="C43" sqref="C43"/>
      <colBreaks count="1" manualBreakCount="1">
        <brk id="17" max="79" man="1"/>
      </colBreaks>
      <pageMargins left="0.78740157480314965" right="0.78740157480314965" top="0.78740157480314965" bottom="0.78740157480314965" header="0.51181102362204722" footer="0.51181102362204722"/>
      <pageSetup paperSize="9" scale="45" fitToHeight="0" orientation="portrait" blackAndWhite="1" horizontalDpi="300" verticalDpi="300"/>
      <headerFooter alignWithMargins="0"/>
    </customSheetView>
  </customSheetViews>
  <mergeCells count="44">
    <mergeCell ref="F86:F92"/>
    <mergeCell ref="G69:J69"/>
    <mergeCell ref="H73:J73"/>
    <mergeCell ref="H74:H80"/>
    <mergeCell ref="I74:J74"/>
    <mergeCell ref="I78:I80"/>
    <mergeCell ref="G44:J44"/>
    <mergeCell ref="G91:J91"/>
    <mergeCell ref="H65:I66"/>
    <mergeCell ref="G33:G41"/>
    <mergeCell ref="I40:I41"/>
    <mergeCell ref="G60:G68"/>
    <mergeCell ref="I67:I68"/>
    <mergeCell ref="F2:J2"/>
    <mergeCell ref="F3:J3"/>
    <mergeCell ref="I12:I13"/>
    <mergeCell ref="G5:G13"/>
    <mergeCell ref="H10:I11"/>
    <mergeCell ref="F4:F30"/>
    <mergeCell ref="G14:J14"/>
    <mergeCell ref="H18:J18"/>
    <mergeCell ref="H19:H25"/>
    <mergeCell ref="G17:J17"/>
    <mergeCell ref="G16:J16"/>
    <mergeCell ref="G18:G30"/>
    <mergeCell ref="H26:I30"/>
    <mergeCell ref="I19:J19"/>
    <mergeCell ref="I23:I25"/>
    <mergeCell ref="F31:F58"/>
    <mergeCell ref="G46:G58"/>
    <mergeCell ref="H54:I58"/>
    <mergeCell ref="G72:J72"/>
    <mergeCell ref="G71:J71"/>
    <mergeCell ref="F59:F85"/>
    <mergeCell ref="G73:G85"/>
    <mergeCell ref="H81:I85"/>
    <mergeCell ref="G42:J42"/>
    <mergeCell ref="H38:I39"/>
    <mergeCell ref="G31:J31"/>
    <mergeCell ref="H46:J46"/>
    <mergeCell ref="H47:H53"/>
    <mergeCell ref="I47:J47"/>
    <mergeCell ref="I51:I53"/>
    <mergeCell ref="G45:J45"/>
  </mergeCells>
  <phoneticPr fontId="3"/>
  <pageMargins left="0.78740157480314965" right="0.78740157480314965" top="0.78740157480314965" bottom="0.78740157480314965" header="0.51181102362204722" footer="0.51181102362204722"/>
  <pageSetup paperSize="9" scale="58" fitToWidth="0"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O95"/>
  <sheetViews>
    <sheetView view="pageBreakPreview" zoomScaleNormal="100" zoomScaleSheetLayoutView="100" workbookViewId="0">
      <pane ySplit="2" topLeftCell="A3" activePane="bottomLeft" state="frozen"/>
      <selection pane="bottomLeft" activeCell="A93" sqref="A93:XFD95"/>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3.5" style="1" customWidth="1"/>
    <col min="7" max="7" width="5.09765625" style="1" customWidth="1"/>
    <col min="8" max="8" width="5" style="1" customWidth="1"/>
    <col min="9" max="9" width="4.09765625" style="1" customWidth="1"/>
    <col min="10" max="10" width="28.5" style="1" customWidth="1"/>
    <col min="11" max="11" width="12.59765625" style="1" customWidth="1"/>
    <col min="12" max="15" width="12.59765625" style="144" customWidth="1"/>
    <col min="16" max="16384" width="9" style="1"/>
  </cols>
  <sheetData>
    <row r="1" spans="1:15">
      <c r="F1" s="1" t="s">
        <v>948</v>
      </c>
      <c r="N1" s="291"/>
      <c r="O1" s="291" t="s">
        <v>513</v>
      </c>
    </row>
    <row r="2" spans="1:15" ht="33.75" customHeight="1">
      <c r="A2" s="26"/>
      <c r="B2" s="67" t="s">
        <v>757</v>
      </c>
      <c r="C2" s="26" t="s">
        <v>758</v>
      </c>
      <c r="D2" s="26" t="s">
        <v>759</v>
      </c>
      <c r="E2" s="30" t="s">
        <v>760</v>
      </c>
      <c r="F2" s="807"/>
      <c r="G2" s="807"/>
      <c r="H2" s="807"/>
      <c r="I2" s="807"/>
      <c r="J2" s="496"/>
      <c r="K2" s="279" t="s">
        <v>129</v>
      </c>
      <c r="L2" s="171" t="s">
        <v>455</v>
      </c>
      <c r="M2" s="171" t="s">
        <v>457</v>
      </c>
      <c r="N2" s="171" t="s">
        <v>533</v>
      </c>
      <c r="O2" s="171" t="s">
        <v>587</v>
      </c>
    </row>
    <row r="3" spans="1:15">
      <c r="A3" s="27" t="str">
        <f>+B3&amp;C3&amp;D3</f>
        <v>1222601</v>
      </c>
      <c r="B3" s="28" t="s">
        <v>345</v>
      </c>
      <c r="C3" s="29">
        <v>26</v>
      </c>
      <c r="D3" s="28" t="s">
        <v>761</v>
      </c>
      <c r="E3" s="31">
        <v>1</v>
      </c>
      <c r="F3" s="611" t="s">
        <v>866</v>
      </c>
      <c r="G3" s="636" t="s">
        <v>865</v>
      </c>
      <c r="H3" s="636"/>
      <c r="I3" s="636"/>
      <c r="J3" s="969"/>
      <c r="K3" s="43">
        <f>VLOOKUP($A3&amp;K$93,決統データ!$A$3:$DE$365,$E3+19,FALSE)</f>
        <v>16251</v>
      </c>
      <c r="L3" s="43">
        <f>VLOOKUP($A3&amp;L$93,決統データ!$A$3:$DE$365,$E3+19,FALSE)</f>
        <v>11821</v>
      </c>
      <c r="M3" s="43">
        <f>VLOOKUP($A3&amp;M$93,決統データ!$A$3:$DE$365,$E3+19,FALSE)</f>
        <v>1</v>
      </c>
      <c r="N3" s="43">
        <f>VLOOKUP($A3&amp;N$93,決統データ!$A$3:$DE$365,$E3+19,FALSE)</f>
        <v>7914</v>
      </c>
      <c r="O3" s="175">
        <f t="shared" ref="O3:O34" si="0">SUM(K3:N3)</f>
        <v>35987</v>
      </c>
    </row>
    <row r="4" spans="1:15">
      <c r="A4" s="27" t="str">
        <f t="shared" ref="A4:A67" si="1">+B4&amp;C4&amp;D4</f>
        <v>1222601</v>
      </c>
      <c r="B4" s="28" t="s">
        <v>345</v>
      </c>
      <c r="C4" s="29">
        <v>26</v>
      </c>
      <c r="D4" s="28" t="s">
        <v>761</v>
      </c>
      <c r="E4" s="24">
        <v>2</v>
      </c>
      <c r="F4" s="611"/>
      <c r="G4" s="467" t="s">
        <v>864</v>
      </c>
      <c r="H4" s="467"/>
      <c r="I4" s="467"/>
      <c r="J4" s="476"/>
      <c r="K4" s="43">
        <f>VLOOKUP($A4&amp;K$93,決統データ!$A$3:$DE$365,$E4+19,FALSE)</f>
        <v>16251</v>
      </c>
      <c r="L4" s="43">
        <f>VLOOKUP($A4&amp;L$93,決統データ!$A$3:$DE$365,$E4+19,FALSE)</f>
        <v>10360</v>
      </c>
      <c r="M4" s="43">
        <f>VLOOKUP($A4&amp;M$93,決統データ!$A$3:$DE$365,$E4+19,FALSE)</f>
        <v>1</v>
      </c>
      <c r="N4" s="43">
        <f>VLOOKUP($A4&amp;N$93,決統データ!$A$3:$DE$365,$E4+19,FALSE)</f>
        <v>7914</v>
      </c>
      <c r="O4" s="175">
        <f t="shared" si="0"/>
        <v>34526</v>
      </c>
    </row>
    <row r="5" spans="1:15">
      <c r="A5" s="27" t="str">
        <f t="shared" si="1"/>
        <v>1222601</v>
      </c>
      <c r="B5" s="28" t="s">
        <v>345</v>
      </c>
      <c r="C5" s="29">
        <v>26</v>
      </c>
      <c r="D5" s="28" t="s">
        <v>761</v>
      </c>
      <c r="E5" s="24">
        <v>3</v>
      </c>
      <c r="F5" s="611"/>
      <c r="G5" s="467" t="s">
        <v>863</v>
      </c>
      <c r="H5" s="467"/>
      <c r="I5" s="467"/>
      <c r="J5" s="476"/>
      <c r="K5" s="43">
        <f>VLOOKUP($A5&amp;K$93,決統データ!$A$3:$DE$365,$E5+19,FALSE)</f>
        <v>15910</v>
      </c>
      <c r="L5" s="43">
        <f>VLOOKUP($A5&amp;L$93,決統データ!$A$3:$DE$365,$E5+19,FALSE)</f>
        <v>0</v>
      </c>
      <c r="M5" s="43">
        <f>VLOOKUP($A5&amp;M$93,決統データ!$A$3:$DE$365,$E5+19,FALSE)</f>
        <v>0</v>
      </c>
      <c r="N5" s="43">
        <f>VLOOKUP($A5&amp;N$93,決統データ!$A$3:$DE$365,$E5+19,FALSE)</f>
        <v>0</v>
      </c>
      <c r="O5" s="175">
        <f t="shared" si="0"/>
        <v>15910</v>
      </c>
    </row>
    <row r="6" spans="1:15">
      <c r="A6" s="27" t="str">
        <f t="shared" si="1"/>
        <v>1222601</v>
      </c>
      <c r="B6" s="28" t="s">
        <v>345</v>
      </c>
      <c r="C6" s="29">
        <v>26</v>
      </c>
      <c r="D6" s="28" t="s">
        <v>761</v>
      </c>
      <c r="E6" s="24">
        <v>5</v>
      </c>
      <c r="F6" s="611"/>
      <c r="G6" s="467" t="s">
        <v>862</v>
      </c>
      <c r="H6" s="467"/>
      <c r="I6" s="467"/>
      <c r="J6" s="476"/>
      <c r="K6" s="43">
        <f>VLOOKUP($A6&amp;K$93,決統データ!$A$3:$DE$365,$E6+19,FALSE)</f>
        <v>0</v>
      </c>
      <c r="L6" s="43">
        <f>VLOOKUP($A6&amp;L$93,決統データ!$A$3:$DE$365,$E6+19,FALSE)</f>
        <v>0</v>
      </c>
      <c r="M6" s="43">
        <f>VLOOKUP($A6&amp;M$93,決統データ!$A$3:$DE$365,$E6+19,FALSE)</f>
        <v>0</v>
      </c>
      <c r="N6" s="43">
        <f>VLOOKUP($A6&amp;N$93,決統データ!$A$3:$DE$365,$E6+19,FALSE)</f>
        <v>0</v>
      </c>
      <c r="O6" s="175">
        <f t="shared" si="0"/>
        <v>0</v>
      </c>
    </row>
    <row r="7" spans="1:15">
      <c r="A7" s="27" t="str">
        <f t="shared" si="1"/>
        <v>1222601</v>
      </c>
      <c r="B7" s="28" t="s">
        <v>345</v>
      </c>
      <c r="C7" s="29">
        <v>26</v>
      </c>
      <c r="D7" s="28" t="s">
        <v>761</v>
      </c>
      <c r="E7" s="24">
        <v>6</v>
      </c>
      <c r="F7" s="611"/>
      <c r="G7" s="467" t="s">
        <v>853</v>
      </c>
      <c r="H7" s="467"/>
      <c r="I7" s="467"/>
      <c r="J7" s="476"/>
      <c r="K7" s="43">
        <f>VLOOKUP($A7&amp;K$93,決統データ!$A$3:$DE$365,$E7+19,FALSE)</f>
        <v>341</v>
      </c>
      <c r="L7" s="43">
        <f>VLOOKUP($A7&amp;L$93,決統データ!$A$3:$DE$365,$E7+19,FALSE)</f>
        <v>10360</v>
      </c>
      <c r="M7" s="43">
        <f>VLOOKUP($A7&amp;M$93,決統データ!$A$3:$DE$365,$E7+19,FALSE)</f>
        <v>1</v>
      </c>
      <c r="N7" s="43">
        <f>VLOOKUP($A7&amp;N$93,決統データ!$A$3:$DE$365,$E7+19,FALSE)</f>
        <v>7914</v>
      </c>
      <c r="O7" s="175">
        <f t="shared" si="0"/>
        <v>18616</v>
      </c>
    </row>
    <row r="8" spans="1:15">
      <c r="A8" s="27" t="str">
        <f t="shared" si="1"/>
        <v>1222601</v>
      </c>
      <c r="B8" s="28" t="s">
        <v>345</v>
      </c>
      <c r="C8" s="29">
        <v>26</v>
      </c>
      <c r="D8" s="28" t="s">
        <v>761</v>
      </c>
      <c r="E8" s="24">
        <v>7</v>
      </c>
      <c r="F8" s="611"/>
      <c r="G8" s="467" t="s">
        <v>861</v>
      </c>
      <c r="H8" s="467"/>
      <c r="I8" s="467"/>
      <c r="J8" s="476"/>
      <c r="K8" s="43">
        <f>VLOOKUP($A8&amp;K$93,決統データ!$A$3:$DE$365,$E8+19,FALSE)</f>
        <v>0</v>
      </c>
      <c r="L8" s="43">
        <f>VLOOKUP($A8&amp;L$93,決統データ!$A$3:$DE$365,$E8+19,FALSE)</f>
        <v>1461</v>
      </c>
      <c r="M8" s="43">
        <f>VLOOKUP($A8&amp;M$93,決統データ!$A$3:$DE$365,$E8+19,FALSE)</f>
        <v>0</v>
      </c>
      <c r="N8" s="43">
        <f>VLOOKUP($A8&amp;N$93,決統データ!$A$3:$DE$365,$E8+19,FALSE)</f>
        <v>0</v>
      </c>
      <c r="O8" s="175">
        <f t="shared" si="0"/>
        <v>1461</v>
      </c>
    </row>
    <row r="9" spans="1:15">
      <c r="A9" s="27" t="str">
        <f t="shared" si="1"/>
        <v>1222601</v>
      </c>
      <c r="B9" s="28" t="s">
        <v>345</v>
      </c>
      <c r="C9" s="29">
        <v>26</v>
      </c>
      <c r="D9" s="28" t="s">
        <v>761</v>
      </c>
      <c r="E9" s="24">
        <v>8</v>
      </c>
      <c r="F9" s="611"/>
      <c r="G9" s="467" t="s">
        <v>860</v>
      </c>
      <c r="H9" s="467"/>
      <c r="I9" s="467"/>
      <c r="J9" s="476"/>
      <c r="K9" s="43">
        <f>VLOOKUP($A9&amp;K$93,決統データ!$A$3:$DE$365,$E9+19,FALSE)</f>
        <v>0</v>
      </c>
      <c r="L9" s="43">
        <f>VLOOKUP($A9&amp;L$93,決統データ!$A$3:$DE$365,$E9+19,FALSE)</f>
        <v>0</v>
      </c>
      <c r="M9" s="43">
        <f>VLOOKUP($A9&amp;M$93,決統データ!$A$3:$DE$365,$E9+19,FALSE)</f>
        <v>0</v>
      </c>
      <c r="N9" s="43">
        <f>VLOOKUP($A9&amp;N$93,決統データ!$A$3:$DE$365,$E9+19,FALSE)</f>
        <v>0</v>
      </c>
      <c r="O9" s="175">
        <f t="shared" si="0"/>
        <v>0</v>
      </c>
    </row>
    <row r="10" spans="1:15">
      <c r="A10" s="27" t="str">
        <f t="shared" si="1"/>
        <v>1222601</v>
      </c>
      <c r="B10" s="28" t="s">
        <v>345</v>
      </c>
      <c r="C10" s="29">
        <v>26</v>
      </c>
      <c r="D10" s="28" t="s">
        <v>761</v>
      </c>
      <c r="E10" s="24">
        <v>9</v>
      </c>
      <c r="F10" s="611"/>
      <c r="G10" s="467" t="s">
        <v>895</v>
      </c>
      <c r="H10" s="467"/>
      <c r="I10" s="467"/>
      <c r="J10" s="476"/>
      <c r="K10" s="43">
        <f>VLOOKUP($A10&amp;K$93,決統データ!$A$3:$DE$365,$E10+19,FALSE)</f>
        <v>0</v>
      </c>
      <c r="L10" s="43">
        <f>VLOOKUP($A10&amp;L$93,決統データ!$A$3:$DE$365,$E10+19,FALSE)</f>
        <v>0</v>
      </c>
      <c r="M10" s="43">
        <f>VLOOKUP($A10&amp;M$93,決統データ!$A$3:$DE$365,$E10+19,FALSE)</f>
        <v>0</v>
      </c>
      <c r="N10" s="43">
        <f>VLOOKUP($A10&amp;N$93,決統データ!$A$3:$DE$365,$E10+19,FALSE)</f>
        <v>0</v>
      </c>
      <c r="O10" s="175">
        <f t="shared" si="0"/>
        <v>0</v>
      </c>
    </row>
    <row r="11" spans="1:15">
      <c r="A11" s="27" t="str">
        <f t="shared" si="1"/>
        <v>1222601</v>
      </c>
      <c r="B11" s="28" t="s">
        <v>345</v>
      </c>
      <c r="C11" s="29">
        <v>26</v>
      </c>
      <c r="D11" s="28" t="s">
        <v>761</v>
      </c>
      <c r="E11" s="24">
        <v>10</v>
      </c>
      <c r="F11" s="611"/>
      <c r="G11" s="467" t="s">
        <v>894</v>
      </c>
      <c r="H11" s="467"/>
      <c r="I11" s="467"/>
      <c r="J11" s="476"/>
      <c r="K11" s="43">
        <f>VLOOKUP($A11&amp;K$93,決統データ!$A$3:$DE$365,$E11+19,FALSE)</f>
        <v>0</v>
      </c>
      <c r="L11" s="43">
        <f>VLOOKUP($A11&amp;L$93,決統データ!$A$3:$DE$365,$E11+19,FALSE)</f>
        <v>1214</v>
      </c>
      <c r="M11" s="43">
        <f>VLOOKUP($A11&amp;M$93,決統データ!$A$3:$DE$365,$E11+19,FALSE)</f>
        <v>0</v>
      </c>
      <c r="N11" s="43">
        <f>VLOOKUP($A11&amp;N$93,決統データ!$A$3:$DE$365,$E11+19,FALSE)</f>
        <v>0</v>
      </c>
      <c r="O11" s="175">
        <f t="shared" si="0"/>
        <v>1214</v>
      </c>
    </row>
    <row r="12" spans="1:15">
      <c r="A12" s="27" t="str">
        <f t="shared" si="1"/>
        <v>1222601</v>
      </c>
      <c r="B12" s="28" t="s">
        <v>345</v>
      </c>
      <c r="C12" s="29">
        <v>26</v>
      </c>
      <c r="D12" s="28" t="s">
        <v>761</v>
      </c>
      <c r="E12" s="24">
        <v>11</v>
      </c>
      <c r="F12" s="611"/>
      <c r="G12" s="467" t="s">
        <v>893</v>
      </c>
      <c r="H12" s="467"/>
      <c r="I12" s="467"/>
      <c r="J12" s="476"/>
      <c r="K12" s="43">
        <f>VLOOKUP($A12&amp;K$93,決統データ!$A$3:$DE$365,$E12+19,FALSE)</f>
        <v>0</v>
      </c>
      <c r="L12" s="43">
        <f>VLOOKUP($A12&amp;L$93,決統データ!$A$3:$DE$365,$E12+19,FALSE)</f>
        <v>247</v>
      </c>
      <c r="M12" s="43">
        <f>VLOOKUP($A12&amp;M$93,決統データ!$A$3:$DE$365,$E12+19,FALSE)</f>
        <v>0</v>
      </c>
      <c r="N12" s="43">
        <f>VLOOKUP($A12&amp;N$93,決統データ!$A$3:$DE$365,$E12+19,FALSE)</f>
        <v>0</v>
      </c>
      <c r="O12" s="175">
        <f t="shared" si="0"/>
        <v>247</v>
      </c>
    </row>
    <row r="13" spans="1:15">
      <c r="A13" s="27" t="str">
        <f t="shared" si="1"/>
        <v>1222601</v>
      </c>
      <c r="B13" s="28" t="s">
        <v>345</v>
      </c>
      <c r="C13" s="29">
        <v>26</v>
      </c>
      <c r="D13" s="28" t="s">
        <v>761</v>
      </c>
      <c r="E13" s="24">
        <v>12</v>
      </c>
      <c r="F13" s="611"/>
      <c r="G13" s="467" t="s">
        <v>857</v>
      </c>
      <c r="H13" s="467"/>
      <c r="I13" s="467"/>
      <c r="J13" s="476"/>
      <c r="K13" s="43">
        <f>VLOOKUP($A13&amp;K$93,決統データ!$A$3:$DE$365,$E13+19,FALSE)</f>
        <v>2359</v>
      </c>
      <c r="L13" s="43">
        <f>VLOOKUP($A13&amp;L$93,決統データ!$A$3:$DE$365,$E13+19,FALSE)</f>
        <v>11821</v>
      </c>
      <c r="M13" s="43">
        <f>VLOOKUP($A13&amp;M$93,決統データ!$A$3:$DE$365,$E13+19,FALSE)</f>
        <v>24</v>
      </c>
      <c r="N13" s="43">
        <f>VLOOKUP($A13&amp;N$93,決統データ!$A$3:$DE$365,$E13+19,FALSE)</f>
        <v>400</v>
      </c>
      <c r="O13" s="175">
        <f t="shared" si="0"/>
        <v>14604</v>
      </c>
    </row>
    <row r="14" spans="1:15">
      <c r="A14" s="27" t="str">
        <f t="shared" si="1"/>
        <v>1222601</v>
      </c>
      <c r="B14" s="28" t="s">
        <v>345</v>
      </c>
      <c r="C14" s="29">
        <v>26</v>
      </c>
      <c r="D14" s="28" t="s">
        <v>761</v>
      </c>
      <c r="E14" s="24">
        <v>13</v>
      </c>
      <c r="F14" s="611"/>
      <c r="G14" s="467" t="s">
        <v>856</v>
      </c>
      <c r="H14" s="467"/>
      <c r="I14" s="467"/>
      <c r="J14" s="476"/>
      <c r="K14" s="43">
        <f>VLOOKUP($A14&amp;K$93,決統データ!$A$3:$DE$365,$E14+19,FALSE)</f>
        <v>2359</v>
      </c>
      <c r="L14" s="43">
        <f>VLOOKUP($A14&amp;L$93,決統データ!$A$3:$DE$365,$E14+19,FALSE)</f>
        <v>8713</v>
      </c>
      <c r="M14" s="43">
        <f>VLOOKUP($A14&amp;M$93,決統データ!$A$3:$DE$365,$E14+19,FALSE)</f>
        <v>24</v>
      </c>
      <c r="N14" s="43">
        <f>VLOOKUP($A14&amp;N$93,決統データ!$A$3:$DE$365,$E14+19,FALSE)</f>
        <v>400</v>
      </c>
      <c r="O14" s="175">
        <f t="shared" si="0"/>
        <v>11496</v>
      </c>
    </row>
    <row r="15" spans="1:15">
      <c r="A15" s="27" t="str">
        <f t="shared" si="1"/>
        <v>1222601</v>
      </c>
      <c r="B15" s="28" t="s">
        <v>345</v>
      </c>
      <c r="C15" s="29">
        <v>26</v>
      </c>
      <c r="D15" s="28" t="s">
        <v>761</v>
      </c>
      <c r="E15" s="24">
        <v>14</v>
      </c>
      <c r="F15" s="611"/>
      <c r="G15" s="467" t="s">
        <v>855</v>
      </c>
      <c r="H15" s="467"/>
      <c r="I15" s="467"/>
      <c r="J15" s="476"/>
      <c r="K15" s="43">
        <f>VLOOKUP($A15&amp;K$93,決統データ!$A$3:$DE$365,$E15+19,FALSE)</f>
        <v>0</v>
      </c>
      <c r="L15" s="43">
        <f>VLOOKUP($A15&amp;L$93,決統データ!$A$3:$DE$365,$E15+19,FALSE)</f>
        <v>4601</v>
      </c>
      <c r="M15" s="43">
        <f>VLOOKUP($A15&amp;M$93,決統データ!$A$3:$DE$365,$E15+19,FALSE)</f>
        <v>0</v>
      </c>
      <c r="N15" s="43">
        <f>VLOOKUP($A15&amp;N$93,決統データ!$A$3:$DE$365,$E15+19,FALSE)</f>
        <v>0</v>
      </c>
      <c r="O15" s="175">
        <f t="shared" si="0"/>
        <v>4601</v>
      </c>
    </row>
    <row r="16" spans="1:15">
      <c r="A16" s="27" t="str">
        <f t="shared" si="1"/>
        <v>1222601</v>
      </c>
      <c r="B16" s="28" t="s">
        <v>345</v>
      </c>
      <c r="C16" s="29">
        <v>26</v>
      </c>
      <c r="D16" s="28" t="s">
        <v>761</v>
      </c>
      <c r="E16" s="24">
        <v>15</v>
      </c>
      <c r="F16" s="611"/>
      <c r="G16" s="467" t="s">
        <v>854</v>
      </c>
      <c r="H16" s="467"/>
      <c r="I16" s="467"/>
      <c r="J16" s="476"/>
      <c r="K16" s="43">
        <f>VLOOKUP($A16&amp;K$93,決統データ!$A$3:$DE$365,$E16+19,FALSE)</f>
        <v>0</v>
      </c>
      <c r="L16" s="43">
        <f>VLOOKUP($A16&amp;L$93,決統データ!$A$3:$DE$365,$E16+19,FALSE)</f>
        <v>0</v>
      </c>
      <c r="M16" s="43">
        <f>VLOOKUP($A16&amp;M$93,決統データ!$A$3:$DE$365,$E16+19,FALSE)</f>
        <v>0</v>
      </c>
      <c r="N16" s="43">
        <f>VLOOKUP($A16&amp;N$93,決統データ!$A$3:$DE$365,$E16+19,FALSE)</f>
        <v>0</v>
      </c>
      <c r="O16" s="175">
        <f t="shared" si="0"/>
        <v>0</v>
      </c>
    </row>
    <row r="17" spans="1:15">
      <c r="A17" s="27" t="str">
        <f t="shared" si="1"/>
        <v>1222601</v>
      </c>
      <c r="B17" s="28" t="s">
        <v>345</v>
      </c>
      <c r="C17" s="29">
        <v>26</v>
      </c>
      <c r="D17" s="28" t="s">
        <v>761</v>
      </c>
      <c r="E17" s="24">
        <v>16</v>
      </c>
      <c r="F17" s="611"/>
      <c r="G17" s="467" t="s">
        <v>853</v>
      </c>
      <c r="H17" s="467"/>
      <c r="I17" s="467"/>
      <c r="J17" s="476"/>
      <c r="K17" s="43">
        <f>VLOOKUP($A17&amp;K$93,決統データ!$A$3:$DE$365,$E17+19,FALSE)</f>
        <v>2359</v>
      </c>
      <c r="L17" s="43">
        <f>VLOOKUP($A17&amp;L$93,決統データ!$A$3:$DE$365,$E17+19,FALSE)</f>
        <v>4112</v>
      </c>
      <c r="M17" s="43">
        <f>VLOOKUP($A17&amp;M$93,決統データ!$A$3:$DE$365,$E17+19,FALSE)</f>
        <v>24</v>
      </c>
      <c r="N17" s="43">
        <f>VLOOKUP($A17&amp;N$93,決統データ!$A$3:$DE$365,$E17+19,FALSE)</f>
        <v>400</v>
      </c>
      <c r="O17" s="175">
        <f t="shared" si="0"/>
        <v>6895</v>
      </c>
    </row>
    <row r="18" spans="1:15">
      <c r="A18" s="27" t="str">
        <f t="shared" si="1"/>
        <v>1222601</v>
      </c>
      <c r="B18" s="28" t="s">
        <v>345</v>
      </c>
      <c r="C18" s="29">
        <v>26</v>
      </c>
      <c r="D18" s="28" t="s">
        <v>761</v>
      </c>
      <c r="E18" s="24">
        <v>17</v>
      </c>
      <c r="F18" s="611"/>
      <c r="G18" s="467" t="s">
        <v>852</v>
      </c>
      <c r="H18" s="467"/>
      <c r="I18" s="467"/>
      <c r="J18" s="476"/>
      <c r="K18" s="43">
        <f>VLOOKUP($A18&amp;K$93,決統データ!$A$3:$DE$365,$E18+19,FALSE)</f>
        <v>0</v>
      </c>
      <c r="L18" s="43">
        <f>VLOOKUP($A18&amp;L$93,決統データ!$A$3:$DE$365,$E18+19,FALSE)</f>
        <v>3108</v>
      </c>
      <c r="M18" s="43">
        <f>VLOOKUP($A18&amp;M$93,決統データ!$A$3:$DE$365,$E18+19,FALSE)</f>
        <v>0</v>
      </c>
      <c r="N18" s="43">
        <f>VLOOKUP($A18&amp;N$93,決統データ!$A$3:$DE$365,$E18+19,FALSE)</f>
        <v>0</v>
      </c>
      <c r="O18" s="175">
        <f t="shared" si="0"/>
        <v>3108</v>
      </c>
    </row>
    <row r="19" spans="1:15">
      <c r="A19" s="27" t="str">
        <f t="shared" si="1"/>
        <v>1222601</v>
      </c>
      <c r="B19" s="28" t="s">
        <v>345</v>
      </c>
      <c r="C19" s="29">
        <v>26</v>
      </c>
      <c r="D19" s="28" t="s">
        <v>761</v>
      </c>
      <c r="E19" s="24">
        <v>18</v>
      </c>
      <c r="F19" s="611"/>
      <c r="G19" s="467" t="s">
        <v>851</v>
      </c>
      <c r="H19" s="467"/>
      <c r="I19" s="467"/>
      <c r="J19" s="476"/>
      <c r="K19" s="43">
        <f>VLOOKUP($A19&amp;K$93,決統データ!$A$3:$DE$365,$E19+19,FALSE)</f>
        <v>0</v>
      </c>
      <c r="L19" s="43">
        <f>VLOOKUP($A19&amp;L$93,決統データ!$A$3:$DE$365,$E19+19,FALSE)</f>
        <v>0</v>
      </c>
      <c r="M19" s="43">
        <f>VLOOKUP($A19&amp;M$93,決統データ!$A$3:$DE$365,$E19+19,FALSE)</f>
        <v>0</v>
      </c>
      <c r="N19" s="43">
        <f>VLOOKUP($A19&amp;N$93,決統データ!$A$3:$DE$365,$E19+19,FALSE)</f>
        <v>0</v>
      </c>
      <c r="O19" s="175">
        <f t="shared" si="0"/>
        <v>0</v>
      </c>
    </row>
    <row r="20" spans="1:15">
      <c r="A20" s="27" t="str">
        <f t="shared" si="1"/>
        <v>1222601</v>
      </c>
      <c r="B20" s="28" t="s">
        <v>345</v>
      </c>
      <c r="C20" s="29">
        <v>26</v>
      </c>
      <c r="D20" s="28" t="s">
        <v>761</v>
      </c>
      <c r="E20" s="24">
        <v>19</v>
      </c>
      <c r="F20" s="611"/>
      <c r="G20" s="467" t="s">
        <v>850</v>
      </c>
      <c r="H20" s="467"/>
      <c r="I20" s="467"/>
      <c r="J20" s="476"/>
      <c r="K20" s="43">
        <f>VLOOKUP($A20&amp;K$93,決統データ!$A$3:$DE$365,$E20+19,FALSE)</f>
        <v>0</v>
      </c>
      <c r="L20" s="43">
        <f>VLOOKUP($A20&amp;L$93,決統データ!$A$3:$DE$365,$E20+19,FALSE)</f>
        <v>0</v>
      </c>
      <c r="M20" s="43">
        <f>VLOOKUP($A20&amp;M$93,決統データ!$A$3:$DE$365,$E20+19,FALSE)</f>
        <v>0</v>
      </c>
      <c r="N20" s="43">
        <f>VLOOKUP($A20&amp;N$93,決統データ!$A$3:$DE$365,$E20+19,FALSE)</f>
        <v>0</v>
      </c>
      <c r="O20" s="175">
        <f t="shared" si="0"/>
        <v>0</v>
      </c>
    </row>
    <row r="21" spans="1:15">
      <c r="A21" s="27" t="str">
        <f t="shared" si="1"/>
        <v>1222601</v>
      </c>
      <c r="B21" s="28" t="s">
        <v>345</v>
      </c>
      <c r="C21" s="29">
        <v>26</v>
      </c>
      <c r="D21" s="28" t="s">
        <v>761</v>
      </c>
      <c r="E21" s="24">
        <v>20</v>
      </c>
      <c r="F21" s="611"/>
      <c r="G21" s="467" t="s">
        <v>849</v>
      </c>
      <c r="H21" s="467"/>
      <c r="I21" s="467"/>
      <c r="J21" s="476"/>
      <c r="K21" s="43">
        <f>VLOOKUP($A21&amp;K$93,決統データ!$A$3:$DE$365,$E21+19,FALSE)</f>
        <v>0</v>
      </c>
      <c r="L21" s="43">
        <f>VLOOKUP($A21&amp;L$93,決統データ!$A$3:$DE$365,$E21+19,FALSE)</f>
        <v>0</v>
      </c>
      <c r="M21" s="43">
        <f>VLOOKUP($A21&amp;M$93,決統データ!$A$3:$DE$365,$E21+19,FALSE)</f>
        <v>0</v>
      </c>
      <c r="N21" s="43">
        <f>VLOOKUP($A21&amp;N$93,決統データ!$A$3:$DE$365,$E21+19,FALSE)</f>
        <v>0</v>
      </c>
      <c r="O21" s="175">
        <f t="shared" si="0"/>
        <v>0</v>
      </c>
    </row>
    <row r="22" spans="1:15">
      <c r="A22" s="27" t="str">
        <f t="shared" si="1"/>
        <v>1222601</v>
      </c>
      <c r="B22" s="28" t="s">
        <v>345</v>
      </c>
      <c r="C22" s="29">
        <v>26</v>
      </c>
      <c r="D22" s="28" t="s">
        <v>761</v>
      </c>
      <c r="E22" s="24">
        <v>21</v>
      </c>
      <c r="F22" s="611"/>
      <c r="G22" s="467" t="s">
        <v>848</v>
      </c>
      <c r="H22" s="467"/>
      <c r="I22" s="467"/>
      <c r="J22" s="476"/>
      <c r="K22" s="43">
        <f>VLOOKUP($A22&amp;K$93,決統データ!$A$3:$DE$365,$E22+19,FALSE)</f>
        <v>0</v>
      </c>
      <c r="L22" s="43">
        <f>VLOOKUP($A22&amp;L$93,決統データ!$A$3:$DE$365,$E22+19,FALSE)</f>
        <v>3108</v>
      </c>
      <c r="M22" s="43">
        <f>VLOOKUP($A22&amp;M$93,決統データ!$A$3:$DE$365,$E22+19,FALSE)</f>
        <v>0</v>
      </c>
      <c r="N22" s="43">
        <f>VLOOKUP($A22&amp;N$93,決統データ!$A$3:$DE$365,$E22+19,FALSE)</f>
        <v>0</v>
      </c>
      <c r="O22" s="175">
        <f t="shared" si="0"/>
        <v>3108</v>
      </c>
    </row>
    <row r="23" spans="1:15">
      <c r="A23" s="27" t="str">
        <f t="shared" si="1"/>
        <v>1222601</v>
      </c>
      <c r="B23" s="28" t="s">
        <v>345</v>
      </c>
      <c r="C23" s="29">
        <v>26</v>
      </c>
      <c r="D23" s="28" t="s">
        <v>761</v>
      </c>
      <c r="E23" s="24">
        <v>22</v>
      </c>
      <c r="F23" s="612"/>
      <c r="G23" s="467" t="s">
        <v>847</v>
      </c>
      <c r="H23" s="467"/>
      <c r="I23" s="467"/>
      <c r="J23" s="476"/>
      <c r="K23" s="43">
        <f>VLOOKUP($A23&amp;K$93,決統データ!$A$3:$DE$365,$E23+19,FALSE)</f>
        <v>13892</v>
      </c>
      <c r="L23" s="43">
        <f>VLOOKUP($A23&amp;L$93,決統データ!$A$3:$DE$365,$E23+19,FALSE)</f>
        <v>0</v>
      </c>
      <c r="M23" s="43">
        <f>VLOOKUP($A23&amp;M$93,決統データ!$A$3:$DE$365,$E23+19,FALSE)</f>
        <v>-23</v>
      </c>
      <c r="N23" s="43">
        <f>VLOOKUP($A23&amp;N$93,決統データ!$A$3:$DE$365,$E23+19,FALSE)</f>
        <v>7514</v>
      </c>
      <c r="O23" s="175">
        <f t="shared" si="0"/>
        <v>21383</v>
      </c>
    </row>
    <row r="24" spans="1:15">
      <c r="A24" s="27" t="str">
        <f t="shared" si="1"/>
        <v>1222601</v>
      </c>
      <c r="B24" s="28" t="s">
        <v>345</v>
      </c>
      <c r="C24" s="29">
        <v>26</v>
      </c>
      <c r="D24" s="28" t="s">
        <v>761</v>
      </c>
      <c r="E24" s="24">
        <v>23</v>
      </c>
      <c r="F24" s="610" t="s">
        <v>846</v>
      </c>
      <c r="G24" s="467" t="s">
        <v>845</v>
      </c>
      <c r="H24" s="467"/>
      <c r="I24" s="467"/>
      <c r="J24" s="476"/>
      <c r="K24" s="43">
        <f>VLOOKUP($A24&amp;K$93,決統データ!$A$3:$DE$365,$E24+19,FALSE)</f>
        <v>0</v>
      </c>
      <c r="L24" s="43">
        <f>VLOOKUP($A24&amp;L$93,決統データ!$A$3:$DE$365,$E24+19,FALSE)</f>
        <v>0</v>
      </c>
      <c r="M24" s="43">
        <f>VLOOKUP($A24&amp;M$93,決統データ!$A$3:$DE$365,$E24+19,FALSE)</f>
        <v>0</v>
      </c>
      <c r="N24" s="43">
        <f>VLOOKUP($A24&amp;N$93,決統データ!$A$3:$DE$365,$E24+19,FALSE)</f>
        <v>0</v>
      </c>
      <c r="O24" s="175">
        <f t="shared" si="0"/>
        <v>0</v>
      </c>
    </row>
    <row r="25" spans="1:15">
      <c r="A25" s="27" t="str">
        <f t="shared" si="1"/>
        <v>1222601</v>
      </c>
      <c r="B25" s="28" t="s">
        <v>345</v>
      </c>
      <c r="C25" s="29">
        <v>26</v>
      </c>
      <c r="D25" s="28" t="s">
        <v>761</v>
      </c>
      <c r="E25" s="24">
        <v>24</v>
      </c>
      <c r="F25" s="611"/>
      <c r="G25" s="467" t="s">
        <v>844</v>
      </c>
      <c r="H25" s="467"/>
      <c r="I25" s="467"/>
      <c r="J25" s="476"/>
      <c r="K25" s="43">
        <f>VLOOKUP($A25&amp;K$93,決統データ!$A$3:$DE$365,$E25+19,FALSE)</f>
        <v>0</v>
      </c>
      <c r="L25" s="43">
        <f>VLOOKUP($A25&amp;L$93,決統データ!$A$3:$DE$365,$E25+19,FALSE)</f>
        <v>0</v>
      </c>
      <c r="M25" s="43">
        <f>VLOOKUP($A25&amp;M$93,決統データ!$A$3:$DE$365,$E25+19,FALSE)</f>
        <v>0</v>
      </c>
      <c r="N25" s="43">
        <f>VLOOKUP($A25&amp;N$93,決統データ!$A$3:$DE$365,$E25+19,FALSE)</f>
        <v>0</v>
      </c>
      <c r="O25" s="175">
        <f t="shared" si="0"/>
        <v>0</v>
      </c>
    </row>
    <row r="26" spans="1:15">
      <c r="A26" s="27" t="str">
        <f t="shared" si="1"/>
        <v>1222601</v>
      </c>
      <c r="B26" s="28" t="s">
        <v>345</v>
      </c>
      <c r="C26" s="29">
        <v>26</v>
      </c>
      <c r="D26" s="28" t="s">
        <v>761</v>
      </c>
      <c r="E26" s="24">
        <v>25</v>
      </c>
      <c r="F26" s="611"/>
      <c r="G26" s="467" t="s">
        <v>843</v>
      </c>
      <c r="H26" s="467"/>
      <c r="I26" s="467"/>
      <c r="J26" s="476"/>
      <c r="K26" s="43">
        <f>VLOOKUP($A26&amp;K$93,決統データ!$A$3:$DE$365,$E26+19,FALSE)</f>
        <v>0</v>
      </c>
      <c r="L26" s="43">
        <f>VLOOKUP($A26&amp;L$93,決統データ!$A$3:$DE$365,$E26+19,FALSE)</f>
        <v>0</v>
      </c>
      <c r="M26" s="43">
        <f>VLOOKUP($A26&amp;M$93,決統データ!$A$3:$DE$365,$E26+19,FALSE)</f>
        <v>0</v>
      </c>
      <c r="N26" s="43">
        <f>VLOOKUP($A26&amp;N$93,決統データ!$A$3:$DE$365,$E26+19,FALSE)</f>
        <v>0</v>
      </c>
      <c r="O26" s="175">
        <f t="shared" si="0"/>
        <v>0</v>
      </c>
    </row>
    <row r="27" spans="1:15">
      <c r="A27" s="27" t="str">
        <f t="shared" si="1"/>
        <v>1222601</v>
      </c>
      <c r="B27" s="28" t="s">
        <v>345</v>
      </c>
      <c r="C27" s="29">
        <v>26</v>
      </c>
      <c r="D27" s="28" t="s">
        <v>761</v>
      </c>
      <c r="E27" s="24">
        <v>26</v>
      </c>
      <c r="F27" s="611"/>
      <c r="G27" s="467" t="s">
        <v>842</v>
      </c>
      <c r="H27" s="467"/>
      <c r="I27" s="467"/>
      <c r="J27" s="476"/>
      <c r="K27" s="43">
        <f>VLOOKUP($A27&amp;K$93,決統データ!$A$3:$DE$365,$E27+19,FALSE)</f>
        <v>0</v>
      </c>
      <c r="L27" s="43">
        <f>VLOOKUP($A27&amp;L$93,決統データ!$A$3:$DE$365,$E27+19,FALSE)</f>
        <v>0</v>
      </c>
      <c r="M27" s="43">
        <f>VLOOKUP($A27&amp;M$93,決統データ!$A$3:$DE$365,$E27+19,FALSE)</f>
        <v>0</v>
      </c>
      <c r="N27" s="43">
        <f>VLOOKUP($A27&amp;N$93,決統データ!$A$3:$DE$365,$E27+19,FALSE)</f>
        <v>0</v>
      </c>
      <c r="O27" s="175">
        <f t="shared" si="0"/>
        <v>0</v>
      </c>
    </row>
    <row r="28" spans="1:15">
      <c r="A28" s="27" t="str">
        <f t="shared" si="1"/>
        <v>1222601</v>
      </c>
      <c r="B28" s="28" t="s">
        <v>345</v>
      </c>
      <c r="C28" s="29">
        <v>26</v>
      </c>
      <c r="D28" s="28" t="s">
        <v>761</v>
      </c>
      <c r="E28" s="24">
        <v>27</v>
      </c>
      <c r="F28" s="611"/>
      <c r="G28" s="467" t="s">
        <v>841</v>
      </c>
      <c r="H28" s="467"/>
      <c r="I28" s="467"/>
      <c r="J28" s="476"/>
      <c r="K28" s="43">
        <f>VLOOKUP($A28&amp;K$93,決統データ!$A$3:$DE$365,$E28+19,FALSE)</f>
        <v>0</v>
      </c>
      <c r="L28" s="43">
        <f>VLOOKUP($A28&amp;L$93,決統データ!$A$3:$DE$365,$E28+19,FALSE)</f>
        <v>0</v>
      </c>
      <c r="M28" s="43">
        <f>VLOOKUP($A28&amp;M$93,決統データ!$A$3:$DE$365,$E28+19,FALSE)</f>
        <v>0</v>
      </c>
      <c r="N28" s="43">
        <f>VLOOKUP($A28&amp;N$93,決統データ!$A$3:$DE$365,$E28+19,FALSE)</f>
        <v>0</v>
      </c>
      <c r="O28" s="175">
        <f t="shared" si="0"/>
        <v>0</v>
      </c>
    </row>
    <row r="29" spans="1:15">
      <c r="A29" s="27" t="str">
        <f t="shared" si="1"/>
        <v>1222601</v>
      </c>
      <c r="B29" s="28" t="s">
        <v>345</v>
      </c>
      <c r="C29" s="29">
        <v>26</v>
      </c>
      <c r="D29" s="28" t="s">
        <v>761</v>
      </c>
      <c r="E29" s="24">
        <v>28</v>
      </c>
      <c r="F29" s="611"/>
      <c r="G29" s="467" t="s">
        <v>840</v>
      </c>
      <c r="H29" s="467"/>
      <c r="I29" s="467"/>
      <c r="J29" s="476"/>
      <c r="K29" s="43">
        <f>VLOOKUP($A29&amp;K$93,決統データ!$A$3:$DE$365,$E29+19,FALSE)</f>
        <v>0</v>
      </c>
      <c r="L29" s="43">
        <f>VLOOKUP($A29&amp;L$93,決統データ!$A$3:$DE$365,$E29+19,FALSE)</f>
        <v>0</v>
      </c>
      <c r="M29" s="43">
        <f>VLOOKUP($A29&amp;M$93,決統データ!$A$3:$DE$365,$E29+19,FALSE)</f>
        <v>0</v>
      </c>
      <c r="N29" s="43">
        <f>VLOOKUP($A29&amp;N$93,決統データ!$A$3:$DE$365,$E29+19,FALSE)</f>
        <v>0</v>
      </c>
      <c r="O29" s="175">
        <f t="shared" si="0"/>
        <v>0</v>
      </c>
    </row>
    <row r="30" spans="1:15">
      <c r="A30" s="27" t="str">
        <f t="shared" si="1"/>
        <v>1222601</v>
      </c>
      <c r="B30" s="28" t="s">
        <v>345</v>
      </c>
      <c r="C30" s="29">
        <v>26</v>
      </c>
      <c r="D30" s="28" t="s">
        <v>761</v>
      </c>
      <c r="E30" s="24">
        <v>29</v>
      </c>
      <c r="F30" s="611"/>
      <c r="G30" s="467" t="s">
        <v>839</v>
      </c>
      <c r="H30" s="467"/>
      <c r="I30" s="467"/>
      <c r="J30" s="476"/>
      <c r="K30" s="43">
        <f>VLOOKUP($A30&amp;K$93,決統データ!$A$3:$DE$365,$E30+19,FALSE)</f>
        <v>0</v>
      </c>
      <c r="L30" s="43">
        <f>VLOOKUP($A30&amp;L$93,決統データ!$A$3:$DE$365,$E30+19,FALSE)</f>
        <v>0</v>
      </c>
      <c r="M30" s="43">
        <f>VLOOKUP($A30&amp;M$93,決統データ!$A$3:$DE$365,$E30+19,FALSE)</f>
        <v>0</v>
      </c>
      <c r="N30" s="43">
        <f>VLOOKUP($A30&amp;N$93,決統データ!$A$3:$DE$365,$E30+19,FALSE)</f>
        <v>0</v>
      </c>
      <c r="O30" s="175">
        <f t="shared" si="0"/>
        <v>0</v>
      </c>
    </row>
    <row r="31" spans="1:15">
      <c r="A31" s="27" t="str">
        <f t="shared" si="1"/>
        <v>1222601</v>
      </c>
      <c r="B31" s="28" t="s">
        <v>345</v>
      </c>
      <c r="C31" s="29">
        <v>26</v>
      </c>
      <c r="D31" s="28" t="s">
        <v>761</v>
      </c>
      <c r="E31" s="24">
        <v>30</v>
      </c>
      <c r="F31" s="611"/>
      <c r="G31" s="467" t="s">
        <v>344</v>
      </c>
      <c r="H31" s="467"/>
      <c r="I31" s="467"/>
      <c r="J31" s="476"/>
      <c r="K31" s="43">
        <f>VLOOKUP($A31&amp;K$93,決統データ!$A$3:$DE$365,$E31+19,FALSE)</f>
        <v>0</v>
      </c>
      <c r="L31" s="43">
        <f>VLOOKUP($A31&amp;L$93,決統データ!$A$3:$DE$365,$E31+19,FALSE)</f>
        <v>0</v>
      </c>
      <c r="M31" s="43">
        <f>VLOOKUP($A31&amp;M$93,決統データ!$A$3:$DE$365,$E31+19,FALSE)</f>
        <v>0</v>
      </c>
      <c r="N31" s="43">
        <f>VLOOKUP($A31&amp;N$93,決統データ!$A$3:$DE$365,$E31+19,FALSE)</f>
        <v>0</v>
      </c>
      <c r="O31" s="175">
        <f t="shared" si="0"/>
        <v>0</v>
      </c>
    </row>
    <row r="32" spans="1:15">
      <c r="A32" s="27" t="str">
        <f t="shared" si="1"/>
        <v>1222601</v>
      </c>
      <c r="B32" s="28" t="s">
        <v>345</v>
      </c>
      <c r="C32" s="29">
        <v>26</v>
      </c>
      <c r="D32" s="28" t="s">
        <v>761</v>
      </c>
      <c r="E32" s="24">
        <v>31</v>
      </c>
      <c r="F32" s="611"/>
      <c r="G32" s="467" t="s">
        <v>837</v>
      </c>
      <c r="H32" s="467"/>
      <c r="I32" s="467"/>
      <c r="J32" s="476"/>
      <c r="K32" s="43">
        <f>VLOOKUP($A32&amp;K$93,決統データ!$A$3:$DE$365,$E32+19,FALSE)</f>
        <v>0</v>
      </c>
      <c r="L32" s="43">
        <f>VLOOKUP($A32&amp;L$93,決統データ!$A$3:$DE$365,$E32+19,FALSE)</f>
        <v>0</v>
      </c>
      <c r="M32" s="43">
        <f>VLOOKUP($A32&amp;M$93,決統データ!$A$3:$DE$365,$E32+19,FALSE)</f>
        <v>0</v>
      </c>
      <c r="N32" s="43">
        <f>VLOOKUP($A32&amp;N$93,決統データ!$A$3:$DE$365,$E32+19,FALSE)</f>
        <v>0</v>
      </c>
      <c r="O32" s="175">
        <f t="shared" si="0"/>
        <v>0</v>
      </c>
    </row>
    <row r="33" spans="1:15">
      <c r="A33" s="27" t="str">
        <f t="shared" si="1"/>
        <v>1222601</v>
      </c>
      <c r="B33" s="28" t="s">
        <v>345</v>
      </c>
      <c r="C33" s="29">
        <v>26</v>
      </c>
      <c r="D33" s="28" t="s">
        <v>761</v>
      </c>
      <c r="E33" s="24">
        <v>32</v>
      </c>
      <c r="F33" s="611"/>
      <c r="G33" s="467" t="s">
        <v>836</v>
      </c>
      <c r="H33" s="467"/>
      <c r="I33" s="467"/>
      <c r="J33" s="476"/>
      <c r="K33" s="43">
        <f>VLOOKUP($A33&amp;K$93,決統データ!$A$3:$DE$365,$E33+19,FALSE)</f>
        <v>0</v>
      </c>
      <c r="L33" s="43">
        <f>VLOOKUP($A33&amp;L$93,決統データ!$A$3:$DE$365,$E33+19,FALSE)</f>
        <v>0</v>
      </c>
      <c r="M33" s="43">
        <f>VLOOKUP($A33&amp;M$93,決統データ!$A$3:$DE$365,$E33+19,FALSE)</f>
        <v>0</v>
      </c>
      <c r="N33" s="43">
        <f>VLOOKUP($A33&amp;N$93,決統データ!$A$3:$DE$365,$E33+19,FALSE)</f>
        <v>0</v>
      </c>
      <c r="O33" s="175">
        <f t="shared" si="0"/>
        <v>0</v>
      </c>
    </row>
    <row r="34" spans="1:15">
      <c r="A34" s="27" t="str">
        <f t="shared" si="1"/>
        <v>1222601</v>
      </c>
      <c r="B34" s="28" t="s">
        <v>345</v>
      </c>
      <c r="C34" s="29">
        <v>26</v>
      </c>
      <c r="D34" s="28" t="s">
        <v>761</v>
      </c>
      <c r="E34" s="24">
        <v>33</v>
      </c>
      <c r="F34" s="611"/>
      <c r="G34" s="467" t="s">
        <v>835</v>
      </c>
      <c r="H34" s="467"/>
      <c r="I34" s="467"/>
      <c r="J34" s="476"/>
      <c r="K34" s="43">
        <f>VLOOKUP($A34&amp;K$93,決統データ!$A$3:$DE$365,$E34+19,FALSE)</f>
        <v>0</v>
      </c>
      <c r="L34" s="43">
        <f>VLOOKUP($A34&amp;L$93,決統データ!$A$3:$DE$365,$E34+19,FALSE)</f>
        <v>0</v>
      </c>
      <c r="M34" s="43">
        <f>VLOOKUP($A34&amp;M$93,決統データ!$A$3:$DE$365,$E34+19,FALSE)</f>
        <v>0</v>
      </c>
      <c r="N34" s="43">
        <f>VLOOKUP($A34&amp;N$93,決統データ!$A$3:$DE$365,$E34+19,FALSE)</f>
        <v>7000</v>
      </c>
      <c r="O34" s="175">
        <f t="shared" si="0"/>
        <v>7000</v>
      </c>
    </row>
    <row r="35" spans="1:15">
      <c r="A35" s="27" t="str">
        <f t="shared" si="1"/>
        <v>1222601</v>
      </c>
      <c r="B35" s="28" t="s">
        <v>345</v>
      </c>
      <c r="C35" s="29">
        <v>26</v>
      </c>
      <c r="D35" s="28" t="s">
        <v>761</v>
      </c>
      <c r="E35" s="24">
        <v>34</v>
      </c>
      <c r="F35" s="611"/>
      <c r="G35" s="628" t="s">
        <v>834</v>
      </c>
      <c r="H35" s="628"/>
      <c r="I35" s="467"/>
      <c r="J35" s="476"/>
      <c r="K35" s="43">
        <f>VLOOKUP($A35&amp;K$93,決統データ!$A$3:$DE$365,$E35+19,FALSE)</f>
        <v>0</v>
      </c>
      <c r="L35" s="43">
        <f>VLOOKUP($A35&amp;L$93,決統データ!$A$3:$DE$365,$E35+19,FALSE)</f>
        <v>0</v>
      </c>
      <c r="M35" s="43">
        <f>VLOOKUP($A35&amp;M$93,決統データ!$A$3:$DE$365,$E35+19,FALSE)</f>
        <v>0</v>
      </c>
      <c r="N35" s="43">
        <f>VLOOKUP($A35&amp;N$93,決統データ!$A$3:$DE$365,$E35+19,FALSE)</f>
        <v>0</v>
      </c>
      <c r="O35" s="175">
        <f t="shared" ref="O35:O66" si="2">SUM(K35:N35)</f>
        <v>0</v>
      </c>
    </row>
    <row r="36" spans="1:15">
      <c r="A36" s="27" t="str">
        <f t="shared" si="1"/>
        <v>1222601</v>
      </c>
      <c r="B36" s="28" t="s">
        <v>345</v>
      </c>
      <c r="C36" s="29">
        <v>26</v>
      </c>
      <c r="D36" s="28" t="s">
        <v>761</v>
      </c>
      <c r="E36" s="24">
        <v>35</v>
      </c>
      <c r="F36" s="611"/>
      <c r="G36" s="919" t="s">
        <v>343</v>
      </c>
      <c r="H36" s="895"/>
      <c r="I36" s="498" t="s">
        <v>833</v>
      </c>
      <c r="J36" s="498"/>
      <c r="K36" s="43">
        <f>VLOOKUP($A36&amp;K$93,決統データ!$A$3:$DE$365,$E36+19,FALSE)</f>
        <v>0</v>
      </c>
      <c r="L36" s="43">
        <f>VLOOKUP($A36&amp;L$93,決統データ!$A$3:$DE$365,$E36+19,FALSE)</f>
        <v>0</v>
      </c>
      <c r="M36" s="43">
        <f>VLOOKUP($A36&amp;M$93,決統データ!$A$3:$DE$365,$E36+19,FALSE)</f>
        <v>0</v>
      </c>
      <c r="N36" s="43">
        <f>VLOOKUP($A36&amp;N$93,決統データ!$A$3:$DE$365,$E36+19,FALSE)</f>
        <v>0</v>
      </c>
      <c r="O36" s="175">
        <f t="shared" si="2"/>
        <v>0</v>
      </c>
    </row>
    <row r="37" spans="1:15">
      <c r="A37" s="27" t="str">
        <f t="shared" si="1"/>
        <v>1222601</v>
      </c>
      <c r="B37" s="28" t="s">
        <v>345</v>
      </c>
      <c r="C37" s="29">
        <v>26</v>
      </c>
      <c r="D37" s="28" t="s">
        <v>761</v>
      </c>
      <c r="E37" s="24">
        <v>36</v>
      </c>
      <c r="F37" s="611"/>
      <c r="G37" s="896"/>
      <c r="H37" s="897"/>
      <c r="I37" s="498" t="s">
        <v>832</v>
      </c>
      <c r="J37" s="498"/>
      <c r="K37" s="43">
        <f>VLOOKUP($A37&amp;K$93,決統データ!$A$3:$DE$365,$E37+19,FALSE)</f>
        <v>0</v>
      </c>
      <c r="L37" s="43">
        <f>VLOOKUP($A37&amp;L$93,決統データ!$A$3:$DE$365,$E37+19,FALSE)</f>
        <v>0</v>
      </c>
      <c r="M37" s="43">
        <f>VLOOKUP($A37&amp;M$93,決統データ!$A$3:$DE$365,$E37+19,FALSE)</f>
        <v>0</v>
      </c>
      <c r="N37" s="43">
        <f>VLOOKUP($A37&amp;N$93,決統データ!$A$3:$DE$365,$E37+19,FALSE)</f>
        <v>0</v>
      </c>
      <c r="O37" s="175">
        <f t="shared" si="2"/>
        <v>0</v>
      </c>
    </row>
    <row r="38" spans="1:15">
      <c r="A38" s="27" t="str">
        <f t="shared" si="1"/>
        <v>1222601</v>
      </c>
      <c r="B38" s="28" t="s">
        <v>345</v>
      </c>
      <c r="C38" s="29">
        <v>26</v>
      </c>
      <c r="D38" s="28" t="s">
        <v>761</v>
      </c>
      <c r="E38" s="24">
        <v>37</v>
      </c>
      <c r="F38" s="611"/>
      <c r="G38" s="848" t="s">
        <v>499</v>
      </c>
      <c r="H38" s="636" t="s">
        <v>831</v>
      </c>
      <c r="I38" s="467"/>
      <c r="J38" s="476"/>
      <c r="K38" s="43">
        <f>VLOOKUP($A38&amp;K$93,決統データ!$A$3:$DE$365,$E38+19,FALSE)</f>
        <v>0</v>
      </c>
      <c r="L38" s="43">
        <f>VLOOKUP($A38&amp;L$93,決統データ!$A$3:$DE$365,$E38+19,FALSE)</f>
        <v>0</v>
      </c>
      <c r="M38" s="43">
        <f>VLOOKUP($A38&amp;M$93,決統データ!$A$3:$DE$365,$E38+19,FALSE)</f>
        <v>0</v>
      </c>
      <c r="N38" s="43">
        <f>VLOOKUP($A38&amp;N$93,決統データ!$A$3:$DE$365,$E38+19,FALSE)</f>
        <v>0</v>
      </c>
      <c r="O38" s="175">
        <f t="shared" si="2"/>
        <v>0</v>
      </c>
    </row>
    <row r="39" spans="1:15">
      <c r="A39" s="27" t="str">
        <f t="shared" si="1"/>
        <v>1222601</v>
      </c>
      <c r="B39" s="28" t="s">
        <v>345</v>
      </c>
      <c r="C39" s="29">
        <v>26</v>
      </c>
      <c r="D39" s="28" t="s">
        <v>761</v>
      </c>
      <c r="E39" s="24">
        <v>38</v>
      </c>
      <c r="F39" s="611"/>
      <c r="G39" s="877"/>
      <c r="H39" s="467" t="s">
        <v>829</v>
      </c>
      <c r="I39" s="467"/>
      <c r="J39" s="476"/>
      <c r="K39" s="43">
        <f>VLOOKUP($A39&amp;K$93,決統データ!$A$3:$DE$365,$E39+19,FALSE)</f>
        <v>0</v>
      </c>
      <c r="L39" s="43">
        <f>VLOOKUP($A39&amp;L$93,決統データ!$A$3:$DE$365,$E39+19,FALSE)</f>
        <v>0</v>
      </c>
      <c r="M39" s="43">
        <f>VLOOKUP($A39&amp;M$93,決統データ!$A$3:$DE$365,$E39+19,FALSE)</f>
        <v>0</v>
      </c>
      <c r="N39" s="43">
        <f>VLOOKUP($A39&amp;N$93,決統データ!$A$3:$DE$365,$E39+19,FALSE)</f>
        <v>0</v>
      </c>
      <c r="O39" s="175">
        <f t="shared" si="2"/>
        <v>0</v>
      </c>
    </row>
    <row r="40" spans="1:15">
      <c r="A40" s="27" t="str">
        <f t="shared" si="1"/>
        <v>1222601</v>
      </c>
      <c r="B40" s="28" t="s">
        <v>345</v>
      </c>
      <c r="C40" s="29">
        <v>26</v>
      </c>
      <c r="D40" s="28" t="s">
        <v>761</v>
      </c>
      <c r="E40" s="24">
        <v>39</v>
      </c>
      <c r="F40" s="611"/>
      <c r="G40" s="877"/>
      <c r="H40" s="467" t="s">
        <v>830</v>
      </c>
      <c r="I40" s="467"/>
      <c r="J40" s="476"/>
      <c r="K40" s="43">
        <f>VLOOKUP($A40&amp;K$93,決統データ!$A$3:$DE$365,$E40+19,FALSE)</f>
        <v>0</v>
      </c>
      <c r="L40" s="43">
        <f>VLOOKUP($A40&amp;L$93,決統データ!$A$3:$DE$365,$E40+19,FALSE)</f>
        <v>0</v>
      </c>
      <c r="M40" s="43">
        <f>VLOOKUP($A40&amp;M$93,決統データ!$A$3:$DE$365,$E40+19,FALSE)</f>
        <v>0</v>
      </c>
      <c r="N40" s="43">
        <f>VLOOKUP($A40&amp;N$93,決統データ!$A$3:$DE$365,$E40+19,FALSE)</f>
        <v>0</v>
      </c>
      <c r="O40" s="175">
        <f t="shared" si="2"/>
        <v>0</v>
      </c>
    </row>
    <row r="41" spans="1:15">
      <c r="A41" s="27" t="str">
        <f t="shared" si="1"/>
        <v>1222601</v>
      </c>
      <c r="B41" s="28" t="s">
        <v>345</v>
      </c>
      <c r="C41" s="29">
        <v>26</v>
      </c>
      <c r="D41" s="28" t="s">
        <v>761</v>
      </c>
      <c r="E41" s="24">
        <v>40</v>
      </c>
      <c r="F41" s="611"/>
      <c r="G41" s="877"/>
      <c r="H41" s="467" t="s">
        <v>829</v>
      </c>
      <c r="I41" s="467"/>
      <c r="J41" s="476"/>
      <c r="K41" s="43">
        <f>VLOOKUP($A41&amp;K$93,決統データ!$A$3:$DE$365,$E41+19,FALSE)</f>
        <v>0</v>
      </c>
      <c r="L41" s="43">
        <f>VLOOKUP($A41&amp;L$93,決統データ!$A$3:$DE$365,$E41+19,FALSE)</f>
        <v>0</v>
      </c>
      <c r="M41" s="43">
        <f>VLOOKUP($A41&amp;M$93,決統データ!$A$3:$DE$365,$E41+19,FALSE)</f>
        <v>0</v>
      </c>
      <c r="N41" s="43">
        <f>VLOOKUP($A41&amp;N$93,決統データ!$A$3:$DE$365,$E41+19,FALSE)</f>
        <v>0</v>
      </c>
      <c r="O41" s="175">
        <f t="shared" si="2"/>
        <v>0</v>
      </c>
    </row>
    <row r="42" spans="1:15">
      <c r="A42" s="27" t="str">
        <f t="shared" si="1"/>
        <v>1222601</v>
      </c>
      <c r="B42" s="28" t="s">
        <v>345</v>
      </c>
      <c r="C42" s="29">
        <v>26</v>
      </c>
      <c r="D42" s="28" t="s">
        <v>761</v>
      </c>
      <c r="E42" s="24">
        <v>41</v>
      </c>
      <c r="F42" s="611"/>
      <c r="G42" s="877" t="s">
        <v>828</v>
      </c>
      <c r="H42" s="878" t="s">
        <v>807</v>
      </c>
      <c r="I42" s="625" t="s">
        <v>626</v>
      </c>
      <c r="J42" s="64" t="s">
        <v>372</v>
      </c>
      <c r="K42" s="43">
        <f>VLOOKUP($A42&amp;K$93,決統データ!$A$3:$DE$365,$E42+19,FALSE)</f>
        <v>0</v>
      </c>
      <c r="L42" s="43">
        <f>VLOOKUP($A42&amp;L$93,決統データ!$A$3:$DE$365,$E42+19,FALSE)</f>
        <v>0</v>
      </c>
      <c r="M42" s="43">
        <f>VLOOKUP($A42&amp;M$93,決統データ!$A$3:$DE$365,$E42+19,FALSE)</f>
        <v>0</v>
      </c>
      <c r="N42" s="43">
        <f>VLOOKUP($A42&amp;N$93,決統データ!$A$3:$DE$365,$E42+19,FALSE)</f>
        <v>0</v>
      </c>
      <c r="O42" s="175">
        <f t="shared" si="2"/>
        <v>0</v>
      </c>
    </row>
    <row r="43" spans="1:15">
      <c r="A43" s="27" t="str">
        <f t="shared" si="1"/>
        <v>1222601</v>
      </c>
      <c r="B43" s="28" t="s">
        <v>345</v>
      </c>
      <c r="C43" s="29">
        <v>26</v>
      </c>
      <c r="D43" s="28" t="s">
        <v>761</v>
      </c>
      <c r="E43" s="24">
        <v>42</v>
      </c>
      <c r="F43" s="611"/>
      <c r="G43" s="877"/>
      <c r="H43" s="879"/>
      <c r="I43" s="626"/>
      <c r="J43" s="64" t="s">
        <v>353</v>
      </c>
      <c r="K43" s="43">
        <f>VLOOKUP($A43&amp;K$93,決統データ!$A$3:$DE$365,$E43+19,FALSE)</f>
        <v>0</v>
      </c>
      <c r="L43" s="43">
        <f>VLOOKUP($A43&amp;L$93,決統データ!$A$3:$DE$365,$E43+19,FALSE)</f>
        <v>0</v>
      </c>
      <c r="M43" s="43">
        <f>VLOOKUP($A43&amp;M$93,決統データ!$A$3:$DE$365,$E43+19,FALSE)</f>
        <v>0</v>
      </c>
      <c r="N43" s="43">
        <f>VLOOKUP($A43&amp;N$93,決統データ!$A$3:$DE$365,$E43+19,FALSE)</f>
        <v>0</v>
      </c>
      <c r="O43" s="175">
        <f t="shared" si="2"/>
        <v>0</v>
      </c>
    </row>
    <row r="44" spans="1:15">
      <c r="A44" s="27" t="str">
        <f t="shared" si="1"/>
        <v>1222601</v>
      </c>
      <c r="B44" s="28" t="s">
        <v>345</v>
      </c>
      <c r="C44" s="29">
        <v>26</v>
      </c>
      <c r="D44" s="28" t="s">
        <v>761</v>
      </c>
      <c r="E44" s="24">
        <v>43</v>
      </c>
      <c r="F44" s="611"/>
      <c r="G44" s="877"/>
      <c r="H44" s="636"/>
      <c r="I44" s="627"/>
      <c r="J44" s="64" t="s">
        <v>713</v>
      </c>
      <c r="K44" s="43">
        <f>VLOOKUP($A44&amp;K$93,決統データ!$A$3:$DE$365,$E44+19,FALSE)</f>
        <v>0</v>
      </c>
      <c r="L44" s="43">
        <f>VLOOKUP($A44&amp;L$93,決統データ!$A$3:$DE$365,$E44+19,FALSE)</f>
        <v>0</v>
      </c>
      <c r="M44" s="43">
        <f>VLOOKUP($A44&amp;M$93,決統データ!$A$3:$DE$365,$E44+19,FALSE)</f>
        <v>0</v>
      </c>
      <c r="N44" s="43">
        <f>VLOOKUP($A44&amp;N$93,決統データ!$A$3:$DE$365,$E44+19,FALSE)</f>
        <v>0</v>
      </c>
      <c r="O44" s="175">
        <f t="shared" si="2"/>
        <v>0</v>
      </c>
    </row>
    <row r="45" spans="1:15">
      <c r="A45" s="27" t="str">
        <f t="shared" si="1"/>
        <v>1222601</v>
      </c>
      <c r="B45" s="28" t="s">
        <v>345</v>
      </c>
      <c r="C45" s="29">
        <v>26</v>
      </c>
      <c r="D45" s="28" t="s">
        <v>761</v>
      </c>
      <c r="E45" s="24">
        <v>44</v>
      </c>
      <c r="F45" s="611"/>
      <c r="G45" s="877"/>
      <c r="H45" s="467" t="s">
        <v>827</v>
      </c>
      <c r="I45" s="467"/>
      <c r="J45" s="476"/>
      <c r="K45" s="43">
        <f>VLOOKUP($A45&amp;K$93,決統データ!$A$3:$DE$365,$E45+19,FALSE)</f>
        <v>0</v>
      </c>
      <c r="L45" s="43">
        <f>VLOOKUP($A45&amp;L$93,決統データ!$A$3:$DE$365,$E45+19,FALSE)</f>
        <v>0</v>
      </c>
      <c r="M45" s="43">
        <f>VLOOKUP($A45&amp;M$93,決統データ!$A$3:$DE$365,$E45+19,FALSE)</f>
        <v>0</v>
      </c>
      <c r="N45" s="43">
        <f>VLOOKUP($A45&amp;N$93,決統データ!$A$3:$DE$365,$E45+19,FALSE)</f>
        <v>0</v>
      </c>
      <c r="O45" s="175">
        <f t="shared" si="2"/>
        <v>0</v>
      </c>
    </row>
    <row r="46" spans="1:15">
      <c r="A46" s="27" t="str">
        <f t="shared" si="1"/>
        <v>1222601</v>
      </c>
      <c r="B46" s="28" t="s">
        <v>345</v>
      </c>
      <c r="C46" s="29">
        <v>26</v>
      </c>
      <c r="D46" s="28" t="s">
        <v>761</v>
      </c>
      <c r="E46" s="24">
        <v>45</v>
      </c>
      <c r="F46" s="611"/>
      <c r="G46" s="877"/>
      <c r="H46" s="467" t="s">
        <v>890</v>
      </c>
      <c r="I46" s="467"/>
      <c r="J46" s="476"/>
      <c r="K46" s="43">
        <f>VLOOKUP($A46&amp;K$93,決統データ!$A$3:$DE$365,$E46+19,FALSE)</f>
        <v>0</v>
      </c>
      <c r="L46" s="43">
        <f>VLOOKUP($A46&amp;L$93,決統データ!$A$3:$DE$365,$E46+19,FALSE)</f>
        <v>0</v>
      </c>
      <c r="M46" s="43">
        <f>VLOOKUP($A46&amp;M$93,決統データ!$A$3:$DE$365,$E46+19,FALSE)</f>
        <v>0</v>
      </c>
      <c r="N46" s="43">
        <f>VLOOKUP($A46&amp;N$93,決統データ!$A$3:$DE$365,$E46+19,FALSE)</f>
        <v>0</v>
      </c>
      <c r="O46" s="175">
        <f t="shared" si="2"/>
        <v>0</v>
      </c>
    </row>
    <row r="47" spans="1:15">
      <c r="A47" s="27" t="str">
        <f t="shared" si="1"/>
        <v>1222601</v>
      </c>
      <c r="B47" s="28" t="s">
        <v>345</v>
      </c>
      <c r="C47" s="29">
        <v>26</v>
      </c>
      <c r="D47" s="28" t="s">
        <v>761</v>
      </c>
      <c r="E47" s="24">
        <v>46</v>
      </c>
      <c r="F47" s="611"/>
      <c r="G47" s="877"/>
      <c r="H47" s="467" t="s">
        <v>825</v>
      </c>
      <c r="I47" s="467"/>
      <c r="J47" s="476"/>
      <c r="K47" s="43">
        <f>VLOOKUP($A47&amp;K$93,決統データ!$A$3:$DE$365,$E47+19,FALSE)</f>
        <v>0</v>
      </c>
      <c r="L47" s="43">
        <f>VLOOKUP($A47&amp;L$93,決統データ!$A$3:$DE$365,$E47+19,FALSE)</f>
        <v>0</v>
      </c>
      <c r="M47" s="43">
        <f>VLOOKUP($A47&amp;M$93,決統データ!$A$3:$DE$365,$E47+19,FALSE)</f>
        <v>0</v>
      </c>
      <c r="N47" s="43">
        <f>VLOOKUP($A47&amp;N$93,決統データ!$A$3:$DE$365,$E47+19,FALSE)</f>
        <v>0</v>
      </c>
      <c r="O47" s="175">
        <f t="shared" si="2"/>
        <v>0</v>
      </c>
    </row>
    <row r="48" spans="1:15">
      <c r="A48" s="27" t="str">
        <f t="shared" si="1"/>
        <v>1222601</v>
      </c>
      <c r="B48" s="28" t="s">
        <v>345</v>
      </c>
      <c r="C48" s="29">
        <v>26</v>
      </c>
      <c r="D48" s="28" t="s">
        <v>761</v>
      </c>
      <c r="E48" s="24">
        <v>47</v>
      </c>
      <c r="F48" s="611"/>
      <c r="G48" s="877"/>
      <c r="H48" s="467" t="s">
        <v>824</v>
      </c>
      <c r="I48" s="467"/>
      <c r="J48" s="476"/>
      <c r="K48" s="43">
        <f>VLOOKUP($A48&amp;K$93,決統データ!$A$3:$DE$365,$E48+19,FALSE)</f>
        <v>0</v>
      </c>
      <c r="L48" s="43">
        <f>VLOOKUP($A48&amp;L$93,決統データ!$A$3:$DE$365,$E48+19,FALSE)</f>
        <v>0</v>
      </c>
      <c r="M48" s="43">
        <f>VLOOKUP($A48&amp;M$93,決統データ!$A$3:$DE$365,$E48+19,FALSE)</f>
        <v>0</v>
      </c>
      <c r="N48" s="43">
        <f>VLOOKUP($A48&amp;N$93,決統データ!$A$3:$DE$365,$E48+19,FALSE)</f>
        <v>0</v>
      </c>
      <c r="O48" s="175">
        <f t="shared" si="2"/>
        <v>0</v>
      </c>
    </row>
    <row r="49" spans="1:15">
      <c r="A49" s="27" t="str">
        <f t="shared" si="1"/>
        <v>1222601</v>
      </c>
      <c r="B49" s="28" t="s">
        <v>345</v>
      </c>
      <c r="C49" s="29">
        <v>26</v>
      </c>
      <c r="D49" s="28" t="s">
        <v>761</v>
      </c>
      <c r="E49" s="24">
        <v>48</v>
      </c>
      <c r="F49" s="611"/>
      <c r="G49" s="877"/>
      <c r="H49" s="467" t="s">
        <v>713</v>
      </c>
      <c r="I49" s="467"/>
      <c r="J49" s="476"/>
      <c r="K49" s="43">
        <f>VLOOKUP($A49&amp;K$93,決統データ!$A$3:$DE$365,$E49+19,FALSE)</f>
        <v>0</v>
      </c>
      <c r="L49" s="43">
        <f>VLOOKUP($A49&amp;L$93,決統データ!$A$3:$DE$365,$E49+19,FALSE)</f>
        <v>0</v>
      </c>
      <c r="M49" s="43">
        <f>VLOOKUP($A49&amp;M$93,決統データ!$A$3:$DE$365,$E49+19,FALSE)</f>
        <v>0</v>
      </c>
      <c r="N49" s="43">
        <f>VLOOKUP($A49&amp;N$93,決統データ!$A$3:$DE$365,$E49+19,FALSE)</f>
        <v>0</v>
      </c>
      <c r="O49" s="175">
        <f t="shared" si="2"/>
        <v>0</v>
      </c>
    </row>
    <row r="50" spans="1:15">
      <c r="A50" s="27" t="str">
        <f t="shared" si="1"/>
        <v>1222601</v>
      </c>
      <c r="B50" s="28" t="s">
        <v>345</v>
      </c>
      <c r="C50" s="29">
        <v>26</v>
      </c>
      <c r="D50" s="28" t="s">
        <v>761</v>
      </c>
      <c r="E50" s="24">
        <v>49</v>
      </c>
      <c r="F50" s="611"/>
      <c r="G50" s="467" t="s">
        <v>823</v>
      </c>
      <c r="H50" s="467"/>
      <c r="I50" s="467"/>
      <c r="J50" s="476"/>
      <c r="K50" s="43">
        <f>VLOOKUP($A50&amp;K$93,決統データ!$A$3:$DE$365,$E50+19,FALSE)</f>
        <v>0</v>
      </c>
      <c r="L50" s="43">
        <f>VLOOKUP($A50&amp;L$93,決統データ!$A$3:$DE$365,$E50+19,FALSE)</f>
        <v>0</v>
      </c>
      <c r="M50" s="43">
        <f>VLOOKUP($A50&amp;M$93,決統データ!$A$3:$DE$365,$E50+19,FALSE)</f>
        <v>0</v>
      </c>
      <c r="N50" s="43">
        <f>VLOOKUP($A50&amp;N$93,決統データ!$A$3:$DE$365,$E50+19,FALSE)</f>
        <v>0</v>
      </c>
      <c r="O50" s="175">
        <f t="shared" si="2"/>
        <v>0</v>
      </c>
    </row>
    <row r="51" spans="1:15">
      <c r="A51" s="27" t="str">
        <f t="shared" si="1"/>
        <v>1222601</v>
      </c>
      <c r="B51" s="28" t="s">
        <v>345</v>
      </c>
      <c r="C51" s="29">
        <v>26</v>
      </c>
      <c r="D51" s="28" t="s">
        <v>761</v>
      </c>
      <c r="E51" s="24">
        <v>50</v>
      </c>
      <c r="F51" s="611"/>
      <c r="G51" s="619" t="s">
        <v>343</v>
      </c>
      <c r="H51" s="467" t="s">
        <v>821</v>
      </c>
      <c r="I51" s="467"/>
      <c r="J51" s="476"/>
      <c r="K51" s="43">
        <f>VLOOKUP($A51&amp;K$93,決統データ!$A$3:$DE$365,$E51+19,FALSE)</f>
        <v>0</v>
      </c>
      <c r="L51" s="43">
        <f>VLOOKUP($A51&amp;L$93,決統データ!$A$3:$DE$365,$E51+19,FALSE)</f>
        <v>0</v>
      </c>
      <c r="M51" s="43">
        <f>VLOOKUP($A51&amp;M$93,決統データ!$A$3:$DE$365,$E51+19,FALSE)</f>
        <v>0</v>
      </c>
      <c r="N51" s="43">
        <f>VLOOKUP($A51&amp;N$93,決統データ!$A$3:$DE$365,$E51+19,FALSE)</f>
        <v>0</v>
      </c>
      <c r="O51" s="175">
        <f t="shared" si="2"/>
        <v>0</v>
      </c>
    </row>
    <row r="52" spans="1:15">
      <c r="A52" s="27" t="str">
        <f t="shared" si="1"/>
        <v>1222601</v>
      </c>
      <c r="B52" s="28" t="s">
        <v>345</v>
      </c>
      <c r="C52" s="29">
        <v>26</v>
      </c>
      <c r="D52" s="28" t="s">
        <v>761</v>
      </c>
      <c r="E52" s="24">
        <v>51</v>
      </c>
      <c r="F52" s="611"/>
      <c r="G52" s="620"/>
      <c r="H52" s="467" t="s">
        <v>373</v>
      </c>
      <c r="I52" s="467"/>
      <c r="J52" s="476"/>
      <c r="K52" s="43">
        <f>VLOOKUP($A52&amp;K$93,決統データ!$A$3:$DE$365,$E52+19,FALSE)</f>
        <v>0</v>
      </c>
      <c r="L52" s="43">
        <f>VLOOKUP($A52&amp;L$93,決統データ!$A$3:$DE$365,$E52+19,FALSE)</f>
        <v>0</v>
      </c>
      <c r="M52" s="43">
        <f>VLOOKUP($A52&amp;M$93,決統データ!$A$3:$DE$365,$E52+19,FALSE)</f>
        <v>0</v>
      </c>
      <c r="N52" s="43">
        <f>VLOOKUP($A52&amp;N$93,決統データ!$A$3:$DE$365,$E52+19,FALSE)</f>
        <v>0</v>
      </c>
      <c r="O52" s="175">
        <f t="shared" si="2"/>
        <v>0</v>
      </c>
    </row>
    <row r="53" spans="1:15">
      <c r="A53" s="27" t="str">
        <f t="shared" si="1"/>
        <v>1222601</v>
      </c>
      <c r="B53" s="28" t="s">
        <v>345</v>
      </c>
      <c r="C53" s="29">
        <v>26</v>
      </c>
      <c r="D53" s="28" t="s">
        <v>761</v>
      </c>
      <c r="E53" s="24">
        <v>52</v>
      </c>
      <c r="F53" s="611"/>
      <c r="G53" s="621"/>
      <c r="H53" s="467" t="s">
        <v>820</v>
      </c>
      <c r="I53" s="467"/>
      <c r="J53" s="476"/>
      <c r="K53" s="43">
        <f>VLOOKUP($A53&amp;K$93,決統データ!$A$3:$DE$365,$E53+19,FALSE)</f>
        <v>0</v>
      </c>
      <c r="L53" s="43">
        <f>VLOOKUP($A53&amp;L$93,決統データ!$A$3:$DE$365,$E53+19,FALSE)</f>
        <v>0</v>
      </c>
      <c r="M53" s="43">
        <f>VLOOKUP($A53&amp;M$93,決統データ!$A$3:$DE$365,$E53+19,FALSE)</f>
        <v>0</v>
      </c>
      <c r="N53" s="43">
        <f>VLOOKUP($A53&amp;N$93,決統データ!$A$3:$DE$365,$E53+19,FALSE)</f>
        <v>0</v>
      </c>
      <c r="O53" s="175">
        <f t="shared" si="2"/>
        <v>0</v>
      </c>
    </row>
    <row r="54" spans="1:15">
      <c r="A54" s="27" t="str">
        <f t="shared" si="1"/>
        <v>1222601</v>
      </c>
      <c r="B54" s="28" t="s">
        <v>345</v>
      </c>
      <c r="C54" s="29">
        <v>26</v>
      </c>
      <c r="D54" s="28" t="s">
        <v>761</v>
      </c>
      <c r="E54" s="24">
        <v>53</v>
      </c>
      <c r="F54" s="611"/>
      <c r="G54" s="467" t="s">
        <v>819</v>
      </c>
      <c r="H54" s="467"/>
      <c r="I54" s="467"/>
      <c r="J54" s="476"/>
      <c r="K54" s="43">
        <f>VLOOKUP($A54&amp;K$93,決統データ!$A$3:$DE$365,$E54+19,FALSE)</f>
        <v>0</v>
      </c>
      <c r="L54" s="43">
        <f>VLOOKUP($A54&amp;L$93,決統データ!$A$3:$DE$365,$E54+19,FALSE)</f>
        <v>0</v>
      </c>
      <c r="M54" s="43">
        <f>VLOOKUP($A54&amp;M$93,決統データ!$A$3:$DE$365,$E54+19,FALSE)</f>
        <v>0</v>
      </c>
      <c r="N54" s="43">
        <f>VLOOKUP($A54&amp;N$93,決統データ!$A$3:$DE$365,$E54+19,FALSE)</f>
        <v>0</v>
      </c>
      <c r="O54" s="175">
        <f t="shared" si="2"/>
        <v>0</v>
      </c>
    </row>
    <row r="55" spans="1:15">
      <c r="A55" s="27" t="str">
        <f t="shared" si="1"/>
        <v>1222601</v>
      </c>
      <c r="B55" s="28" t="s">
        <v>345</v>
      </c>
      <c r="C55" s="29">
        <v>26</v>
      </c>
      <c r="D55" s="28" t="s">
        <v>761</v>
      </c>
      <c r="E55" s="24">
        <v>54</v>
      </c>
      <c r="F55" s="611"/>
      <c r="G55" s="467" t="s">
        <v>818</v>
      </c>
      <c r="H55" s="467"/>
      <c r="I55" s="467"/>
      <c r="J55" s="476"/>
      <c r="K55" s="43">
        <f>VLOOKUP($A55&amp;K$93,決統データ!$A$3:$DE$365,$E55+19,FALSE)</f>
        <v>0</v>
      </c>
      <c r="L55" s="43">
        <f>VLOOKUP($A55&amp;L$93,決統データ!$A$3:$DE$365,$E55+19,FALSE)</f>
        <v>0</v>
      </c>
      <c r="M55" s="43">
        <f>VLOOKUP($A55&amp;M$93,決統データ!$A$3:$DE$365,$E55+19,FALSE)</f>
        <v>0</v>
      </c>
      <c r="N55" s="43">
        <f>VLOOKUP($A55&amp;N$93,決統データ!$A$3:$DE$365,$E55+19,FALSE)</f>
        <v>7000</v>
      </c>
      <c r="O55" s="175">
        <f t="shared" si="2"/>
        <v>7000</v>
      </c>
    </row>
    <row r="56" spans="1:15">
      <c r="A56" s="27" t="str">
        <f t="shared" si="1"/>
        <v>1222601</v>
      </c>
      <c r="B56" s="28" t="s">
        <v>345</v>
      </c>
      <c r="C56" s="29">
        <v>26</v>
      </c>
      <c r="D56" s="28" t="s">
        <v>761</v>
      </c>
      <c r="E56" s="24">
        <v>55</v>
      </c>
      <c r="F56" s="611"/>
      <c r="G56" s="467" t="s">
        <v>817</v>
      </c>
      <c r="H56" s="467"/>
      <c r="I56" s="467"/>
      <c r="J56" s="476"/>
      <c r="K56" s="43">
        <f>VLOOKUP($A56&amp;K$93,決統データ!$A$3:$DE$365,$E56+19,FALSE)</f>
        <v>0</v>
      </c>
      <c r="L56" s="43">
        <f>VLOOKUP($A56&amp;L$93,決統データ!$A$3:$DE$365,$E56+19,FALSE)</f>
        <v>0</v>
      </c>
      <c r="M56" s="43">
        <f>VLOOKUP($A56&amp;M$93,決統データ!$A$3:$DE$365,$E56+19,FALSE)</f>
        <v>0</v>
      </c>
      <c r="N56" s="43">
        <f>VLOOKUP($A56&amp;N$93,決統データ!$A$3:$DE$365,$E56+19,FALSE)</f>
        <v>0</v>
      </c>
      <c r="O56" s="175">
        <f t="shared" si="2"/>
        <v>0</v>
      </c>
    </row>
    <row r="57" spans="1:15">
      <c r="A57" s="27" t="str">
        <f t="shared" si="1"/>
        <v>1222601</v>
      </c>
      <c r="B57" s="28" t="s">
        <v>345</v>
      </c>
      <c r="C57" s="29">
        <v>26</v>
      </c>
      <c r="D57" s="28" t="s">
        <v>761</v>
      </c>
      <c r="E57" s="24">
        <v>56</v>
      </c>
      <c r="F57" s="612"/>
      <c r="G57" s="467" t="s">
        <v>816</v>
      </c>
      <c r="H57" s="467"/>
      <c r="I57" s="467"/>
      <c r="J57" s="476"/>
      <c r="K57" s="43">
        <f>VLOOKUP($A57&amp;K$93,決統データ!$A$3:$DE$365,$E57+19,FALSE)</f>
        <v>0</v>
      </c>
      <c r="L57" s="43">
        <f>VLOOKUP($A57&amp;L$93,決統データ!$A$3:$DE$365,$E57+19,FALSE)</f>
        <v>0</v>
      </c>
      <c r="M57" s="43">
        <f>VLOOKUP($A57&amp;M$93,決統データ!$A$3:$DE$365,$E57+19,FALSE)</f>
        <v>0</v>
      </c>
      <c r="N57" s="43">
        <f>VLOOKUP($A57&amp;N$93,決統データ!$A$3:$DE$365,$E57+19,FALSE)</f>
        <v>-7000</v>
      </c>
      <c r="O57" s="175">
        <f t="shared" si="2"/>
        <v>-7000</v>
      </c>
    </row>
    <row r="58" spans="1:15">
      <c r="A58" s="27" t="str">
        <f t="shared" si="1"/>
        <v>1222601</v>
      </c>
      <c r="B58" s="28" t="s">
        <v>345</v>
      </c>
      <c r="C58" s="29">
        <v>26</v>
      </c>
      <c r="D58" s="28" t="s">
        <v>761</v>
      </c>
      <c r="E58" s="24">
        <v>57</v>
      </c>
      <c r="F58" s="467" t="s">
        <v>815</v>
      </c>
      <c r="G58" s="467"/>
      <c r="H58" s="467"/>
      <c r="I58" s="467"/>
      <c r="J58" s="476"/>
      <c r="K58" s="43">
        <f>VLOOKUP($A58&amp;K$93,決統データ!$A$3:$DE$365,$E58+19,FALSE)</f>
        <v>13892</v>
      </c>
      <c r="L58" s="43">
        <f>VLOOKUP($A58&amp;L$93,決統データ!$A$3:$DE$365,$E58+19,FALSE)</f>
        <v>0</v>
      </c>
      <c r="M58" s="43">
        <f>VLOOKUP($A58&amp;M$93,決統データ!$A$3:$DE$365,$E58+19,FALSE)</f>
        <v>-23</v>
      </c>
      <c r="N58" s="43">
        <f>VLOOKUP($A58&amp;N$93,決統データ!$A$3:$DE$365,$E58+19,FALSE)</f>
        <v>514</v>
      </c>
      <c r="O58" s="175">
        <f t="shared" si="2"/>
        <v>14383</v>
      </c>
    </row>
    <row r="59" spans="1:15">
      <c r="A59" s="27" t="str">
        <f t="shared" si="1"/>
        <v>1222601</v>
      </c>
      <c r="B59" s="28" t="s">
        <v>345</v>
      </c>
      <c r="C59" s="29">
        <v>26</v>
      </c>
      <c r="D59" s="28" t="s">
        <v>761</v>
      </c>
      <c r="E59" s="24">
        <v>58</v>
      </c>
      <c r="F59" s="467" t="s">
        <v>814</v>
      </c>
      <c r="G59" s="467"/>
      <c r="H59" s="467"/>
      <c r="I59" s="467"/>
      <c r="J59" s="476"/>
      <c r="K59" s="43">
        <f>VLOOKUP($A59&amp;K$93,決統データ!$A$3:$DE$365,$E59+19,FALSE)</f>
        <v>0</v>
      </c>
      <c r="L59" s="43">
        <f>VLOOKUP($A59&amp;L$93,決統データ!$A$3:$DE$365,$E59+19,FALSE)</f>
        <v>0</v>
      </c>
      <c r="M59" s="43">
        <f>VLOOKUP($A59&amp;M$93,決統データ!$A$3:$DE$365,$E59+19,FALSE)</f>
        <v>0</v>
      </c>
      <c r="N59" s="43">
        <f>VLOOKUP($A59&amp;N$93,決統データ!$A$3:$DE$365,$E59+19,FALSE)</f>
        <v>0</v>
      </c>
      <c r="O59" s="175">
        <f t="shared" si="2"/>
        <v>0</v>
      </c>
    </row>
    <row r="60" spans="1:15">
      <c r="A60" s="27" t="str">
        <f t="shared" si="1"/>
        <v>1222601</v>
      </c>
      <c r="B60" s="28" t="s">
        <v>345</v>
      </c>
      <c r="C60" s="29">
        <v>26</v>
      </c>
      <c r="D60" s="28" t="s">
        <v>761</v>
      </c>
      <c r="E60" s="24">
        <v>59</v>
      </c>
      <c r="F60" s="638" t="s">
        <v>342</v>
      </c>
      <c r="G60" s="498"/>
      <c r="H60" s="498"/>
      <c r="I60" s="498"/>
      <c r="J60" s="498"/>
      <c r="K60" s="43">
        <f>VLOOKUP($A60&amp;K$93,決統データ!$A$3:$DE$365,$E60+19,FALSE)</f>
        <v>0</v>
      </c>
      <c r="L60" s="43">
        <f>VLOOKUP($A60&amp;L$93,決統データ!$A$3:$DE$365,$E60+19,FALSE)</f>
        <v>0</v>
      </c>
      <c r="M60" s="43">
        <f>VLOOKUP($A60&amp;M$93,決統データ!$A$3:$DE$365,$E60+19,FALSE)</f>
        <v>0</v>
      </c>
      <c r="N60" s="43">
        <f>VLOOKUP($A60&amp;N$93,決統データ!$A$3:$DE$365,$E60+19,FALSE)</f>
        <v>53030</v>
      </c>
      <c r="O60" s="175">
        <f t="shared" si="2"/>
        <v>53030</v>
      </c>
    </row>
    <row r="61" spans="1:15">
      <c r="A61" s="27" t="str">
        <f t="shared" si="1"/>
        <v>1222601</v>
      </c>
      <c r="B61" s="28" t="s">
        <v>345</v>
      </c>
      <c r="C61" s="29">
        <v>26</v>
      </c>
      <c r="D61" s="28" t="s">
        <v>761</v>
      </c>
      <c r="E61" s="24">
        <v>60</v>
      </c>
      <c r="F61" s="84"/>
      <c r="G61" s="467" t="s">
        <v>812</v>
      </c>
      <c r="H61" s="467"/>
      <c r="I61" s="467"/>
      <c r="J61" s="476"/>
      <c r="K61" s="43">
        <f>VLOOKUP($A61&amp;K$93,決統データ!$A$3:$DE$365,$E61+19,FALSE)</f>
        <v>0</v>
      </c>
      <c r="L61" s="43">
        <f>VLOOKUP($A61&amp;L$93,決統データ!$A$3:$DE$365,$E61+19,FALSE)</f>
        <v>0</v>
      </c>
      <c r="M61" s="43">
        <f>VLOOKUP($A61&amp;M$93,決統データ!$A$3:$DE$365,$E61+19,FALSE)</f>
        <v>0</v>
      </c>
      <c r="N61" s="43">
        <f>VLOOKUP($A61&amp;N$93,決統データ!$A$3:$DE$365,$E61+19,FALSE)</f>
        <v>0</v>
      </c>
      <c r="O61" s="175">
        <f t="shared" si="2"/>
        <v>0</v>
      </c>
    </row>
    <row r="62" spans="1:15">
      <c r="A62" s="27" t="str">
        <f t="shared" si="1"/>
        <v>1222602</v>
      </c>
      <c r="B62" s="28" t="s">
        <v>345</v>
      </c>
      <c r="C62" s="29">
        <v>26</v>
      </c>
      <c r="D62" s="28" t="s">
        <v>346</v>
      </c>
      <c r="E62" s="24">
        <v>1</v>
      </c>
      <c r="F62" s="467" t="s">
        <v>811</v>
      </c>
      <c r="G62" s="467"/>
      <c r="H62" s="467"/>
      <c r="I62" s="467"/>
      <c r="J62" s="476"/>
      <c r="K62" s="43">
        <f>VLOOKUP($A62&amp;K$93,決統データ!$A$3:$DE$365,$E62+19,FALSE)</f>
        <v>187311</v>
      </c>
      <c r="L62" s="43">
        <f>VLOOKUP($A62&amp;L$93,決統データ!$A$3:$DE$365,$E62+19,FALSE)</f>
        <v>0</v>
      </c>
      <c r="M62" s="43">
        <f>VLOOKUP($A62&amp;M$93,決統データ!$A$3:$DE$365,$E62+19,FALSE)</f>
        <v>137954</v>
      </c>
      <c r="N62" s="43">
        <f>VLOOKUP($A62&amp;N$93,決統データ!$A$3:$DE$365,$E62+19,FALSE)</f>
        <v>0</v>
      </c>
      <c r="O62" s="175">
        <f t="shared" si="2"/>
        <v>325265</v>
      </c>
    </row>
    <row r="63" spans="1:15">
      <c r="A63" s="27" t="str">
        <f t="shared" si="1"/>
        <v>1222602</v>
      </c>
      <c r="B63" s="28" t="s">
        <v>345</v>
      </c>
      <c r="C63" s="29">
        <v>26</v>
      </c>
      <c r="D63" s="28" t="s">
        <v>346</v>
      </c>
      <c r="E63" s="24">
        <v>2</v>
      </c>
      <c r="F63" s="467" t="s">
        <v>810</v>
      </c>
      <c r="G63" s="467"/>
      <c r="H63" s="467"/>
      <c r="I63" s="467"/>
      <c r="J63" s="476"/>
      <c r="K63" s="43">
        <f>VLOOKUP($A63&amp;K$93,決統データ!$A$3:$DE$365,$E63+19,FALSE)</f>
        <v>-173419</v>
      </c>
      <c r="L63" s="43">
        <f>VLOOKUP($A63&amp;L$93,決統データ!$A$3:$DE$365,$E63+19,FALSE)</f>
        <v>0</v>
      </c>
      <c r="M63" s="43">
        <f>VLOOKUP($A63&amp;M$93,決統データ!$A$3:$DE$365,$E63+19,FALSE)</f>
        <v>-137977</v>
      </c>
      <c r="N63" s="43">
        <f>VLOOKUP($A63&amp;N$93,決統データ!$A$3:$DE$365,$E63+19,FALSE)</f>
        <v>53544</v>
      </c>
      <c r="O63" s="175">
        <f t="shared" si="2"/>
        <v>-257852</v>
      </c>
    </row>
    <row r="64" spans="1:15">
      <c r="A64" s="27" t="str">
        <f t="shared" si="1"/>
        <v>1222602</v>
      </c>
      <c r="B64" s="28" t="s">
        <v>345</v>
      </c>
      <c r="C64" s="29">
        <v>26</v>
      </c>
      <c r="D64" s="28" t="s">
        <v>346</v>
      </c>
      <c r="E64" s="24">
        <v>3</v>
      </c>
      <c r="F64" s="467" t="s">
        <v>809</v>
      </c>
      <c r="G64" s="467"/>
      <c r="H64" s="467"/>
      <c r="I64" s="467"/>
      <c r="J64" s="476"/>
      <c r="K64" s="43">
        <f>VLOOKUP($A64&amp;K$93,決統データ!$A$3:$DE$365,$E64+19,FALSE)</f>
        <v>0</v>
      </c>
      <c r="L64" s="43">
        <f>VLOOKUP($A64&amp;L$93,決統データ!$A$3:$DE$365,$E64+19,FALSE)</f>
        <v>0</v>
      </c>
      <c r="M64" s="43">
        <f>VLOOKUP($A64&amp;M$93,決統データ!$A$3:$DE$365,$E64+19,FALSE)</f>
        <v>0</v>
      </c>
      <c r="N64" s="43">
        <f>VLOOKUP($A64&amp;N$93,決統データ!$A$3:$DE$365,$E64+19,FALSE)</f>
        <v>0</v>
      </c>
      <c r="O64" s="175">
        <f t="shared" si="2"/>
        <v>0</v>
      </c>
    </row>
    <row r="65" spans="1:15">
      <c r="A65" s="27" t="str">
        <f t="shared" si="1"/>
        <v>1222602</v>
      </c>
      <c r="B65" s="28" t="s">
        <v>345</v>
      </c>
      <c r="C65" s="29">
        <v>26</v>
      </c>
      <c r="D65" s="28" t="s">
        <v>346</v>
      </c>
      <c r="E65" s="24">
        <v>4</v>
      </c>
      <c r="F65" s="619" t="s">
        <v>626</v>
      </c>
      <c r="G65" s="467" t="s">
        <v>808</v>
      </c>
      <c r="H65" s="467"/>
      <c r="I65" s="467"/>
      <c r="J65" s="476"/>
      <c r="K65" s="43">
        <f>VLOOKUP($A65&amp;K$93,決統データ!$A$3:$DE$365,$E65+19,FALSE)</f>
        <v>0</v>
      </c>
      <c r="L65" s="43">
        <f>VLOOKUP($A65&amp;L$93,決統データ!$A$3:$DE$365,$E65+19,FALSE)</f>
        <v>0</v>
      </c>
      <c r="M65" s="43">
        <f>VLOOKUP($A65&amp;M$93,決統データ!$A$3:$DE$365,$E65+19,FALSE)</f>
        <v>0</v>
      </c>
      <c r="N65" s="43">
        <f>VLOOKUP($A65&amp;N$93,決統データ!$A$3:$DE$365,$E65+19,FALSE)</f>
        <v>0</v>
      </c>
      <c r="O65" s="175">
        <f t="shared" si="2"/>
        <v>0</v>
      </c>
    </row>
    <row r="66" spans="1:15">
      <c r="A66" s="27" t="str">
        <f t="shared" si="1"/>
        <v>1222602</v>
      </c>
      <c r="B66" s="28" t="s">
        <v>345</v>
      </c>
      <c r="C66" s="29">
        <v>26</v>
      </c>
      <c r="D66" s="28" t="s">
        <v>346</v>
      </c>
      <c r="E66" s="24">
        <v>5</v>
      </c>
      <c r="F66" s="620"/>
      <c r="G66" s="467" t="s">
        <v>807</v>
      </c>
      <c r="H66" s="467"/>
      <c r="I66" s="467"/>
      <c r="J66" s="476"/>
      <c r="K66" s="43">
        <f>VLOOKUP($A66&amp;K$93,決統データ!$A$3:$DE$365,$E66+19,FALSE)</f>
        <v>0</v>
      </c>
      <c r="L66" s="43">
        <f>VLOOKUP($A66&amp;L$93,決統データ!$A$3:$DE$365,$E66+19,FALSE)</f>
        <v>0</v>
      </c>
      <c r="M66" s="43">
        <f>VLOOKUP($A66&amp;M$93,決統データ!$A$3:$DE$365,$E66+19,FALSE)</f>
        <v>0</v>
      </c>
      <c r="N66" s="43">
        <f>VLOOKUP($A66&amp;N$93,決統データ!$A$3:$DE$365,$E66+19,FALSE)</f>
        <v>0</v>
      </c>
      <c r="O66" s="175">
        <f t="shared" si="2"/>
        <v>0</v>
      </c>
    </row>
    <row r="67" spans="1:15">
      <c r="A67" s="27" t="str">
        <f t="shared" si="1"/>
        <v>1222602</v>
      </c>
      <c r="B67" s="28" t="s">
        <v>345</v>
      </c>
      <c r="C67" s="29">
        <v>26</v>
      </c>
      <c r="D67" s="28" t="s">
        <v>346</v>
      </c>
      <c r="E67" s="24">
        <v>6</v>
      </c>
      <c r="F67" s="621"/>
      <c r="G67" s="467" t="s">
        <v>713</v>
      </c>
      <c r="H67" s="467"/>
      <c r="I67" s="467"/>
      <c r="J67" s="476"/>
      <c r="K67" s="43">
        <f>VLOOKUP($A67&amp;K$93,決統データ!$A$3:$DE$365,$E67+19,FALSE)</f>
        <v>0</v>
      </c>
      <c r="L67" s="43">
        <f>VLOOKUP($A67&amp;L$93,決統データ!$A$3:$DE$365,$E67+19,FALSE)</f>
        <v>0</v>
      </c>
      <c r="M67" s="43">
        <f>VLOOKUP($A67&amp;M$93,決統データ!$A$3:$DE$365,$E67+19,FALSE)</f>
        <v>0</v>
      </c>
      <c r="N67" s="43">
        <f>VLOOKUP($A67&amp;N$93,決統データ!$A$3:$DE$365,$E67+19,FALSE)</f>
        <v>0</v>
      </c>
      <c r="O67" s="175">
        <f t="shared" ref="O67:O84" si="3">SUM(K67:N67)</f>
        <v>0</v>
      </c>
    </row>
    <row r="68" spans="1:15">
      <c r="A68" s="27" t="str">
        <f t="shared" ref="A68:A84" si="4">+B68&amp;C68&amp;D68</f>
        <v>1222602</v>
      </c>
      <c r="B68" s="28" t="s">
        <v>345</v>
      </c>
      <c r="C68" s="29">
        <v>26</v>
      </c>
      <c r="D68" s="28" t="s">
        <v>346</v>
      </c>
      <c r="E68" s="24">
        <v>7</v>
      </c>
      <c r="F68" s="467" t="s">
        <v>806</v>
      </c>
      <c r="G68" s="467"/>
      <c r="H68" s="467"/>
      <c r="I68" s="467"/>
      <c r="J68" s="476"/>
      <c r="K68" s="43">
        <f>VLOOKUP($A68&amp;K$93,決統データ!$A$3:$DE$365,$E68+19,FALSE)</f>
        <v>0</v>
      </c>
      <c r="L68" s="43">
        <f>VLOOKUP($A68&amp;L$93,決統データ!$A$3:$DE$365,$E68+19,FALSE)</f>
        <v>0</v>
      </c>
      <c r="M68" s="43">
        <f>VLOOKUP($A68&amp;M$93,決統データ!$A$3:$DE$365,$E68+19,FALSE)</f>
        <v>0</v>
      </c>
      <c r="N68" s="43">
        <f>VLOOKUP($A68&amp;N$93,決統データ!$A$3:$DE$365,$E68+19,FALSE)</f>
        <v>0</v>
      </c>
      <c r="O68" s="175">
        <f t="shared" si="3"/>
        <v>0</v>
      </c>
    </row>
    <row r="69" spans="1:15">
      <c r="A69" s="27" t="str">
        <f t="shared" si="4"/>
        <v>1222602</v>
      </c>
      <c r="B69" s="28" t="s">
        <v>345</v>
      </c>
      <c r="C69" s="29">
        <v>26</v>
      </c>
      <c r="D69" s="28" t="s">
        <v>346</v>
      </c>
      <c r="E69" s="24">
        <v>8</v>
      </c>
      <c r="F69" s="613" t="s">
        <v>805</v>
      </c>
      <c r="G69" s="614"/>
      <c r="H69" s="614"/>
      <c r="I69" s="615"/>
      <c r="J69" s="64" t="s">
        <v>804</v>
      </c>
      <c r="K69" s="43">
        <f>VLOOKUP($A69&amp;K$93,決統データ!$A$3:$DE$365,$E69+19,FALSE)</f>
        <v>0</v>
      </c>
      <c r="L69" s="43">
        <f>VLOOKUP($A69&amp;L$93,決統データ!$A$3:$DE$365,$E69+19,FALSE)</f>
        <v>0</v>
      </c>
      <c r="M69" s="43">
        <f>VLOOKUP($A69&amp;M$93,決統データ!$A$3:$DE$365,$E69+19,FALSE)</f>
        <v>0</v>
      </c>
      <c r="N69" s="43">
        <f>VLOOKUP($A69&amp;N$93,決統データ!$A$3:$DE$365,$E69+19,FALSE)</f>
        <v>53544</v>
      </c>
      <c r="O69" s="175">
        <f t="shared" si="3"/>
        <v>53544</v>
      </c>
    </row>
    <row r="70" spans="1:15">
      <c r="A70" s="27" t="str">
        <f t="shared" si="4"/>
        <v>1222602</v>
      </c>
      <c r="B70" s="28" t="s">
        <v>345</v>
      </c>
      <c r="C70" s="29">
        <v>26</v>
      </c>
      <c r="D70" s="28" t="s">
        <v>346</v>
      </c>
      <c r="E70" s="24">
        <v>9</v>
      </c>
      <c r="F70" s="616"/>
      <c r="G70" s="617"/>
      <c r="H70" s="617"/>
      <c r="I70" s="618"/>
      <c r="J70" s="64" t="s">
        <v>803</v>
      </c>
      <c r="K70" s="43">
        <f>VLOOKUP($A70&amp;K$93,決統データ!$A$3:$DE$365,$E70+19,FALSE)</f>
        <v>173419</v>
      </c>
      <c r="L70" s="43">
        <f>VLOOKUP($A70&amp;L$93,決統データ!$A$3:$DE$365,$E70+19,FALSE)</f>
        <v>0</v>
      </c>
      <c r="M70" s="43">
        <f>VLOOKUP($A70&amp;M$93,決統データ!$A$3:$DE$365,$E70+19,FALSE)</f>
        <v>137977</v>
      </c>
      <c r="N70" s="43">
        <f>VLOOKUP($A70&amp;N$93,決統データ!$A$3:$DE$365,$E70+19,FALSE)</f>
        <v>0</v>
      </c>
      <c r="O70" s="175">
        <f t="shared" si="3"/>
        <v>311396</v>
      </c>
    </row>
    <row r="71" spans="1:15">
      <c r="A71" s="27" t="str">
        <f t="shared" si="4"/>
        <v>1222602</v>
      </c>
      <c r="B71" s="28" t="s">
        <v>345</v>
      </c>
      <c r="C71" s="29">
        <v>26</v>
      </c>
      <c r="D71" s="28" t="s">
        <v>346</v>
      </c>
      <c r="E71" s="24">
        <v>21</v>
      </c>
      <c r="F71" s="467" t="s">
        <v>802</v>
      </c>
      <c r="G71" s="467"/>
      <c r="H71" s="467"/>
      <c r="I71" s="467"/>
      <c r="J71" s="476"/>
      <c r="K71" s="43">
        <f>VLOOKUP($A71&amp;K$93,決統データ!$A$3:$DE$365,$E71+19,FALSE)</f>
        <v>0</v>
      </c>
      <c r="L71" s="43">
        <f>VLOOKUP($A71&amp;L$93,決統データ!$A$3:$DE$365,$E71+19,FALSE)</f>
        <v>0</v>
      </c>
      <c r="M71" s="43">
        <f>VLOOKUP($A71&amp;M$93,決統データ!$A$3:$DE$365,$E71+19,FALSE)</f>
        <v>0</v>
      </c>
      <c r="N71" s="43">
        <f>VLOOKUP($A71&amp;N$93,決統データ!$A$3:$DE$365,$E71+19,FALSE)</f>
        <v>0</v>
      </c>
      <c r="O71" s="175">
        <f t="shared" si="3"/>
        <v>0</v>
      </c>
    </row>
    <row r="72" spans="1:15">
      <c r="A72" s="27" t="str">
        <f t="shared" si="4"/>
        <v>1222602</v>
      </c>
      <c r="B72" s="28" t="s">
        <v>345</v>
      </c>
      <c r="C72" s="29">
        <v>26</v>
      </c>
      <c r="D72" s="28" t="s">
        <v>346</v>
      </c>
      <c r="E72" s="24">
        <v>22</v>
      </c>
      <c r="F72" s="467" t="s">
        <v>801</v>
      </c>
      <c r="G72" s="467"/>
      <c r="H72" s="467"/>
      <c r="I72" s="467"/>
      <c r="J72" s="476"/>
      <c r="K72" s="43">
        <f>VLOOKUP($A72&amp;K$93,決統データ!$A$3:$DE$365,$E72+19,FALSE)</f>
        <v>0</v>
      </c>
      <c r="L72" s="43">
        <f>VLOOKUP($A72&amp;L$93,決統データ!$A$3:$DE$365,$E72+19,FALSE)</f>
        <v>0</v>
      </c>
      <c r="M72" s="43">
        <f>VLOOKUP($A72&amp;M$93,決統データ!$A$3:$DE$365,$E72+19,FALSE)</f>
        <v>0</v>
      </c>
      <c r="N72" s="43">
        <f>VLOOKUP($A72&amp;N$93,決統データ!$A$3:$DE$365,$E72+19,FALSE)</f>
        <v>0</v>
      </c>
      <c r="O72" s="175">
        <f t="shared" si="3"/>
        <v>0</v>
      </c>
    </row>
    <row r="73" spans="1:15">
      <c r="A73" s="27"/>
      <c r="B73" s="28"/>
      <c r="C73" s="29"/>
      <c r="D73" s="28"/>
      <c r="E73" s="38"/>
      <c r="F73" s="941" t="s">
        <v>800</v>
      </c>
      <c r="G73" s="945"/>
      <c r="H73" s="945"/>
      <c r="I73" s="945"/>
      <c r="J73" s="956"/>
      <c r="K73" s="44"/>
      <c r="L73" s="44"/>
      <c r="M73" s="44"/>
      <c r="N73" s="44"/>
      <c r="O73" s="175"/>
    </row>
    <row r="74" spans="1:15">
      <c r="A74" s="27" t="str">
        <f t="shared" si="4"/>
        <v>1222602</v>
      </c>
      <c r="B74" s="28" t="s">
        <v>345</v>
      </c>
      <c r="C74" s="29">
        <v>26</v>
      </c>
      <c r="D74" s="28" t="s">
        <v>346</v>
      </c>
      <c r="E74" s="38">
        <v>51</v>
      </c>
      <c r="F74" s="73" t="s">
        <v>798</v>
      </c>
      <c r="G74" s="73"/>
      <c r="H74" s="73"/>
      <c r="I74" s="73"/>
      <c r="J74" s="73"/>
      <c r="K74" s="43">
        <f>VLOOKUP($A74&amp;K$93,決統データ!$A$3:$DE$365,$E74+19,FALSE)</f>
        <v>0</v>
      </c>
      <c r="L74" s="43">
        <f>VLOOKUP($A74&amp;L$93,決統データ!$A$3:$DE$365,$E74+19,FALSE)</f>
        <v>0</v>
      </c>
      <c r="M74" s="43">
        <f>VLOOKUP($A74&amp;M$93,決統データ!$A$3:$DE$365,$E74+19,FALSE)</f>
        <v>0</v>
      </c>
      <c r="N74" s="43">
        <f>VLOOKUP($A74&amp;N$93,決統データ!$A$3:$DE$365,$E74+19,FALSE)</f>
        <v>0</v>
      </c>
      <c r="O74" s="175">
        <f t="shared" si="3"/>
        <v>0</v>
      </c>
    </row>
    <row r="75" spans="1:15">
      <c r="A75" s="27" t="str">
        <f t="shared" si="4"/>
        <v>1222602</v>
      </c>
      <c r="B75" s="28" t="s">
        <v>345</v>
      </c>
      <c r="C75" s="29">
        <v>26</v>
      </c>
      <c r="D75" s="28" t="s">
        <v>346</v>
      </c>
      <c r="E75" s="38">
        <v>52</v>
      </c>
      <c r="F75" s="73" t="s">
        <v>797</v>
      </c>
      <c r="G75" s="73"/>
      <c r="H75" s="73"/>
      <c r="I75" s="73"/>
      <c r="J75" s="73"/>
      <c r="K75" s="43">
        <f>VLOOKUP($A75&amp;K$93,決統データ!$A$3:$DE$365,$E75+19,FALSE)</f>
        <v>0</v>
      </c>
      <c r="L75" s="43">
        <f>VLOOKUP($A75&amp;L$93,決統データ!$A$3:$DE$365,$E75+19,FALSE)</f>
        <v>1214</v>
      </c>
      <c r="M75" s="43">
        <f>VLOOKUP($A75&amp;M$93,決統データ!$A$3:$DE$365,$E75+19,FALSE)</f>
        <v>0</v>
      </c>
      <c r="N75" s="43">
        <f>VLOOKUP($A75&amp;N$93,決統データ!$A$3:$DE$365,$E75+19,FALSE)</f>
        <v>0</v>
      </c>
      <c r="O75" s="175">
        <f t="shared" si="3"/>
        <v>1214</v>
      </c>
    </row>
    <row r="76" spans="1:15">
      <c r="A76" s="27"/>
      <c r="B76" s="28"/>
      <c r="C76" s="29"/>
      <c r="D76" s="28"/>
      <c r="E76" s="38"/>
      <c r="F76" s="73" t="s">
        <v>799</v>
      </c>
      <c r="G76" s="73"/>
      <c r="H76" s="73"/>
      <c r="I76" s="73"/>
      <c r="J76" s="73"/>
      <c r="K76" s="44"/>
      <c r="L76" s="44"/>
      <c r="M76" s="44"/>
      <c r="N76" s="44"/>
      <c r="O76" s="175"/>
    </row>
    <row r="77" spans="1:15">
      <c r="A77" s="27" t="str">
        <f t="shared" si="4"/>
        <v>1222602</v>
      </c>
      <c r="B77" s="28" t="s">
        <v>345</v>
      </c>
      <c r="C77" s="29">
        <v>26</v>
      </c>
      <c r="D77" s="28" t="s">
        <v>346</v>
      </c>
      <c r="E77" s="38">
        <v>53</v>
      </c>
      <c r="F77" s="73" t="s">
        <v>798</v>
      </c>
      <c r="G77" s="73"/>
      <c r="H77" s="73"/>
      <c r="I77" s="73"/>
      <c r="J77" s="73"/>
      <c r="K77" s="43">
        <f>VLOOKUP($A77&amp;K$93,決統データ!$A$3:$DE$365,$E77+19,FALSE)</f>
        <v>0</v>
      </c>
      <c r="L77" s="43">
        <f>VLOOKUP($A77&amp;L$93,決統データ!$A$3:$DE$365,$E77+19,FALSE)</f>
        <v>0</v>
      </c>
      <c r="M77" s="43">
        <f>VLOOKUP($A77&amp;M$93,決統データ!$A$3:$DE$365,$E77+19,FALSE)</f>
        <v>0</v>
      </c>
      <c r="N77" s="43">
        <f>VLOOKUP($A77&amp;N$93,決統データ!$A$3:$DE$365,$E77+19,FALSE)</f>
        <v>0</v>
      </c>
      <c r="O77" s="175">
        <f t="shared" si="3"/>
        <v>0</v>
      </c>
    </row>
    <row r="78" spans="1:15">
      <c r="A78" s="27" t="str">
        <f t="shared" si="4"/>
        <v>1222602</v>
      </c>
      <c r="B78" s="28" t="s">
        <v>345</v>
      </c>
      <c r="C78" s="29">
        <v>26</v>
      </c>
      <c r="D78" s="28" t="s">
        <v>346</v>
      </c>
      <c r="E78" s="38">
        <v>54</v>
      </c>
      <c r="F78" s="73" t="s">
        <v>797</v>
      </c>
      <c r="G78" s="73"/>
      <c r="H78" s="73"/>
      <c r="I78" s="73"/>
      <c r="J78" s="73"/>
      <c r="K78" s="43">
        <f>VLOOKUP($A78&amp;K$93,決統データ!$A$3:$DE$365,$E78+19,FALSE)</f>
        <v>0</v>
      </c>
      <c r="L78" s="43">
        <f>VLOOKUP($A78&amp;L$93,決統データ!$A$3:$DE$365,$E78+19,FALSE)</f>
        <v>0</v>
      </c>
      <c r="M78" s="43">
        <f>VLOOKUP($A78&amp;M$93,決統データ!$A$3:$DE$365,$E78+19,FALSE)</f>
        <v>0</v>
      </c>
      <c r="N78" s="43">
        <f>VLOOKUP($A78&amp;N$93,決統データ!$A$3:$DE$365,$E78+19,FALSE)</f>
        <v>0</v>
      </c>
      <c r="O78" s="175">
        <f t="shared" si="3"/>
        <v>0</v>
      </c>
    </row>
    <row r="79" spans="1:15">
      <c r="A79" s="27" t="str">
        <f t="shared" si="4"/>
        <v>1222602</v>
      </c>
      <c r="B79" s="28" t="s">
        <v>345</v>
      </c>
      <c r="C79" s="29">
        <v>26</v>
      </c>
      <c r="D79" s="28" t="s">
        <v>346</v>
      </c>
      <c r="E79" s="38">
        <v>55</v>
      </c>
      <c r="F79" s="888" t="s">
        <v>796</v>
      </c>
      <c r="G79" s="889"/>
      <c r="H79" s="889"/>
      <c r="I79" s="890"/>
      <c r="J79" s="85" t="s">
        <v>583</v>
      </c>
      <c r="K79" s="43">
        <f>VLOOKUP($A79&amp;K$93,決統データ!$A$3:$DE$365,$E79+19,FALSE)</f>
        <v>0</v>
      </c>
      <c r="L79" s="43">
        <f>VLOOKUP($A79&amp;L$93,決統データ!$A$3:$DE$365,$E79+19,FALSE)</f>
        <v>0</v>
      </c>
      <c r="M79" s="43">
        <f>VLOOKUP($A79&amp;M$93,決統データ!$A$3:$DE$365,$E79+19,FALSE)</f>
        <v>0</v>
      </c>
      <c r="N79" s="43">
        <f>VLOOKUP($A79&amp;N$93,決統データ!$A$3:$DE$365,$E79+19,FALSE)</f>
        <v>0</v>
      </c>
      <c r="O79" s="175">
        <f t="shared" si="3"/>
        <v>0</v>
      </c>
    </row>
    <row r="80" spans="1:15">
      <c r="A80" s="27" t="str">
        <f t="shared" si="4"/>
        <v>1222602</v>
      </c>
      <c r="B80" s="28" t="s">
        <v>345</v>
      </c>
      <c r="C80" s="29">
        <v>26</v>
      </c>
      <c r="D80" s="28" t="s">
        <v>346</v>
      </c>
      <c r="E80" s="38">
        <v>56</v>
      </c>
      <c r="F80" s="891"/>
      <c r="G80" s="892"/>
      <c r="H80" s="892"/>
      <c r="I80" s="893"/>
      <c r="J80" s="85" t="s">
        <v>795</v>
      </c>
      <c r="K80" s="43">
        <f>VLOOKUP($A80&amp;K$93,決統データ!$A$3:$DE$365,$E80+19,FALSE)</f>
        <v>0</v>
      </c>
      <c r="L80" s="43">
        <f>VLOOKUP($A80&amp;L$93,決統データ!$A$3:$DE$365,$E80+19,FALSE)</f>
        <v>0</v>
      </c>
      <c r="M80" s="43">
        <f>VLOOKUP($A80&amp;M$93,決統データ!$A$3:$DE$365,$E80+19,FALSE)</f>
        <v>0</v>
      </c>
      <c r="N80" s="43">
        <f>VLOOKUP($A80&amp;N$93,決統データ!$A$3:$DE$365,$E80+19,FALSE)</f>
        <v>0</v>
      </c>
      <c r="O80" s="175">
        <f t="shared" si="3"/>
        <v>0</v>
      </c>
    </row>
    <row r="81" spans="1:15">
      <c r="A81" s="27" t="str">
        <f t="shared" si="4"/>
        <v>1222602</v>
      </c>
      <c r="B81" s="28" t="s">
        <v>345</v>
      </c>
      <c r="C81" s="29">
        <v>26</v>
      </c>
      <c r="D81" s="28" t="s">
        <v>346</v>
      </c>
      <c r="E81" s="38">
        <v>57</v>
      </c>
      <c r="F81" s="888" t="s">
        <v>582</v>
      </c>
      <c r="G81" s="889"/>
      <c r="H81" s="889"/>
      <c r="I81" s="890"/>
      <c r="J81" s="85" t="s">
        <v>583</v>
      </c>
      <c r="K81" s="43">
        <f>VLOOKUP($A81&amp;K$93,決統データ!$A$3:$DE$365,$E81+19,FALSE)</f>
        <v>0</v>
      </c>
      <c r="L81" s="43">
        <f>VLOOKUP($A81&amp;L$93,決統データ!$A$3:$DE$365,$E81+19,FALSE)</f>
        <v>0</v>
      </c>
      <c r="M81" s="43">
        <f>VLOOKUP($A81&amp;M$93,決統データ!$A$3:$DE$365,$E81+19,FALSE)</f>
        <v>0</v>
      </c>
      <c r="N81" s="43">
        <f>VLOOKUP($A81&amp;N$93,決統データ!$A$3:$DE$365,$E81+19,FALSE)</f>
        <v>0</v>
      </c>
      <c r="O81" s="175">
        <f t="shared" si="3"/>
        <v>0</v>
      </c>
    </row>
    <row r="82" spans="1:15">
      <c r="A82" s="27" t="str">
        <f t="shared" si="4"/>
        <v>1222602</v>
      </c>
      <c r="B82" s="28" t="s">
        <v>345</v>
      </c>
      <c r="C82" s="29">
        <v>26</v>
      </c>
      <c r="D82" s="28" t="s">
        <v>346</v>
      </c>
      <c r="E82" s="38">
        <v>58</v>
      </c>
      <c r="F82" s="891"/>
      <c r="G82" s="892"/>
      <c r="H82" s="892"/>
      <c r="I82" s="893"/>
      <c r="J82" s="85" t="s">
        <v>795</v>
      </c>
      <c r="K82" s="43">
        <f>VLOOKUP($A82&amp;K$93,決統データ!$A$3:$DE$365,$E82+19,FALSE)</f>
        <v>0</v>
      </c>
      <c r="L82" s="43">
        <f>VLOOKUP($A82&amp;L$93,決統データ!$A$3:$DE$365,$E82+19,FALSE)</f>
        <v>0</v>
      </c>
      <c r="M82" s="43">
        <f>VLOOKUP($A82&amp;M$93,決統データ!$A$3:$DE$365,$E82+19,FALSE)</f>
        <v>0</v>
      </c>
      <c r="N82" s="43">
        <f>VLOOKUP($A82&amp;N$93,決統データ!$A$3:$DE$365,$E82+19,FALSE)</f>
        <v>0</v>
      </c>
      <c r="O82" s="175">
        <f t="shared" si="3"/>
        <v>0</v>
      </c>
    </row>
    <row r="83" spans="1:15">
      <c r="A83" s="27" t="str">
        <f t="shared" si="4"/>
        <v>1222602</v>
      </c>
      <c r="B83" s="28" t="s">
        <v>345</v>
      </c>
      <c r="C83" s="29">
        <v>26</v>
      </c>
      <c r="D83" s="28" t="s">
        <v>346</v>
      </c>
      <c r="E83" s="38">
        <v>59</v>
      </c>
      <c r="F83" s="880" t="s">
        <v>585</v>
      </c>
      <c r="G83" s="882" t="s">
        <v>586</v>
      </c>
      <c r="H83" s="883"/>
      <c r="I83" s="884"/>
      <c r="J83" s="85" t="s">
        <v>583</v>
      </c>
      <c r="K83" s="43">
        <f>VLOOKUP($A83&amp;K$93,決統データ!$A$3:$DE$365,$E83+19,FALSE)</f>
        <v>0</v>
      </c>
      <c r="L83" s="43">
        <f>VLOOKUP($A83&amp;L$93,決統データ!$A$3:$DE$365,$E83+19,FALSE)</f>
        <v>0</v>
      </c>
      <c r="M83" s="43">
        <f>VLOOKUP($A83&amp;M$93,決統データ!$A$3:$DE$365,$E83+19,FALSE)</f>
        <v>0</v>
      </c>
      <c r="N83" s="43">
        <f>VLOOKUP($A83&amp;N$93,決統データ!$A$3:$DE$365,$E83+19,FALSE)</f>
        <v>0</v>
      </c>
      <c r="O83" s="175">
        <f t="shared" si="3"/>
        <v>0</v>
      </c>
    </row>
    <row r="84" spans="1:15">
      <c r="A84" s="27" t="str">
        <f t="shared" si="4"/>
        <v>1222602</v>
      </c>
      <c r="B84" s="28" t="s">
        <v>345</v>
      </c>
      <c r="C84" s="29">
        <v>26</v>
      </c>
      <c r="D84" s="28" t="s">
        <v>346</v>
      </c>
      <c r="E84" s="38">
        <v>60</v>
      </c>
      <c r="F84" s="881"/>
      <c r="G84" s="885"/>
      <c r="H84" s="886"/>
      <c r="I84" s="887"/>
      <c r="J84" s="85" t="s">
        <v>795</v>
      </c>
      <c r="K84" s="43">
        <f>VLOOKUP($A84&amp;K$93,決統データ!$A$3:$DE$365,$E84+19,FALSE)</f>
        <v>0</v>
      </c>
      <c r="L84" s="43">
        <f>VLOOKUP($A84&amp;L$93,決統データ!$A$3:$DE$365,$E84+19,FALSE)</f>
        <v>0</v>
      </c>
      <c r="M84" s="43">
        <f>VLOOKUP($A84&amp;M$93,決統データ!$A$3:$DE$365,$E84+19,FALSE)</f>
        <v>0</v>
      </c>
      <c r="N84" s="43">
        <f>VLOOKUP($A84&amp;N$93,決統データ!$A$3:$DE$365,$E84+19,FALSE)</f>
        <v>0</v>
      </c>
      <c r="O84" s="175">
        <f t="shared" si="3"/>
        <v>0</v>
      </c>
    </row>
    <row r="85" spans="1:15">
      <c r="F85" s="507" t="s">
        <v>500</v>
      </c>
      <c r="G85" s="963" t="s">
        <v>503</v>
      </c>
      <c r="H85" s="964"/>
      <c r="I85" s="964"/>
      <c r="J85" s="965"/>
      <c r="K85" s="244">
        <f t="shared" ref="K85:O85" si="5">IF(K13=0,0,K3/K13*100)</f>
        <v>688.89359898261978</v>
      </c>
      <c r="L85" s="244">
        <f t="shared" si="5"/>
        <v>100</v>
      </c>
      <c r="M85" s="244">
        <f t="shared" si="5"/>
        <v>4.1666666666666661</v>
      </c>
      <c r="N85" s="244">
        <f t="shared" si="5"/>
        <v>1978.5</v>
      </c>
      <c r="O85" s="305">
        <f t="shared" si="5"/>
        <v>246.4187893727746</v>
      </c>
    </row>
    <row r="86" spans="1:15">
      <c r="F86" s="507"/>
      <c r="G86" s="72" t="s">
        <v>501</v>
      </c>
      <c r="H86" s="72"/>
      <c r="I86" s="75"/>
      <c r="J86" s="76"/>
      <c r="K86" s="244">
        <f t="shared" ref="K86:O86" si="6">IF((K13+K50)=0,0,K3/(K13+K50)*100)</f>
        <v>688.89359898261978</v>
      </c>
      <c r="L86" s="244">
        <f t="shared" si="6"/>
        <v>100</v>
      </c>
      <c r="M86" s="244">
        <f t="shared" si="6"/>
        <v>4.1666666666666661</v>
      </c>
      <c r="N86" s="244">
        <f t="shared" si="6"/>
        <v>1978.5</v>
      </c>
      <c r="O86" s="305">
        <f t="shared" si="6"/>
        <v>246.4187893727746</v>
      </c>
    </row>
    <row r="87" spans="1:15">
      <c r="F87" s="507"/>
      <c r="G87" s="72" t="s">
        <v>504</v>
      </c>
      <c r="H87" s="72"/>
      <c r="I87" s="75"/>
      <c r="J87" s="76"/>
      <c r="K87" s="230">
        <f t="shared" ref="K87:O87" si="7">IF((K14-K16)=0,0,(K4-K6)/(K14-K16)*100)</f>
        <v>688.89359898261978</v>
      </c>
      <c r="L87" s="244">
        <f t="shared" si="7"/>
        <v>118.90278893607254</v>
      </c>
      <c r="M87" s="244">
        <f t="shared" si="7"/>
        <v>4.1666666666666661</v>
      </c>
      <c r="N87" s="244">
        <f t="shared" si="7"/>
        <v>1978.5</v>
      </c>
      <c r="O87" s="305">
        <f t="shared" si="7"/>
        <v>300.33054975643705</v>
      </c>
    </row>
    <row r="88" spans="1:15">
      <c r="F88" s="507"/>
      <c r="G88" s="72" t="s">
        <v>502</v>
      </c>
      <c r="H88" s="75"/>
      <c r="I88" s="77"/>
      <c r="J88" s="76"/>
      <c r="K88" s="244">
        <f t="shared" ref="K88:O88" si="8">IF((K4-K6)=0,0,K70/(K4-K6)*100)</f>
        <v>1067.1281767275859</v>
      </c>
      <c r="L88" s="244">
        <f t="shared" si="8"/>
        <v>0</v>
      </c>
      <c r="M88" s="244">
        <f t="shared" si="8"/>
        <v>13797700</v>
      </c>
      <c r="N88" s="244">
        <f t="shared" si="8"/>
        <v>0</v>
      </c>
      <c r="O88" s="305">
        <f t="shared" si="8"/>
        <v>901.91739558593531</v>
      </c>
    </row>
    <row r="89" spans="1:15">
      <c r="F89" s="507"/>
      <c r="G89" s="72" t="s">
        <v>512</v>
      </c>
      <c r="H89" s="75"/>
      <c r="I89" s="77"/>
      <c r="J89" s="76"/>
      <c r="K89" s="244">
        <f t="shared" ref="K89:O89" si="9">IF((K3+K24)=0,0,(K11+K26+K27)/(K3+K24)*100)</f>
        <v>0</v>
      </c>
      <c r="L89" s="244">
        <f t="shared" si="9"/>
        <v>10.269858725996109</v>
      </c>
      <c r="M89" s="244">
        <f t="shared" si="9"/>
        <v>0</v>
      </c>
      <c r="N89" s="244">
        <f t="shared" si="9"/>
        <v>0</v>
      </c>
      <c r="O89" s="305">
        <f t="shared" si="9"/>
        <v>3.3734404090365966</v>
      </c>
    </row>
    <row r="93" spans="1:15" hidden="1">
      <c r="K93" s="12" t="str">
        <f>+K94&amp;"000"</f>
        <v>262013000</v>
      </c>
      <c r="L93" s="12" t="str">
        <f>+L94&amp;"000"</f>
        <v>262030000</v>
      </c>
      <c r="M93" s="12" t="str">
        <f>+M94&amp;"000"</f>
        <v>262056000</v>
      </c>
      <c r="N93" s="12" t="str">
        <f>+N94&amp;"000"</f>
        <v>262129000</v>
      </c>
    </row>
    <row r="94" spans="1:15" hidden="1">
      <c r="K94" s="12" t="s">
        <v>562</v>
      </c>
      <c r="L94" s="247" t="s">
        <v>564</v>
      </c>
      <c r="M94" s="247" t="s">
        <v>566</v>
      </c>
      <c r="N94" s="247" t="s">
        <v>567</v>
      </c>
    </row>
    <row r="95" spans="1:15" hidden="1">
      <c r="K95" s="12" t="s">
        <v>453</v>
      </c>
      <c r="L95" s="247" t="s">
        <v>455</v>
      </c>
      <c r="M95" s="247" t="s">
        <v>457</v>
      </c>
      <c r="N95" s="247" t="s">
        <v>568</v>
      </c>
    </row>
  </sheetData>
  <sheetProtection algorithmName="SHA-512" hashValue="kQVWD03iKm/dxP8IaifZ9JCdlA2EqSe0Fm2bYBFwmlpMXUtrRPhUxx5I9N1rTbg7xeUWWATNywh0v9g+kljGsA==" saltValue="5bMgNBDz/HmJGspNxk76tA==" spinCount="100000" sheet="1" objects="1" scenarios="1"/>
  <customSheetViews>
    <customSheetView guid="{247A5D4D-80F1-4466-92F7-7A3BC78E450F}" printArea="1" topLeftCell="A64">
      <selection activeCell="C43" sqref="C43"/>
      <pageMargins left="0.39370078740157483" right="0.39370078740157483" top="0.78740157480314965" bottom="0.78740157480314965" header="0.51181102362204722" footer="0.51181102362204722"/>
      <pageSetup paperSize="9" scale="58" pageOrder="overThenDown" orientation="portrait" blackAndWhite="1" horizontalDpi="300" verticalDpi="300"/>
      <headerFooter alignWithMargins="0"/>
    </customSheetView>
  </customSheetViews>
  <mergeCells count="83">
    <mergeCell ref="G83:I84"/>
    <mergeCell ref="F85:F89"/>
    <mergeCell ref="F73:J73"/>
    <mergeCell ref="G85:J85"/>
    <mergeCell ref="F79:I80"/>
    <mergeCell ref="F81:I82"/>
    <mergeCell ref="F83:F84"/>
    <mergeCell ref="G42:G49"/>
    <mergeCell ref="F71:J71"/>
    <mergeCell ref="F72:J72"/>
    <mergeCell ref="F68:J68"/>
    <mergeCell ref="F69:I70"/>
    <mergeCell ref="F62:J62"/>
    <mergeCell ref="F63:J63"/>
    <mergeCell ref="F64:J64"/>
    <mergeCell ref="F65:F67"/>
    <mergeCell ref="G65:J65"/>
    <mergeCell ref="G66:J66"/>
    <mergeCell ref="G67:J67"/>
    <mergeCell ref="F58:J58"/>
    <mergeCell ref="F59:J59"/>
    <mergeCell ref="G61:J61"/>
    <mergeCell ref="F60:J60"/>
    <mergeCell ref="G54:J54"/>
    <mergeCell ref="G55:J55"/>
    <mergeCell ref="G56:J56"/>
    <mergeCell ref="G57:J57"/>
    <mergeCell ref="F24:F57"/>
    <mergeCell ref="H42:H44"/>
    <mergeCell ref="G50:J50"/>
    <mergeCell ref="G51:G53"/>
    <mergeCell ref="H51:J51"/>
    <mergeCell ref="H52:J52"/>
    <mergeCell ref="H53:J53"/>
    <mergeCell ref="H47:J47"/>
    <mergeCell ref="I42:I44"/>
    <mergeCell ref="H45:J45"/>
    <mergeCell ref="H46:J46"/>
    <mergeCell ref="H48:J48"/>
    <mergeCell ref="H49:J49"/>
    <mergeCell ref="G27:J27"/>
    <mergeCell ref="G29:J29"/>
    <mergeCell ref="G30:J30"/>
    <mergeCell ref="G31:J31"/>
    <mergeCell ref="G28:J28"/>
    <mergeCell ref="G32:J32"/>
    <mergeCell ref="G33:J33"/>
    <mergeCell ref="H39:J39"/>
    <mergeCell ref="H40:J40"/>
    <mergeCell ref="H41:J41"/>
    <mergeCell ref="G34:J34"/>
    <mergeCell ref="G35:J35"/>
    <mergeCell ref="G36:H37"/>
    <mergeCell ref="I36:J36"/>
    <mergeCell ref="I37:J37"/>
    <mergeCell ref="G38:G41"/>
    <mergeCell ref="H38:J38"/>
    <mergeCell ref="G20:J20"/>
    <mergeCell ref="G23:J23"/>
    <mergeCell ref="G24:J24"/>
    <mergeCell ref="G25:J25"/>
    <mergeCell ref="G26:J26"/>
    <mergeCell ref="G14:J14"/>
    <mergeCell ref="G21:J21"/>
    <mergeCell ref="G22:J22"/>
    <mergeCell ref="F2:J2"/>
    <mergeCell ref="F3:F23"/>
    <mergeCell ref="G3:J3"/>
    <mergeCell ref="G4:J4"/>
    <mergeCell ref="G5:J5"/>
    <mergeCell ref="G6:J6"/>
    <mergeCell ref="G7:J7"/>
    <mergeCell ref="G8:J8"/>
    <mergeCell ref="G15:J15"/>
    <mergeCell ref="G16:J16"/>
    <mergeCell ref="G17:J17"/>
    <mergeCell ref="G18:J18"/>
    <mergeCell ref="G19:J19"/>
    <mergeCell ref="G9:J9"/>
    <mergeCell ref="G10:J10"/>
    <mergeCell ref="G11:J11"/>
    <mergeCell ref="G12:J12"/>
    <mergeCell ref="G13:J13"/>
  </mergeCells>
  <phoneticPr fontId="3"/>
  <pageMargins left="0.39370078740157483" right="0.39370078740157483" top="0.78740157480314965" bottom="0.78740157480314965" header="0.51181102362204722" footer="0.51181102362204722"/>
  <pageSetup paperSize="9" scale="58" pageOrder="overThenDown"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pageSetUpPr fitToPage="1"/>
  </sheetPr>
  <dimension ref="A1:Z88"/>
  <sheetViews>
    <sheetView view="pageBreakPreview" zoomScaleNormal="100" zoomScaleSheetLayoutView="100" workbookViewId="0">
      <pane ySplit="3" topLeftCell="A4" activePane="bottomLeft" state="frozen"/>
      <selection pane="bottomLeft" activeCell="A83" sqref="A83:XFD88"/>
    </sheetView>
  </sheetViews>
  <sheetFormatPr defaultColWidth="9" defaultRowHeight="14.4"/>
  <cols>
    <col min="1" max="1" width="9.69921875" style="1" hidden="1" customWidth="1"/>
    <col min="2" max="2" width="4.296875" style="1" hidden="1" customWidth="1"/>
    <col min="3" max="4" width="3.296875" style="1" hidden="1" customWidth="1"/>
    <col min="5" max="5" width="6.296875" style="25" hidden="1" customWidth="1"/>
    <col min="6" max="6" width="4.796875" style="2" customWidth="1"/>
    <col min="7" max="7" width="4" style="2" customWidth="1"/>
    <col min="8" max="8" width="7.59765625" style="2" customWidth="1"/>
    <col min="9" max="9" width="9.19921875" style="2" customWidth="1"/>
    <col min="10" max="10" width="19.69921875" style="2" customWidth="1"/>
    <col min="11" max="25" width="12.59765625" style="1" customWidth="1"/>
    <col min="26" max="26" width="14" style="1" customWidth="1"/>
    <col min="27" max="16384" width="9" style="1"/>
  </cols>
  <sheetData>
    <row r="1" spans="1:26" ht="19.2">
      <c r="F1" s="8" t="s">
        <v>1512</v>
      </c>
    </row>
    <row r="2" spans="1:26" ht="23.25" customHeight="1">
      <c r="F2" s="1" t="s">
        <v>510</v>
      </c>
    </row>
    <row r="3" spans="1:26" ht="46.5" customHeight="1">
      <c r="F3" s="807"/>
      <c r="G3" s="807"/>
      <c r="H3" s="807"/>
      <c r="I3" s="807"/>
      <c r="J3" s="807"/>
      <c r="K3" s="11" t="s">
        <v>454</v>
      </c>
      <c r="L3" s="11" t="s">
        <v>454</v>
      </c>
      <c r="M3" s="11" t="s">
        <v>454</v>
      </c>
      <c r="N3" s="11" t="s">
        <v>454</v>
      </c>
      <c r="O3" s="354" t="s">
        <v>454</v>
      </c>
      <c r="P3" s="11" t="s">
        <v>455</v>
      </c>
      <c r="Q3" s="11" t="s">
        <v>455</v>
      </c>
      <c r="R3" s="11" t="s">
        <v>455</v>
      </c>
      <c r="S3" s="349" t="s">
        <v>1264</v>
      </c>
      <c r="T3" s="349" t="s">
        <v>1264</v>
      </c>
      <c r="U3" s="11" t="s">
        <v>379</v>
      </c>
      <c r="V3" s="11" t="s">
        <v>379</v>
      </c>
      <c r="W3" s="11" t="s">
        <v>1020</v>
      </c>
      <c r="X3" s="396" t="s">
        <v>1020</v>
      </c>
      <c r="Y3" s="359" t="s">
        <v>1284</v>
      </c>
      <c r="Z3" s="11" t="s">
        <v>587</v>
      </c>
    </row>
    <row r="4" spans="1:26" s="100" customFormat="1" ht="41.25" customHeight="1">
      <c r="A4" s="26"/>
      <c r="B4" s="67" t="s">
        <v>757</v>
      </c>
      <c r="C4" s="26" t="s">
        <v>758</v>
      </c>
      <c r="D4" s="26" t="s">
        <v>759</v>
      </c>
      <c r="E4" s="30" t="s">
        <v>760</v>
      </c>
      <c r="F4" s="60" t="s">
        <v>1019</v>
      </c>
      <c r="G4" s="106"/>
      <c r="H4" s="107"/>
      <c r="I4" s="107"/>
      <c r="J4" s="108"/>
      <c r="K4" s="328" t="s">
        <v>1018</v>
      </c>
      <c r="L4" s="328" t="s">
        <v>1017</v>
      </c>
      <c r="M4" s="328" t="s">
        <v>1016</v>
      </c>
      <c r="N4" s="328" t="s">
        <v>1015</v>
      </c>
      <c r="O4" s="328" t="s">
        <v>1276</v>
      </c>
      <c r="P4" s="328" t="s">
        <v>1014</v>
      </c>
      <c r="Q4" s="328" t="s">
        <v>1013</v>
      </c>
      <c r="R4" s="328" t="s">
        <v>1012</v>
      </c>
      <c r="S4" s="328" t="s">
        <v>1266</v>
      </c>
      <c r="T4" s="328" t="s">
        <v>1267</v>
      </c>
      <c r="U4" s="328" t="s">
        <v>380</v>
      </c>
      <c r="V4" s="328" t="s">
        <v>381</v>
      </c>
      <c r="W4" s="328" t="s">
        <v>1011</v>
      </c>
      <c r="X4" s="328" t="s">
        <v>1423</v>
      </c>
      <c r="Y4" s="328" t="s">
        <v>1010</v>
      </c>
      <c r="Z4" s="97"/>
    </row>
    <row r="5" spans="1:26">
      <c r="A5" s="27" t="str">
        <f>+B5&amp;C5&amp;D5</f>
        <v>1401901</v>
      </c>
      <c r="B5" s="28" t="s">
        <v>1025</v>
      </c>
      <c r="C5" s="29">
        <v>19</v>
      </c>
      <c r="D5" s="28" t="s">
        <v>761</v>
      </c>
      <c r="E5" s="31" t="s">
        <v>762</v>
      </c>
      <c r="F5" s="109" t="s">
        <v>1009</v>
      </c>
      <c r="G5" s="110"/>
      <c r="H5" s="111"/>
      <c r="I5" s="111"/>
      <c r="J5" s="112"/>
      <c r="K5" s="35">
        <f>VLOOKUP($A5&amp;K$84,決統データ!$A$3:$DE$365,$E5+19,FALSE)</f>
        <v>4060401</v>
      </c>
      <c r="L5" s="35">
        <f>VLOOKUP($A5&amp;L$84,決統データ!$A$3:$DE$365,$E5+19,FALSE)</f>
        <v>3560615</v>
      </c>
      <c r="M5" s="35">
        <f>VLOOKUP($A5&amp;M$84,決統データ!$A$3:$DE$365,$E5+19,FALSE)</f>
        <v>3530210</v>
      </c>
      <c r="N5" s="35">
        <f>VLOOKUP($A5&amp;N$84,決統データ!$A$3:$DE$365,$E5+19,FALSE)</f>
        <v>3530201</v>
      </c>
      <c r="O5" s="35">
        <f>VLOOKUP($A5&amp;O$84,決統データ!$A$3:$DE$365,$E5+19,FALSE)</f>
        <v>4250401</v>
      </c>
      <c r="P5" s="35">
        <f>VLOOKUP($A5&amp;P$84,決統データ!$A$3:$DE$365,$E5+19,FALSE)</f>
        <v>3481101</v>
      </c>
      <c r="Q5" s="35">
        <f>VLOOKUP($A5&amp;Q$84,決統データ!$A$3:$DE$365,$E5+19,FALSE)</f>
        <v>4060101</v>
      </c>
      <c r="R5" s="35">
        <f>VLOOKUP($A5&amp;R$84,決統データ!$A$3:$DE$365,$E5+19,FALSE)</f>
        <v>4110925</v>
      </c>
      <c r="S5" s="35">
        <f>VLOOKUP($A5&amp;S$84,決統データ!$A$3:$DE$365,$E5+19,FALSE)</f>
        <v>3630601</v>
      </c>
      <c r="T5" s="35">
        <f>VLOOKUP($A5&amp;T$84,決統データ!$A$3:$DE$365,$E5+19,FALSE)</f>
        <v>4081118</v>
      </c>
      <c r="U5" s="35">
        <f>VLOOKUP($A5&amp;U$84,決統データ!$A$3:$DE$365,$E5+19,FALSE)</f>
        <v>4120421</v>
      </c>
      <c r="V5" s="35">
        <f>VLOOKUP($A5&amp;V$84,決統データ!$A$3:$DE$365,$E5+19,FALSE)</f>
        <v>4140401</v>
      </c>
      <c r="W5" s="35">
        <f>VLOOKUP($A5&amp;W$84,決統データ!$A$3:$DE$365,$E5+19,FALSE)</f>
        <v>4170412</v>
      </c>
      <c r="X5" s="35">
        <f>VLOOKUP($A5&amp;X$84,決統データ!$A$3:$DE$365,$E5+19,FALSE)</f>
        <v>4251221</v>
      </c>
      <c r="Y5" s="35">
        <f>VLOOKUP($A5&amp;Y$84,決統データ!$A$3:$DE$365,$E5+19,FALSE)</f>
        <v>3630401</v>
      </c>
      <c r="Z5" s="257"/>
    </row>
    <row r="6" spans="1:26">
      <c r="F6" s="1047" t="s">
        <v>1008</v>
      </c>
      <c r="G6" s="1048" t="s">
        <v>1398</v>
      </c>
      <c r="H6" s="1048"/>
      <c r="I6" s="1048"/>
      <c r="J6" s="113" t="s">
        <v>1399</v>
      </c>
      <c r="K6" s="252"/>
      <c r="L6" s="252"/>
      <c r="M6" s="252"/>
      <c r="N6" s="252"/>
      <c r="O6" s="353" t="s">
        <v>1277</v>
      </c>
      <c r="P6" s="252" t="s">
        <v>19</v>
      </c>
      <c r="Q6" s="252"/>
      <c r="R6" s="252"/>
      <c r="S6" s="252"/>
      <c r="T6" s="252"/>
      <c r="U6" s="252"/>
      <c r="V6" s="252"/>
      <c r="W6" s="252"/>
      <c r="X6" s="252"/>
      <c r="Y6" s="252"/>
      <c r="Z6" s="257">
        <f t="shared" ref="Z6:Z12" si="0">COUNTA(K6:Y6)</f>
        <v>2</v>
      </c>
    </row>
    <row r="7" spans="1:26">
      <c r="F7" s="1047"/>
      <c r="G7" s="1048"/>
      <c r="H7" s="1048"/>
      <c r="I7" s="1048"/>
      <c r="J7" s="113" t="s">
        <v>1400</v>
      </c>
      <c r="K7" s="252" t="s">
        <v>19</v>
      </c>
      <c r="L7" s="252"/>
      <c r="M7" s="252" t="s">
        <v>19</v>
      </c>
      <c r="N7" s="252"/>
      <c r="O7" s="353"/>
      <c r="P7" s="252"/>
      <c r="Q7" s="252"/>
      <c r="R7" s="252"/>
      <c r="S7" s="252"/>
      <c r="T7" s="252"/>
      <c r="U7" s="252" t="s">
        <v>19</v>
      </c>
      <c r="V7" s="252" t="s">
        <v>19</v>
      </c>
      <c r="W7" s="393" t="s">
        <v>1359</v>
      </c>
      <c r="X7" s="353" t="s">
        <v>1359</v>
      </c>
      <c r="Y7" s="252" t="s">
        <v>19</v>
      </c>
      <c r="Z7" s="257">
        <f t="shared" si="0"/>
        <v>7</v>
      </c>
    </row>
    <row r="8" spans="1:26">
      <c r="F8" s="1047"/>
      <c r="G8" s="1048"/>
      <c r="H8" s="1048"/>
      <c r="I8" s="1048"/>
      <c r="J8" s="113" t="s">
        <v>1401</v>
      </c>
      <c r="K8" s="252"/>
      <c r="L8" s="252"/>
      <c r="M8" s="252"/>
      <c r="N8" s="252"/>
      <c r="O8" s="252"/>
      <c r="P8" s="252"/>
      <c r="Q8" s="252"/>
      <c r="R8" s="252"/>
      <c r="S8" s="252"/>
      <c r="T8" s="252"/>
      <c r="U8" s="252"/>
      <c r="V8" s="252"/>
      <c r="W8" s="252"/>
      <c r="X8" s="252"/>
      <c r="Y8" s="252"/>
      <c r="Z8" s="257">
        <f t="shared" si="0"/>
        <v>0</v>
      </c>
    </row>
    <row r="9" spans="1:26">
      <c r="F9" s="1047"/>
      <c r="G9" s="1048"/>
      <c r="H9" s="1048"/>
      <c r="I9" s="1048"/>
      <c r="J9" s="113" t="s">
        <v>713</v>
      </c>
      <c r="K9" s="252"/>
      <c r="L9" s="252" t="s">
        <v>1006</v>
      </c>
      <c r="M9" s="252"/>
      <c r="N9" s="252" t="s">
        <v>1006</v>
      </c>
      <c r="O9" s="252"/>
      <c r="P9" s="252"/>
      <c r="Q9" s="252" t="s">
        <v>1006</v>
      </c>
      <c r="R9" s="252" t="s">
        <v>1006</v>
      </c>
      <c r="S9" s="252" t="s">
        <v>181</v>
      </c>
      <c r="T9" s="252" t="s">
        <v>181</v>
      </c>
      <c r="U9" s="252"/>
      <c r="V9" s="252"/>
      <c r="W9" s="393"/>
      <c r="X9" s="353"/>
      <c r="Y9" s="252"/>
      <c r="Z9" s="257">
        <f t="shared" si="0"/>
        <v>6</v>
      </c>
    </row>
    <row r="10" spans="1:26" ht="14.25" customHeight="1">
      <c r="F10" s="1047"/>
      <c r="G10" s="1050" t="s">
        <v>1007</v>
      </c>
      <c r="H10" s="1051"/>
      <c r="I10" s="1052"/>
      <c r="J10" s="113" t="s">
        <v>1402</v>
      </c>
      <c r="K10" s="252"/>
      <c r="L10" s="252"/>
      <c r="M10" s="252"/>
      <c r="N10" s="252"/>
      <c r="O10" s="252" t="s">
        <v>181</v>
      </c>
      <c r="P10" s="252"/>
      <c r="Q10" s="252"/>
      <c r="R10" s="252"/>
      <c r="S10" s="252"/>
      <c r="T10" s="252"/>
      <c r="U10" s="252"/>
      <c r="V10" s="252"/>
      <c r="W10" s="353" t="s">
        <v>1437</v>
      </c>
      <c r="X10" s="252"/>
      <c r="Y10" s="252"/>
      <c r="Z10" s="257">
        <f t="shared" si="0"/>
        <v>2</v>
      </c>
    </row>
    <row r="11" spans="1:26">
      <c r="F11" s="1047"/>
      <c r="G11" s="1050"/>
      <c r="H11" s="1051"/>
      <c r="I11" s="1052"/>
      <c r="J11" s="113" t="s">
        <v>1403</v>
      </c>
      <c r="K11" s="252"/>
      <c r="L11" s="252"/>
      <c r="M11" s="252"/>
      <c r="N11" s="252"/>
      <c r="O11" s="252"/>
      <c r="P11" s="252"/>
      <c r="Q11" s="252"/>
      <c r="R11" s="252"/>
      <c r="S11" s="252"/>
      <c r="T11" s="252"/>
      <c r="U11" s="252"/>
      <c r="V11" s="252"/>
      <c r="W11" s="252"/>
      <c r="X11" s="252"/>
      <c r="Y11" s="252"/>
      <c r="Z11" s="257">
        <f t="shared" si="0"/>
        <v>0</v>
      </c>
    </row>
    <row r="12" spans="1:26">
      <c r="F12" s="1047"/>
      <c r="G12" s="1053"/>
      <c r="H12" s="1054"/>
      <c r="I12" s="1055"/>
      <c r="J12" s="113" t="s">
        <v>1404</v>
      </c>
      <c r="K12" s="252" t="s">
        <v>19</v>
      </c>
      <c r="L12" s="252" t="s">
        <v>19</v>
      </c>
      <c r="M12" s="252" t="s">
        <v>19</v>
      </c>
      <c r="N12" s="252" t="s">
        <v>19</v>
      </c>
      <c r="O12" s="252"/>
      <c r="P12" s="252" t="s">
        <v>19</v>
      </c>
      <c r="Q12" s="252" t="s">
        <v>19</v>
      </c>
      <c r="R12" s="252" t="s">
        <v>19</v>
      </c>
      <c r="S12" s="252" t="s">
        <v>19</v>
      </c>
      <c r="T12" s="252" t="s">
        <v>19</v>
      </c>
      <c r="U12" s="252" t="s">
        <v>19</v>
      </c>
      <c r="V12" s="252" t="s">
        <v>19</v>
      </c>
      <c r="W12" s="252"/>
      <c r="X12" s="252" t="s">
        <v>19</v>
      </c>
      <c r="Y12" s="252" t="s">
        <v>19</v>
      </c>
      <c r="Z12" s="257">
        <f t="shared" si="0"/>
        <v>13</v>
      </c>
    </row>
    <row r="13" spans="1:26">
      <c r="A13" s="27" t="str">
        <f t="shared" ref="A13:A22" si="1">+B13&amp;C13&amp;D13</f>
        <v>1401901</v>
      </c>
      <c r="B13" s="28" t="s">
        <v>1025</v>
      </c>
      <c r="C13" s="29">
        <v>19</v>
      </c>
      <c r="D13" s="28" t="s">
        <v>761</v>
      </c>
      <c r="E13" s="25">
        <v>7</v>
      </c>
      <c r="F13" s="1047"/>
      <c r="G13" s="1048" t="s">
        <v>1005</v>
      </c>
      <c r="H13" s="1048"/>
      <c r="I13" s="1048"/>
      <c r="J13" s="113" t="s">
        <v>1406</v>
      </c>
      <c r="K13" s="104">
        <f>VLOOKUP($A13&amp;K$84,決統データ!$A$3:$DE$365,$E13+19,FALSE)</f>
        <v>0</v>
      </c>
      <c r="L13" s="104">
        <f>VLOOKUP($A13&amp;L$84,決統データ!$A$3:$DE$365,$E13+19,FALSE)</f>
        <v>0</v>
      </c>
      <c r="M13" s="104">
        <f>VLOOKUP($A13&amp;M$84,決統データ!$A$3:$DE$365,$E13+19,FALSE)</f>
        <v>0</v>
      </c>
      <c r="N13" s="104">
        <f>VLOOKUP($A13&amp;N$84,決統データ!$A$3:$DE$365,$E13+19,FALSE)</f>
        <v>0</v>
      </c>
      <c r="O13" s="104">
        <f>VLOOKUP($A13&amp;O$84,決統データ!$A$3:$DE$365,$E13+19,FALSE)</f>
        <v>7</v>
      </c>
      <c r="P13" s="104">
        <f>VLOOKUP($A13&amp;P$84,決統データ!$A$3:$DE$365,$E13+19,FALSE)</f>
        <v>0</v>
      </c>
      <c r="Q13" s="104">
        <f>VLOOKUP($A13&amp;Q$84,決統データ!$A$3:$DE$365,$E13+19,FALSE)</f>
        <v>0</v>
      </c>
      <c r="R13" s="104">
        <f>VLOOKUP($A13&amp;R$84,決統データ!$A$3:$DE$365,$E13+19,FALSE)</f>
        <v>0</v>
      </c>
      <c r="S13" s="104">
        <f>VLOOKUP($A13&amp;S$84,決統データ!$A$3:$DE$365,$E13+19,FALSE)</f>
        <v>0</v>
      </c>
      <c r="T13" s="104">
        <f>VLOOKUP($A13&amp;T$84,決統データ!$A$3:$DE$365,$E13+19,FALSE)</f>
        <v>0</v>
      </c>
      <c r="U13" s="104">
        <f>VLOOKUP($A13&amp;U$84,決統データ!$A$3:$DE$365,$E13+19,FALSE)</f>
        <v>0</v>
      </c>
      <c r="V13" s="104">
        <f>VLOOKUP($A13&amp;V$84,決統データ!$A$3:$DE$365,$E13+19,FALSE)</f>
        <v>0</v>
      </c>
      <c r="W13" s="104">
        <f>VLOOKUP($A13&amp;W$84,決統データ!$A$3:$DE$365,$E13+19,FALSE)</f>
        <v>4</v>
      </c>
      <c r="X13" s="104">
        <f>VLOOKUP($A13&amp;X$84,決統データ!$A$3:$DE$365,$E13+19,FALSE)</f>
        <v>0</v>
      </c>
      <c r="Y13" s="104">
        <f>VLOOKUP($A13&amp;Y$84,決統データ!$A$3:$DE$365,$E13+19,FALSE)</f>
        <v>0</v>
      </c>
      <c r="Z13" s="283"/>
    </row>
    <row r="14" spans="1:26">
      <c r="A14" s="27" t="str">
        <f t="shared" si="1"/>
        <v>1401901</v>
      </c>
      <c r="B14" s="28" t="s">
        <v>1025</v>
      </c>
      <c r="C14" s="29">
        <v>19</v>
      </c>
      <c r="D14" s="28" t="s">
        <v>761</v>
      </c>
      <c r="E14" s="25">
        <v>8</v>
      </c>
      <c r="F14" s="1047"/>
      <c r="G14" s="1048"/>
      <c r="H14" s="1048"/>
      <c r="I14" s="1048"/>
      <c r="J14" s="113" t="s">
        <v>1405</v>
      </c>
      <c r="K14" s="104">
        <f>VLOOKUP($A14&amp;K$84,決統データ!$A$3:$DE$365,$E14+19,FALSE)</f>
        <v>0</v>
      </c>
      <c r="L14" s="104">
        <f>VLOOKUP($A14&amp;L$84,決統データ!$A$3:$DE$365,$E14+19,FALSE)</f>
        <v>0</v>
      </c>
      <c r="M14" s="104">
        <f>VLOOKUP($A14&amp;M$84,決統データ!$A$3:$DE$365,$E14+19,FALSE)</f>
        <v>0</v>
      </c>
      <c r="N14" s="104">
        <f>VLOOKUP($A14&amp;N$84,決統データ!$A$3:$DE$365,$E14+19,FALSE)</f>
        <v>0</v>
      </c>
      <c r="O14" s="104">
        <f>VLOOKUP($A14&amp;O$84,決統データ!$A$3:$DE$365,$E14+19,FALSE)</f>
        <v>0</v>
      </c>
      <c r="P14" s="104">
        <f>VLOOKUP($A14&amp;P$84,決統データ!$A$3:$DE$365,$E14+19,FALSE)</f>
        <v>0</v>
      </c>
      <c r="Q14" s="104">
        <f>VLOOKUP($A14&amp;Q$84,決統データ!$A$3:$DE$365,$E14+19,FALSE)</f>
        <v>0</v>
      </c>
      <c r="R14" s="104">
        <f>VLOOKUP($A14&amp;R$84,決統データ!$A$3:$DE$365,$E14+19,FALSE)</f>
        <v>0</v>
      </c>
      <c r="S14" s="104">
        <f>VLOOKUP($A14&amp;S$84,決統データ!$A$3:$DE$365,$E14+19,FALSE)</f>
        <v>0</v>
      </c>
      <c r="T14" s="104">
        <f>VLOOKUP($A14&amp;T$84,決統データ!$A$3:$DE$365,$E14+19,FALSE)</f>
        <v>0</v>
      </c>
      <c r="U14" s="104">
        <f>VLOOKUP($A14&amp;U$84,決統データ!$A$3:$DE$365,$E14+19,FALSE)</f>
        <v>0</v>
      </c>
      <c r="V14" s="104">
        <f>VLOOKUP($A14&amp;V$84,決統データ!$A$3:$DE$365,$E14+19,FALSE)</f>
        <v>0</v>
      </c>
      <c r="W14" s="104">
        <f>VLOOKUP($A14&amp;W$84,決統データ!$A$3:$DE$365,$E14+19,FALSE)</f>
        <v>0</v>
      </c>
      <c r="X14" s="104">
        <f>VLOOKUP($A14&amp;X$84,決統データ!$A$3:$DE$365,$E14+19,FALSE)</f>
        <v>0</v>
      </c>
      <c r="Y14" s="104">
        <f>VLOOKUP($A14&amp;Y$84,決統データ!$A$3:$DE$365,$E14+19,FALSE)</f>
        <v>0</v>
      </c>
      <c r="Z14" s="283"/>
    </row>
    <row r="15" spans="1:26">
      <c r="A15" s="27" t="str">
        <f t="shared" si="1"/>
        <v>1401901</v>
      </c>
      <c r="B15" s="28" t="s">
        <v>1407</v>
      </c>
      <c r="C15" s="29">
        <v>19</v>
      </c>
      <c r="D15" s="28" t="s">
        <v>548</v>
      </c>
      <c r="E15" s="25">
        <v>9</v>
      </c>
      <c r="F15" s="1047"/>
      <c r="G15" s="1056" t="s">
        <v>1408</v>
      </c>
      <c r="H15" s="1057"/>
      <c r="I15" s="1057"/>
      <c r="J15" s="1058"/>
      <c r="K15" s="285">
        <f>VLOOKUP($A15&amp;K$84,決統データ!$A$3:$DE$365,$E15+19,FALSE)</f>
        <v>6074</v>
      </c>
      <c r="L15" s="285">
        <f>VLOOKUP($A15&amp;L$84,決統データ!$A$3:$DE$365,$E15+19,FALSE)</f>
        <v>3481</v>
      </c>
      <c r="M15" s="285">
        <f>VLOOKUP($A15&amp;M$84,決統データ!$A$3:$DE$365,$E15+19,FALSE)</f>
        <v>2348</v>
      </c>
      <c r="N15" s="285">
        <f>VLOOKUP($A15&amp;N$84,決統データ!$A$3:$DE$365,$E15+19,FALSE)</f>
        <v>1989</v>
      </c>
      <c r="O15" s="285">
        <f>VLOOKUP($A15&amp;O$84,決統データ!$A$3:$DE$365,$E15+19,FALSE)</f>
        <v>1367</v>
      </c>
      <c r="P15" s="285">
        <f>VLOOKUP($A15&amp;P$84,決統データ!$A$3:$DE$365,$E15+19,FALSE)</f>
        <v>2049</v>
      </c>
      <c r="Q15" s="285">
        <f>VLOOKUP($A15&amp;Q$84,決統データ!$A$3:$DE$365,$E15+19,FALSE)</f>
        <v>3259</v>
      </c>
      <c r="R15" s="285">
        <f>VLOOKUP($A15&amp;R$84,決統データ!$A$3:$DE$365,$E15+19,FALSE)</f>
        <v>2019</v>
      </c>
      <c r="S15" s="285">
        <f>VLOOKUP($A15&amp;S$84,決統データ!$A$3:$DE$365,$E15+19,FALSE)</f>
        <v>528</v>
      </c>
      <c r="T15" s="285">
        <f>VLOOKUP($A15&amp;T$84,決統データ!$A$3:$DE$365,$E15+19,FALSE)</f>
        <v>1080</v>
      </c>
      <c r="U15" s="285">
        <f>VLOOKUP($A15&amp;U$84,決統データ!$A$3:$DE$365,$E15+19,FALSE)</f>
        <v>8000</v>
      </c>
      <c r="V15" s="285">
        <f>VLOOKUP($A15&amp;V$84,決統データ!$A$3:$DE$365,$E15+19,FALSE)</f>
        <v>1400</v>
      </c>
      <c r="W15" s="285">
        <f>VLOOKUP($A15&amp;W$84,決統データ!$A$3:$DE$365,$E15+19,FALSE)</f>
        <v>5930</v>
      </c>
      <c r="X15" s="285">
        <f>VLOOKUP($A15&amp;X$84,決統データ!$A$3:$DE$365,$E15+19,FALSE)</f>
        <v>1831</v>
      </c>
      <c r="Y15" s="285">
        <f>VLOOKUP($A15&amp;Y$84,決統データ!$A$3:$DE$365,$E15+19,FALSE)</f>
        <v>2380</v>
      </c>
      <c r="Z15" s="283">
        <f>SUM(K15:Y15)</f>
        <v>43735</v>
      </c>
    </row>
    <row r="16" spans="1:26">
      <c r="A16" s="27" t="str">
        <f t="shared" si="1"/>
        <v>1401901</v>
      </c>
      <c r="B16" s="28" t="s">
        <v>1407</v>
      </c>
      <c r="C16" s="29">
        <v>19</v>
      </c>
      <c r="D16" s="28" t="s">
        <v>548</v>
      </c>
      <c r="E16" s="25">
        <v>10</v>
      </c>
      <c r="F16" s="1047"/>
      <c r="G16" s="1056" t="s">
        <v>1409</v>
      </c>
      <c r="H16" s="1057"/>
      <c r="I16" s="1057"/>
      <c r="J16" s="1058"/>
      <c r="K16" s="285">
        <f>VLOOKUP($A16&amp;K$84,決統データ!$A$3:$DE$365,$E16+19,FALSE)</f>
        <v>129175822</v>
      </c>
      <c r="L16" s="285">
        <f>VLOOKUP($A16&amp;L$84,決統データ!$A$3:$DE$365,$E16+19,FALSE)</f>
        <v>130111829</v>
      </c>
      <c r="M16" s="285">
        <f>VLOOKUP($A16&amp;M$84,決統データ!$A$3:$DE$365,$E16+19,FALSE)</f>
        <v>79372017</v>
      </c>
      <c r="N16" s="285">
        <f>VLOOKUP($A16&amp;N$84,決統データ!$A$3:$DE$365,$E16+19,FALSE)</f>
        <v>55338324</v>
      </c>
      <c r="O16" s="285">
        <f>VLOOKUP($A16&amp;O$84,決統データ!$A$3:$DE$365,$E16+19,FALSE)</f>
        <v>89460353</v>
      </c>
      <c r="P16" s="285">
        <f>VLOOKUP($A16&amp;P$84,決統データ!$A$3:$DE$365,$E16+19,FALSE)</f>
        <v>0</v>
      </c>
      <c r="Q16" s="285">
        <f>VLOOKUP($A16&amp;Q$84,決統データ!$A$3:$DE$365,$E16+19,FALSE)</f>
        <v>0</v>
      </c>
      <c r="R16" s="285">
        <f>VLOOKUP($A16&amp;R$84,決統データ!$A$3:$DE$365,$E16+19,FALSE)</f>
        <v>0</v>
      </c>
      <c r="S16" s="285">
        <f>VLOOKUP($A16&amp;S$84,決統データ!$A$3:$DE$365,$E16+19,FALSE)</f>
        <v>70816869</v>
      </c>
      <c r="T16" s="285">
        <f>VLOOKUP($A16&amp;T$84,決統データ!$A$3:$DE$365,$E16+19,FALSE)</f>
        <v>951792272</v>
      </c>
      <c r="U16" s="285">
        <f>VLOOKUP($A16&amp;U$84,決統データ!$A$3:$DE$365,$E16+19,FALSE)</f>
        <v>112154665</v>
      </c>
      <c r="V16" s="285">
        <f>VLOOKUP($A16&amp;V$84,決統データ!$A$3:$DE$365,$E16+19,FALSE)</f>
        <v>8601600</v>
      </c>
      <c r="W16" s="285">
        <f>VLOOKUP($A16&amp;W$84,決統データ!$A$3:$DE$365,$E16+19,FALSE)</f>
        <v>1449205000</v>
      </c>
      <c r="X16" s="285">
        <f>VLOOKUP($A16&amp;X$84,決統データ!$A$3:$DE$365,$E16+19,FALSE)</f>
        <v>222062000</v>
      </c>
      <c r="Y16" s="285">
        <f>VLOOKUP($A16&amp;Y$84,決統データ!$A$3:$DE$365,$E16+19,FALSE)</f>
        <v>74310892</v>
      </c>
      <c r="Z16" s="283">
        <f>SUM(K16:Y16)</f>
        <v>3372401643</v>
      </c>
    </row>
    <row r="17" spans="1:26">
      <c r="A17" s="27" t="str">
        <f t="shared" si="1"/>
        <v>1401901</v>
      </c>
      <c r="B17" s="28" t="s">
        <v>1407</v>
      </c>
      <c r="C17" s="29">
        <v>19</v>
      </c>
      <c r="D17" s="28" t="s">
        <v>548</v>
      </c>
      <c r="E17" s="25">
        <v>11</v>
      </c>
      <c r="F17" s="1047"/>
      <c r="G17" s="1056" t="s">
        <v>1410</v>
      </c>
      <c r="H17" s="1057"/>
      <c r="I17" s="1057"/>
      <c r="J17" s="1058"/>
      <c r="K17" s="285">
        <f>VLOOKUP($A17&amp;K$84,決統データ!$A$3:$DE$365,$E17+19,FALSE)</f>
        <v>3804</v>
      </c>
      <c r="L17" s="285">
        <f>VLOOKUP($A17&amp;L$84,決統データ!$A$3:$DE$365,$E17+19,FALSE)</f>
        <v>3481</v>
      </c>
      <c r="M17" s="285">
        <f>VLOOKUP($A17&amp;M$84,決統データ!$A$3:$DE$365,$E17+19,FALSE)</f>
        <v>2348</v>
      </c>
      <c r="N17" s="285">
        <f>VLOOKUP($A17&amp;N$84,決統データ!$A$3:$DE$365,$E17+19,FALSE)</f>
        <v>1989</v>
      </c>
      <c r="O17" s="285">
        <f>VLOOKUP($A17&amp;O$84,決統データ!$A$3:$DE$365,$E17+19,FALSE)</f>
        <v>5293</v>
      </c>
      <c r="P17" s="285">
        <f>VLOOKUP($A17&amp;P$84,決統データ!$A$3:$DE$365,$E17+19,FALSE)</f>
        <v>2049</v>
      </c>
      <c r="Q17" s="285">
        <f>VLOOKUP($A17&amp;Q$84,決統データ!$A$3:$DE$365,$E17+19,FALSE)</f>
        <v>3259</v>
      </c>
      <c r="R17" s="285">
        <f>VLOOKUP($A17&amp;R$84,決統データ!$A$3:$DE$365,$E17+19,FALSE)</f>
        <v>2019</v>
      </c>
      <c r="S17" s="285">
        <f>VLOOKUP($A17&amp;S$84,決統データ!$A$3:$DE$365,$E17+19,FALSE)</f>
        <v>528</v>
      </c>
      <c r="T17" s="285">
        <f>VLOOKUP($A17&amp;T$84,決統データ!$A$3:$DE$365,$E17+19,FALSE)</f>
        <v>1080</v>
      </c>
      <c r="U17" s="285">
        <f>VLOOKUP($A17&amp;U$84,決統データ!$A$3:$DE$365,$E17+19,FALSE)</f>
        <v>8000</v>
      </c>
      <c r="V17" s="285">
        <f>VLOOKUP($A17&amp;V$84,決統データ!$A$3:$DE$365,$E17+19,FALSE)</f>
        <v>1400</v>
      </c>
      <c r="W17" s="285">
        <f>VLOOKUP($A17&amp;W$84,決統データ!$A$3:$DE$365,$E17+19,FALSE)</f>
        <v>13546</v>
      </c>
      <c r="X17" s="285">
        <f>VLOOKUP($A17&amp;X$84,決統データ!$A$3:$DE$365,$E17+19,FALSE)</f>
        <v>1831</v>
      </c>
      <c r="Y17" s="285">
        <f>VLOOKUP($A17&amp;Y$84,決統データ!$A$3:$DE$365,$E17+19,FALSE)</f>
        <v>2380</v>
      </c>
      <c r="Z17" s="283">
        <f>SUM(K17:Y17)</f>
        <v>53007</v>
      </c>
    </row>
    <row r="18" spans="1:26">
      <c r="A18" s="27" t="str">
        <f t="shared" si="1"/>
        <v>1401901</v>
      </c>
      <c r="B18" s="28" t="s">
        <v>1407</v>
      </c>
      <c r="C18" s="29">
        <v>19</v>
      </c>
      <c r="D18" s="28" t="s">
        <v>548</v>
      </c>
      <c r="E18" s="25">
        <v>12</v>
      </c>
      <c r="F18" s="1047"/>
      <c r="G18" s="1056" t="s">
        <v>1411</v>
      </c>
      <c r="H18" s="1057"/>
      <c r="I18" s="1057"/>
      <c r="J18" s="1058"/>
      <c r="K18" s="104">
        <f>VLOOKUP($A18&amp;K$84,決統データ!$A$3:$DE$365,$E18+19,FALSE)</f>
        <v>123</v>
      </c>
      <c r="L18" s="104">
        <f>VLOOKUP($A18&amp;L$84,決統データ!$A$3:$DE$365,$E18+19,FALSE)</f>
        <v>101</v>
      </c>
      <c r="M18" s="104">
        <f>VLOOKUP($A18&amp;M$84,決統データ!$A$3:$DE$365,$E18+19,FALSE)</f>
        <v>91</v>
      </c>
      <c r="N18" s="104">
        <f>VLOOKUP($A18&amp;N$84,決統データ!$A$3:$DE$365,$E18+19,FALSE)</f>
        <v>71</v>
      </c>
      <c r="O18" s="104">
        <f>VLOOKUP($A18&amp;O$84,決統データ!$A$3:$DE$365,$E18+19,FALSE)</f>
        <v>210</v>
      </c>
      <c r="P18" s="104">
        <f>VLOOKUP($A18&amp;P$84,決統データ!$A$3:$DE$365,$E18+19,FALSE)</f>
        <v>56</v>
      </c>
      <c r="Q18" s="104">
        <f>VLOOKUP($A18&amp;Q$84,決統データ!$A$3:$DE$365,$E18+19,FALSE)</f>
        <v>90</v>
      </c>
      <c r="R18" s="104">
        <f>VLOOKUP($A18&amp;R$84,決統データ!$A$3:$DE$365,$E18+19,FALSE)</f>
        <v>65</v>
      </c>
      <c r="S18" s="104">
        <f>VLOOKUP($A18&amp;S$84,決統データ!$A$3:$DE$365,$E18+19,FALSE)</f>
        <v>13</v>
      </c>
      <c r="T18" s="104">
        <f>VLOOKUP($A18&amp;T$84,決統データ!$A$3:$DE$365,$E18+19,FALSE)</f>
        <v>29</v>
      </c>
      <c r="U18" s="104">
        <f>VLOOKUP($A18&amp;U$84,決統データ!$A$3:$DE$365,$E18+19,FALSE)</f>
        <v>285</v>
      </c>
      <c r="V18" s="104">
        <f>VLOOKUP($A18&amp;V$84,決統データ!$A$3:$DE$365,$E18+19,FALSE)</f>
        <v>41</v>
      </c>
      <c r="W18" s="104">
        <f>VLOOKUP($A18&amp;W$84,決統データ!$A$3:$DE$365,$E18+19,FALSE)</f>
        <v>388</v>
      </c>
      <c r="X18" s="104">
        <f>VLOOKUP($A18&amp;X$84,決統データ!$A$3:$DE$365,$E18+19,FALSE)</f>
        <v>41</v>
      </c>
      <c r="Y18" s="104">
        <f>VLOOKUP($A18&amp;Y$84,決統データ!$A$3:$DE$365,$E18+19,FALSE)</f>
        <v>72</v>
      </c>
      <c r="Z18" s="283">
        <f>SUM(K18:Y18)</f>
        <v>1676</v>
      </c>
    </row>
    <row r="19" spans="1:26" s="3" customFormat="1">
      <c r="A19" s="27" t="str">
        <f t="shared" si="1"/>
        <v>1401901</v>
      </c>
      <c r="B19" s="28" t="s">
        <v>1407</v>
      </c>
      <c r="C19" s="29">
        <v>19</v>
      </c>
      <c r="D19" s="28" t="s">
        <v>548</v>
      </c>
      <c r="E19" s="25">
        <v>13</v>
      </c>
      <c r="F19" s="1047"/>
      <c r="G19" s="1049" t="s">
        <v>1004</v>
      </c>
      <c r="H19" s="1048"/>
      <c r="I19" s="1048"/>
      <c r="J19" s="114" t="s">
        <v>1003</v>
      </c>
      <c r="K19" s="104">
        <f>VLOOKUP($A19&amp;K$84,決統データ!$A$3:$DE$365,$E19+19,FALSE)</f>
        <v>0</v>
      </c>
      <c r="L19" s="104">
        <f>VLOOKUP($A19&amp;L$84,決統データ!$A$3:$DE$365,$E19+19,FALSE)</f>
        <v>0</v>
      </c>
      <c r="M19" s="104">
        <f>VLOOKUP($A19&amp;M$84,決統データ!$A$3:$DE$365,$E19+19,FALSE)</f>
        <v>0</v>
      </c>
      <c r="N19" s="104">
        <f>VLOOKUP($A19&amp;N$84,決統データ!$A$3:$DE$365,$E19+19,FALSE)</f>
        <v>0</v>
      </c>
      <c r="O19" s="104">
        <f>VLOOKUP($A19&amp;O$84,決統データ!$A$3:$DE$365,$E19+19,FALSE)</f>
        <v>0</v>
      </c>
      <c r="P19" s="104">
        <f>VLOOKUP($A19&amp;P$84,決統データ!$A$3:$DE$365,$E19+19,FALSE)</f>
        <v>0</v>
      </c>
      <c r="Q19" s="104">
        <f>VLOOKUP($A19&amp;Q$84,決統データ!$A$3:$DE$365,$E19+19,FALSE)</f>
        <v>0</v>
      </c>
      <c r="R19" s="104">
        <f>VLOOKUP($A19&amp;R$84,決統データ!$A$3:$DE$365,$E19+19,FALSE)</f>
        <v>0</v>
      </c>
      <c r="S19" s="104">
        <f>VLOOKUP($A19&amp;S$84,決統データ!$A$3:$DE$365,$E19+19,FALSE)</f>
        <v>0</v>
      </c>
      <c r="T19" s="104">
        <f>VLOOKUP($A19&amp;T$84,決統データ!$A$3:$DE$365,$E19+19,FALSE)</f>
        <v>0</v>
      </c>
      <c r="U19" s="104">
        <f>VLOOKUP($A19&amp;U$84,決統データ!$A$3:$DE$365,$E19+19,FALSE)</f>
        <v>900</v>
      </c>
      <c r="V19" s="104">
        <f>VLOOKUP($A19&amp;V$84,決統データ!$A$3:$DE$365,$E19+19,FALSE)</f>
        <v>0</v>
      </c>
      <c r="W19" s="104">
        <f>VLOOKUP($A19&amp;W$84,決統データ!$A$3:$DE$365,$E19+19,FALSE)</f>
        <v>500</v>
      </c>
      <c r="X19" s="104">
        <f>VLOOKUP($A19&amp;X$84,決統データ!$A$3:$DE$365,$E19+19,FALSE)</f>
        <v>0</v>
      </c>
      <c r="Y19" s="104">
        <f>VLOOKUP($A19&amp;Y$84,決統データ!$A$3:$DE$365,$E19+19,FALSE)</f>
        <v>0</v>
      </c>
      <c r="Z19" s="283"/>
    </row>
    <row r="20" spans="1:26" s="3" customFormat="1">
      <c r="A20" s="27" t="str">
        <f t="shared" si="1"/>
        <v>1401901</v>
      </c>
      <c r="B20" s="28" t="s">
        <v>1407</v>
      </c>
      <c r="C20" s="29">
        <v>19</v>
      </c>
      <c r="D20" s="28" t="s">
        <v>548</v>
      </c>
      <c r="E20" s="25">
        <v>14</v>
      </c>
      <c r="F20" s="1047"/>
      <c r="G20" s="1048"/>
      <c r="H20" s="1048"/>
      <c r="I20" s="1048"/>
      <c r="J20" s="114" t="s">
        <v>1002</v>
      </c>
      <c r="K20" s="104">
        <f>VLOOKUP($A20&amp;K$84,決統データ!$A$3:$DE$365,$E20+19,FALSE)</f>
        <v>2400</v>
      </c>
      <c r="L20" s="104">
        <f>VLOOKUP($A20&amp;L$84,決統データ!$A$3:$DE$365,$E20+19,FALSE)</f>
        <v>2400</v>
      </c>
      <c r="M20" s="104">
        <f>VLOOKUP($A20&amp;M$84,決統データ!$A$3:$DE$365,$E20+19,FALSE)</f>
        <v>2400</v>
      </c>
      <c r="N20" s="104">
        <f>VLOOKUP($A20&amp;N$84,決統データ!$A$3:$DE$365,$E20+19,FALSE)</f>
        <v>2400</v>
      </c>
      <c r="O20" s="104">
        <f>VLOOKUP($A20&amp;O$84,決統データ!$A$3:$DE$365,$E20+19,FALSE)</f>
        <v>2400</v>
      </c>
      <c r="P20" s="104">
        <f>VLOOKUP($A20&amp;P$84,決統データ!$A$3:$DE$365,$E20+19,FALSE)</f>
        <v>2400</v>
      </c>
      <c r="Q20" s="104">
        <f>VLOOKUP($A20&amp;Q$84,決統データ!$A$3:$DE$365,$E20+19,FALSE)</f>
        <v>2400</v>
      </c>
      <c r="R20" s="104">
        <f>VLOOKUP($A20&amp;R$84,決統データ!$A$3:$DE$365,$E20+19,FALSE)</f>
        <v>2400</v>
      </c>
      <c r="S20" s="104">
        <f>VLOOKUP($A20&amp;S$84,決統データ!$A$3:$DE$365,$E20+19,FALSE)</f>
        <v>2400</v>
      </c>
      <c r="T20" s="104">
        <f>VLOOKUP($A20&amp;T$84,決統データ!$A$3:$DE$365,$E20+19,FALSE)</f>
        <v>2400</v>
      </c>
      <c r="U20" s="104">
        <f>VLOOKUP($A20&amp;U$84,決統データ!$A$3:$DE$365,$E20+19,FALSE)</f>
        <v>1700</v>
      </c>
      <c r="V20" s="104">
        <f>VLOOKUP($A20&amp;V$84,決統データ!$A$3:$DE$365,$E20+19,FALSE)</f>
        <v>2400</v>
      </c>
      <c r="W20" s="104">
        <f>VLOOKUP($A20&amp;W$84,決統データ!$A$3:$DE$365,$E20+19,FALSE)</f>
        <v>130</v>
      </c>
      <c r="X20" s="104">
        <f>VLOOKUP($A20&amp;X$84,決統データ!$A$3:$DE$365,$E20+19,FALSE)</f>
        <v>2400</v>
      </c>
      <c r="Y20" s="104">
        <f>VLOOKUP($A20&amp;Y$84,決統データ!$A$3:$DE$365,$E20+19,FALSE)</f>
        <v>2400</v>
      </c>
      <c r="Z20" s="283"/>
    </row>
    <row r="21" spans="1:26">
      <c r="A21" s="27" t="str">
        <f t="shared" si="1"/>
        <v>1401901</v>
      </c>
      <c r="B21" s="28" t="s">
        <v>1025</v>
      </c>
      <c r="C21" s="29">
        <v>19</v>
      </c>
      <c r="D21" s="28" t="s">
        <v>761</v>
      </c>
      <c r="E21" s="25">
        <v>16</v>
      </c>
      <c r="F21" s="1045" t="s">
        <v>928</v>
      </c>
      <c r="G21" s="115" t="s">
        <v>1001</v>
      </c>
      <c r="H21" s="116"/>
      <c r="I21" s="117"/>
      <c r="J21" s="118"/>
      <c r="K21" s="285">
        <f>VLOOKUP($A21&amp;K$84,決統データ!$A$3:$DE$365,$E21+19,FALSE)</f>
        <v>73763</v>
      </c>
      <c r="L21" s="285">
        <f>VLOOKUP($A21&amp;L$84,決統データ!$A$3:$DE$365,$E21+19,FALSE)</f>
        <v>11662</v>
      </c>
      <c r="M21" s="285">
        <f>VLOOKUP($A21&amp;M$84,決統データ!$A$3:$DE$365,$E21+19,FALSE)</f>
        <v>93565</v>
      </c>
      <c r="N21" s="285">
        <f>VLOOKUP($A21&amp;N$84,決統データ!$A$3:$DE$365,$E21+19,FALSE)</f>
        <v>19279</v>
      </c>
      <c r="O21" s="285">
        <f>VLOOKUP($A21&amp;O$84,決統データ!$A$3:$DE$365,$E21+19,FALSE)</f>
        <v>51027</v>
      </c>
      <c r="P21" s="285">
        <f>VLOOKUP($A21&amp;P$84,決統データ!$A$3:$DE$365,$E21+19,FALSE)</f>
        <v>216642</v>
      </c>
      <c r="Q21" s="285">
        <f>VLOOKUP($A21&amp;Q$84,決統データ!$A$3:$DE$365,$E21+19,FALSE)</f>
        <v>204343</v>
      </c>
      <c r="R21" s="285">
        <f>VLOOKUP($A21&amp;R$84,決統データ!$A$3:$DE$365,$E21+19,FALSE)</f>
        <v>72229</v>
      </c>
      <c r="S21" s="285">
        <f>VLOOKUP($A21&amp;S$84,決統データ!$A$3:$DE$365,$E21+19,FALSE)</f>
        <v>0</v>
      </c>
      <c r="T21" s="285">
        <f>VLOOKUP($A21&amp;T$84,決統データ!$A$3:$DE$365,$E21+19,FALSE)</f>
        <v>389802</v>
      </c>
      <c r="U21" s="285">
        <f>VLOOKUP($A21&amp;U$84,決統データ!$A$3:$DE$365,$E21+19,FALSE)</f>
        <v>0</v>
      </c>
      <c r="V21" s="285">
        <f>VLOOKUP($A21&amp;V$84,決統データ!$A$3:$DE$365,$E21+19,FALSE)</f>
        <v>0</v>
      </c>
      <c r="W21" s="285">
        <f>VLOOKUP($A21&amp;W$84,決統データ!$A$3:$DE$365,$E21+19,FALSE)</f>
        <v>505867</v>
      </c>
      <c r="X21" s="285">
        <f>VLOOKUP($A21&amp;X$84,決統データ!$A$3:$DE$365,$E21+19,FALSE)</f>
        <v>0</v>
      </c>
      <c r="Y21" s="285">
        <f>VLOOKUP($A21&amp;Y$84,決統データ!$A$3:$DE$365,$E21+19,FALSE)</f>
        <v>129345</v>
      </c>
      <c r="Z21" s="283">
        <f t="shared" ref="Z21:Z31" si="2">SUM(K21:Y21)</f>
        <v>1767524</v>
      </c>
    </row>
    <row r="22" spans="1:26" ht="14.25" customHeight="1">
      <c r="A22" s="27" t="str">
        <f t="shared" si="1"/>
        <v>1401901</v>
      </c>
      <c r="B22" s="28" t="s">
        <v>1025</v>
      </c>
      <c r="C22" s="29">
        <v>19</v>
      </c>
      <c r="D22" s="28" t="s">
        <v>761</v>
      </c>
      <c r="E22" s="25">
        <v>17</v>
      </c>
      <c r="F22" s="1045"/>
      <c r="G22" s="1044" t="s">
        <v>626</v>
      </c>
      <c r="H22" s="1044" t="s">
        <v>1000</v>
      </c>
      <c r="I22" s="115" t="s">
        <v>954</v>
      </c>
      <c r="J22" s="118"/>
      <c r="K22" s="285">
        <f>VLOOKUP($A22&amp;K$84,決統データ!$A$3:$DE$365,$E22+19,FALSE)</f>
        <v>12963</v>
      </c>
      <c r="L22" s="285">
        <f>VLOOKUP($A22&amp;L$84,決統データ!$A$3:$DE$365,$E22+19,FALSE)</f>
        <v>11662</v>
      </c>
      <c r="M22" s="285">
        <f>VLOOKUP($A22&amp;M$84,決統データ!$A$3:$DE$365,$E22+19,FALSE)</f>
        <v>36250</v>
      </c>
      <c r="N22" s="285">
        <f>VLOOKUP($A22&amp;N$84,決統データ!$A$3:$DE$365,$E22+19,FALSE)</f>
        <v>19279</v>
      </c>
      <c r="O22" s="285">
        <f>VLOOKUP($A22&amp;O$84,決統データ!$A$3:$DE$365,$E22+19,FALSE)</f>
        <v>0</v>
      </c>
      <c r="P22" s="285">
        <f>VLOOKUP($A22&amp;P$84,決統データ!$A$3:$DE$365,$E22+19,FALSE)</f>
        <v>113800</v>
      </c>
      <c r="Q22" s="285">
        <f>VLOOKUP($A22&amp;Q$84,決統データ!$A$3:$DE$365,$E22+19,FALSE)</f>
        <v>31580</v>
      </c>
      <c r="R22" s="285">
        <f>VLOOKUP($A22&amp;R$84,決統データ!$A$3:$DE$365,$E22+19,FALSE)</f>
        <v>20813</v>
      </c>
      <c r="S22" s="285">
        <f>VLOOKUP($A22&amp;S$84,決統データ!$A$3:$DE$365,$E22+19,FALSE)</f>
        <v>0</v>
      </c>
      <c r="T22" s="285">
        <f>VLOOKUP($A22&amp;T$84,決統データ!$A$3:$DE$365,$E22+19,FALSE)</f>
        <v>19913</v>
      </c>
      <c r="U22" s="285">
        <f>VLOOKUP($A22&amp;U$84,決統データ!$A$3:$DE$365,$E22+19,FALSE)</f>
        <v>0</v>
      </c>
      <c r="V22" s="285">
        <f>VLOOKUP($A22&amp;V$84,決統データ!$A$3:$DE$365,$E22+19,FALSE)</f>
        <v>0</v>
      </c>
      <c r="W22" s="285">
        <f>VLOOKUP($A22&amp;W$84,決統データ!$A$3:$DE$365,$E22+19,FALSE)</f>
        <v>505867</v>
      </c>
      <c r="X22" s="285">
        <f>VLOOKUP($A22&amp;X$84,決統データ!$A$3:$DE$365,$E22+19,FALSE)</f>
        <v>0</v>
      </c>
      <c r="Y22" s="285">
        <f>VLOOKUP($A22&amp;Y$84,決統データ!$A$3:$DE$365,$E22+19,FALSE)</f>
        <v>41142</v>
      </c>
      <c r="Z22" s="283">
        <f t="shared" si="2"/>
        <v>813269</v>
      </c>
    </row>
    <row r="23" spans="1:26">
      <c r="A23" s="27" t="str">
        <f t="shared" ref="A23:A35" si="3">+B23&amp;C23&amp;D23</f>
        <v>1401901</v>
      </c>
      <c r="B23" s="28" t="s">
        <v>1407</v>
      </c>
      <c r="C23" s="29">
        <v>19</v>
      </c>
      <c r="D23" s="28" t="s">
        <v>548</v>
      </c>
      <c r="E23" s="25">
        <v>18</v>
      </c>
      <c r="F23" s="1045"/>
      <c r="G23" s="1044"/>
      <c r="H23" s="1044"/>
      <c r="I23" s="115" t="s">
        <v>999</v>
      </c>
      <c r="J23" s="118"/>
      <c r="K23" s="285">
        <f>VLOOKUP($A23&amp;K$84,決統データ!$A$3:$DE$365,$E23+19,FALSE)</f>
        <v>0</v>
      </c>
      <c r="L23" s="285">
        <f>VLOOKUP($A23&amp;L$84,決統データ!$A$3:$DE$365,$E23+19,FALSE)</f>
        <v>0</v>
      </c>
      <c r="M23" s="285">
        <f>VLOOKUP($A23&amp;M$84,決統データ!$A$3:$DE$365,$E23+19,FALSE)</f>
        <v>57315</v>
      </c>
      <c r="N23" s="285">
        <f>VLOOKUP($A23&amp;N$84,決統データ!$A$3:$DE$365,$E23+19,FALSE)</f>
        <v>0</v>
      </c>
      <c r="O23" s="285">
        <f>VLOOKUP($A23&amp;O$84,決統データ!$A$3:$DE$365,$E23+19,FALSE)</f>
        <v>0</v>
      </c>
      <c r="P23" s="285">
        <f>VLOOKUP($A23&amp;P$84,決統データ!$A$3:$DE$365,$E23+19,FALSE)</f>
        <v>101554</v>
      </c>
      <c r="Q23" s="285">
        <f>VLOOKUP($A23&amp;Q$84,決統データ!$A$3:$DE$365,$E23+19,FALSE)</f>
        <v>172763</v>
      </c>
      <c r="R23" s="285">
        <f>VLOOKUP($A23&amp;R$84,決統データ!$A$3:$DE$365,$E23+19,FALSE)</f>
        <v>51416</v>
      </c>
      <c r="S23" s="285">
        <f>VLOOKUP($A23&amp;S$84,決統データ!$A$3:$DE$365,$E23+19,FALSE)</f>
        <v>0</v>
      </c>
      <c r="T23" s="285">
        <f>VLOOKUP($A23&amp;T$84,決統データ!$A$3:$DE$365,$E23+19,FALSE)</f>
        <v>369889</v>
      </c>
      <c r="U23" s="285">
        <f>VLOOKUP($A23&amp;U$84,決統データ!$A$3:$DE$365,$E23+19,FALSE)</f>
        <v>0</v>
      </c>
      <c r="V23" s="285">
        <f>VLOOKUP($A23&amp;V$84,決統データ!$A$3:$DE$365,$E23+19,FALSE)</f>
        <v>0</v>
      </c>
      <c r="W23" s="285">
        <f>VLOOKUP($A23&amp;W$84,決統データ!$A$3:$DE$365,$E23+19,FALSE)</f>
        <v>0</v>
      </c>
      <c r="X23" s="285">
        <f>VLOOKUP($A23&amp;X$84,決統データ!$A$3:$DE$365,$E23+19,FALSE)</f>
        <v>0</v>
      </c>
      <c r="Y23" s="285">
        <f>VLOOKUP($A23&amp;Y$84,決統データ!$A$3:$DE$365,$E23+19,FALSE)</f>
        <v>82892</v>
      </c>
      <c r="Z23" s="283">
        <f t="shared" si="2"/>
        <v>835829</v>
      </c>
    </row>
    <row r="24" spans="1:26">
      <c r="A24" s="27" t="str">
        <f t="shared" si="3"/>
        <v>1401901</v>
      </c>
      <c r="B24" s="28" t="s">
        <v>1407</v>
      </c>
      <c r="C24" s="29">
        <v>19</v>
      </c>
      <c r="D24" s="28" t="s">
        <v>548</v>
      </c>
      <c r="E24" s="25">
        <v>19</v>
      </c>
      <c r="F24" s="1045"/>
      <c r="G24" s="1044"/>
      <c r="H24" s="1044"/>
      <c r="I24" s="115" t="s">
        <v>713</v>
      </c>
      <c r="J24" s="118"/>
      <c r="K24" s="285">
        <f>VLOOKUP($A24&amp;K$84,決統データ!$A$3:$DE$365,$E24+19,FALSE)</f>
        <v>60800</v>
      </c>
      <c r="L24" s="285">
        <f>VLOOKUP($A24&amp;L$84,決統データ!$A$3:$DE$365,$E24+19,FALSE)</f>
        <v>0</v>
      </c>
      <c r="M24" s="285">
        <f>VLOOKUP($A24&amp;M$84,決統データ!$A$3:$DE$365,$E24+19,FALSE)</f>
        <v>0</v>
      </c>
      <c r="N24" s="285">
        <f>VLOOKUP($A24&amp;N$84,決統データ!$A$3:$DE$365,$E24+19,FALSE)</f>
        <v>0</v>
      </c>
      <c r="O24" s="285">
        <f>VLOOKUP($A24&amp;O$84,決統データ!$A$3:$DE$365,$E24+19,FALSE)</f>
        <v>51027</v>
      </c>
      <c r="P24" s="285">
        <f>VLOOKUP($A24&amp;P$84,決統データ!$A$3:$DE$365,$E24+19,FALSE)</f>
        <v>493</v>
      </c>
      <c r="Q24" s="285">
        <f>VLOOKUP($A24&amp;Q$84,決統データ!$A$3:$DE$365,$E24+19,FALSE)</f>
        <v>0</v>
      </c>
      <c r="R24" s="285">
        <f>VLOOKUP($A24&amp;R$84,決統データ!$A$3:$DE$365,$E24+19,FALSE)</f>
        <v>0</v>
      </c>
      <c r="S24" s="285">
        <f>VLOOKUP($A24&amp;S$84,決統データ!$A$3:$DE$365,$E24+19,FALSE)</f>
        <v>0</v>
      </c>
      <c r="T24" s="285">
        <f>VLOOKUP($A24&amp;T$84,決統データ!$A$3:$DE$365,$E24+19,FALSE)</f>
        <v>0</v>
      </c>
      <c r="U24" s="285">
        <f>VLOOKUP($A24&amp;U$84,決統データ!$A$3:$DE$365,$E24+19,FALSE)</f>
        <v>0</v>
      </c>
      <c r="V24" s="285">
        <f>VLOOKUP($A24&amp;V$84,決統データ!$A$3:$DE$365,$E24+19,FALSE)</f>
        <v>0</v>
      </c>
      <c r="W24" s="285">
        <f>VLOOKUP($A24&amp;W$84,決統データ!$A$3:$DE$365,$E24+19,FALSE)</f>
        <v>0</v>
      </c>
      <c r="X24" s="285">
        <f>VLOOKUP($A24&amp;X$84,決統データ!$A$3:$DE$365,$E24+19,FALSE)</f>
        <v>0</v>
      </c>
      <c r="Y24" s="285">
        <f>VLOOKUP($A24&amp;Y$84,決統データ!$A$3:$DE$365,$E24+19,FALSE)</f>
        <v>4200</v>
      </c>
      <c r="Z24" s="283">
        <f t="shared" si="2"/>
        <v>116520</v>
      </c>
    </row>
    <row r="25" spans="1:26">
      <c r="A25" s="27" t="str">
        <f t="shared" si="3"/>
        <v>1401901</v>
      </c>
      <c r="B25" s="28" t="s">
        <v>1407</v>
      </c>
      <c r="C25" s="29">
        <v>19</v>
      </c>
      <c r="D25" s="28" t="s">
        <v>548</v>
      </c>
      <c r="E25" s="25">
        <v>20</v>
      </c>
      <c r="F25" s="1045"/>
      <c r="G25" s="1044"/>
      <c r="H25" s="1059" t="s">
        <v>998</v>
      </c>
      <c r="I25" s="1060"/>
      <c r="J25" s="1061"/>
      <c r="K25" s="285">
        <f>VLOOKUP($A25&amp;K$84,決統データ!$A$3:$DE$365,$E25+19,FALSE)</f>
        <v>0</v>
      </c>
      <c r="L25" s="285">
        <f>VLOOKUP($A25&amp;L$84,決統データ!$A$3:$DE$365,$E25+19,FALSE)</f>
        <v>0</v>
      </c>
      <c r="M25" s="285">
        <f>VLOOKUP($A25&amp;M$84,決統データ!$A$3:$DE$365,$E25+19,FALSE)</f>
        <v>0</v>
      </c>
      <c r="N25" s="285">
        <f>VLOOKUP($A25&amp;N$84,決統データ!$A$3:$DE$365,$E25+19,FALSE)</f>
        <v>0</v>
      </c>
      <c r="O25" s="285">
        <f>VLOOKUP($A25&amp;O$84,決統データ!$A$3:$DE$365,$E25+19,FALSE)</f>
        <v>0</v>
      </c>
      <c r="P25" s="285">
        <f>VLOOKUP($A25&amp;P$84,決統データ!$A$3:$DE$365,$E25+19,FALSE)</f>
        <v>117</v>
      </c>
      <c r="Q25" s="285">
        <f>VLOOKUP($A25&amp;Q$84,決統データ!$A$3:$DE$365,$E25+19,FALSE)</f>
        <v>0</v>
      </c>
      <c r="R25" s="285">
        <f>VLOOKUP($A25&amp;R$84,決統データ!$A$3:$DE$365,$E25+19,FALSE)</f>
        <v>0</v>
      </c>
      <c r="S25" s="285">
        <f>VLOOKUP($A25&amp;S$84,決統データ!$A$3:$DE$365,$E25+19,FALSE)</f>
        <v>0</v>
      </c>
      <c r="T25" s="285">
        <f>VLOOKUP($A25&amp;T$84,決統データ!$A$3:$DE$365,$E25+19,FALSE)</f>
        <v>0</v>
      </c>
      <c r="U25" s="285">
        <f>VLOOKUP($A25&amp;U$84,決統データ!$A$3:$DE$365,$E25+19,FALSE)</f>
        <v>0</v>
      </c>
      <c r="V25" s="285">
        <f>VLOOKUP($A25&amp;V$84,決統データ!$A$3:$DE$365,$E25+19,FALSE)</f>
        <v>0</v>
      </c>
      <c r="W25" s="285">
        <f>VLOOKUP($A25&amp;W$84,決統データ!$A$3:$DE$365,$E25+19,FALSE)</f>
        <v>0</v>
      </c>
      <c r="X25" s="285">
        <f>VLOOKUP($A25&amp;X$84,決統データ!$A$3:$DE$365,$E25+19,FALSE)</f>
        <v>0</v>
      </c>
      <c r="Y25" s="285">
        <f>VLOOKUP($A25&amp;Y$84,決統データ!$A$3:$DE$365,$E25+19,FALSE)</f>
        <v>1111</v>
      </c>
      <c r="Z25" s="283">
        <f t="shared" si="2"/>
        <v>1228</v>
      </c>
    </row>
    <row r="26" spans="1:26">
      <c r="A26" s="27" t="str">
        <f t="shared" si="3"/>
        <v>1401901</v>
      </c>
      <c r="B26" s="28" t="s">
        <v>1407</v>
      </c>
      <c r="C26" s="29">
        <v>19</v>
      </c>
      <c r="D26" s="28" t="s">
        <v>548</v>
      </c>
      <c r="E26" s="25">
        <v>21</v>
      </c>
      <c r="F26" s="1045"/>
      <c r="G26" s="1044"/>
      <c r="H26" s="119" t="s">
        <v>832</v>
      </c>
      <c r="I26" s="96"/>
      <c r="J26" s="118"/>
      <c r="K26" s="285">
        <f>VLOOKUP($A26&amp;K$84,決統データ!$A$3:$DE$365,$E26+19,FALSE)</f>
        <v>0</v>
      </c>
      <c r="L26" s="285">
        <f>VLOOKUP($A26&amp;L$84,決統データ!$A$3:$DE$365,$E26+19,FALSE)</f>
        <v>0</v>
      </c>
      <c r="M26" s="285">
        <f>VLOOKUP($A26&amp;M$84,決統データ!$A$3:$DE$365,$E26+19,FALSE)</f>
        <v>0</v>
      </c>
      <c r="N26" s="285">
        <f>VLOOKUP($A26&amp;N$84,決統データ!$A$3:$DE$365,$E26+19,FALSE)</f>
        <v>0</v>
      </c>
      <c r="O26" s="285">
        <f>VLOOKUP($A26&amp;O$84,決統データ!$A$3:$DE$365,$E26+19,FALSE)</f>
        <v>0</v>
      </c>
      <c r="P26" s="285">
        <f>VLOOKUP($A26&amp;P$84,決統データ!$A$3:$DE$365,$E26+19,FALSE)</f>
        <v>678</v>
      </c>
      <c r="Q26" s="285">
        <f>VLOOKUP($A26&amp;Q$84,決統データ!$A$3:$DE$365,$E26+19,FALSE)</f>
        <v>0</v>
      </c>
      <c r="R26" s="285">
        <f>VLOOKUP($A26&amp;R$84,決統データ!$A$3:$DE$365,$E26+19,FALSE)</f>
        <v>0</v>
      </c>
      <c r="S26" s="285">
        <f>VLOOKUP($A26&amp;S$84,決統データ!$A$3:$DE$365,$E26+19,FALSE)</f>
        <v>0</v>
      </c>
      <c r="T26" s="285">
        <f>VLOOKUP($A26&amp;T$84,決統データ!$A$3:$DE$365,$E26+19,FALSE)</f>
        <v>0</v>
      </c>
      <c r="U26" s="285">
        <f>VLOOKUP($A26&amp;U$84,決統データ!$A$3:$DE$365,$E26+19,FALSE)</f>
        <v>0</v>
      </c>
      <c r="V26" s="285">
        <f>VLOOKUP($A26&amp;V$84,決統データ!$A$3:$DE$365,$E26+19,FALSE)</f>
        <v>0</v>
      </c>
      <c r="W26" s="285">
        <f>VLOOKUP($A26&amp;W$84,決統データ!$A$3:$DE$365,$E26+19,FALSE)</f>
        <v>0</v>
      </c>
      <c r="X26" s="285">
        <f>VLOOKUP($A26&amp;X$84,決統データ!$A$3:$DE$365,$E26+19,FALSE)</f>
        <v>0</v>
      </c>
      <c r="Y26" s="285">
        <f>VLOOKUP($A26&amp;Y$84,決統データ!$A$3:$DE$365,$E26+19,FALSE)</f>
        <v>0</v>
      </c>
      <c r="Z26" s="283">
        <f t="shared" si="2"/>
        <v>678</v>
      </c>
    </row>
    <row r="27" spans="1:26">
      <c r="A27" s="27" t="str">
        <f t="shared" si="3"/>
        <v>1401901</v>
      </c>
      <c r="B27" s="28" t="s">
        <v>1407</v>
      </c>
      <c r="C27" s="29">
        <v>19</v>
      </c>
      <c r="D27" s="28" t="s">
        <v>548</v>
      </c>
      <c r="E27" s="25">
        <v>22</v>
      </c>
      <c r="F27" s="877" t="s">
        <v>997</v>
      </c>
      <c r="G27" s="120" t="s">
        <v>996</v>
      </c>
      <c r="H27" s="116"/>
      <c r="I27" s="116"/>
      <c r="J27" s="118"/>
      <c r="K27" s="285">
        <f>VLOOKUP($A27&amp;K$84,決統データ!$A$3:$DE$365,$E27+19,FALSE)</f>
        <v>0</v>
      </c>
      <c r="L27" s="285">
        <f>VLOOKUP($A27&amp;L$84,決統データ!$A$3:$DE$365,$E27+19,FALSE)</f>
        <v>0</v>
      </c>
      <c r="M27" s="285">
        <f>VLOOKUP($A27&amp;M$84,決統データ!$A$3:$DE$365,$E27+19,FALSE)</f>
        <v>0</v>
      </c>
      <c r="N27" s="285">
        <f>VLOOKUP($A27&amp;N$84,決統データ!$A$3:$DE$365,$E27+19,FALSE)</f>
        <v>0</v>
      </c>
      <c r="O27" s="285">
        <f>VLOOKUP($A27&amp;O$84,決統データ!$A$3:$DE$365,$E27+19,FALSE)</f>
        <v>0</v>
      </c>
      <c r="P27" s="285">
        <f>VLOOKUP($A27&amp;P$84,決統データ!$A$3:$DE$365,$E27+19,FALSE)</f>
        <v>0</v>
      </c>
      <c r="Q27" s="285">
        <f>VLOOKUP($A27&amp;Q$84,決統データ!$A$3:$DE$365,$E27+19,FALSE)</f>
        <v>0</v>
      </c>
      <c r="R27" s="285">
        <f>VLOOKUP($A27&amp;R$84,決統データ!$A$3:$DE$365,$E27+19,FALSE)</f>
        <v>0</v>
      </c>
      <c r="S27" s="285">
        <f>VLOOKUP($A27&amp;S$84,決統データ!$A$3:$DE$365,$E27+19,FALSE)</f>
        <v>0</v>
      </c>
      <c r="T27" s="285">
        <f>VLOOKUP($A27&amp;T$84,決統データ!$A$3:$DE$365,$E27+19,FALSE)</f>
        <v>0</v>
      </c>
      <c r="U27" s="285">
        <f>VLOOKUP($A27&amp;U$84,決統データ!$A$3:$DE$365,$E27+19,FALSE)</f>
        <v>0</v>
      </c>
      <c r="V27" s="285">
        <f>VLOOKUP($A27&amp;V$84,決統データ!$A$3:$DE$365,$E27+19,FALSE)</f>
        <v>0</v>
      </c>
      <c r="W27" s="285">
        <f>VLOOKUP($A27&amp;W$84,決統データ!$A$3:$DE$365,$E27+19,FALSE)</f>
        <v>0</v>
      </c>
      <c r="X27" s="285">
        <f>VLOOKUP($A27&amp;X$84,決統データ!$A$3:$DE$365,$E27+19,FALSE)</f>
        <v>0</v>
      </c>
      <c r="Y27" s="285">
        <f>VLOOKUP($A27&amp;Y$84,決統データ!$A$3:$DE$365,$E27+19,FALSE)</f>
        <v>0</v>
      </c>
      <c r="Z27" s="283">
        <f t="shared" si="2"/>
        <v>0</v>
      </c>
    </row>
    <row r="28" spans="1:26" ht="14.25" customHeight="1">
      <c r="A28" s="27" t="str">
        <f t="shared" si="3"/>
        <v>1401901</v>
      </c>
      <c r="B28" s="28" t="s">
        <v>1407</v>
      </c>
      <c r="C28" s="29">
        <v>19</v>
      </c>
      <c r="D28" s="28" t="s">
        <v>548</v>
      </c>
      <c r="E28" s="25">
        <v>23</v>
      </c>
      <c r="F28" s="877"/>
      <c r="G28" s="120" t="s">
        <v>353</v>
      </c>
      <c r="H28" s="116"/>
      <c r="I28" s="116"/>
      <c r="J28" s="118"/>
      <c r="K28" s="285">
        <f>VLOOKUP($A28&amp;K$84,決統データ!$A$3:$DE$365,$E28+19,FALSE)</f>
        <v>72073</v>
      </c>
      <c r="L28" s="285">
        <f>VLOOKUP($A28&amp;L$84,決統データ!$A$3:$DE$365,$E28+19,FALSE)</f>
        <v>10992</v>
      </c>
      <c r="M28" s="285">
        <f>VLOOKUP($A28&amp;M$84,決統データ!$A$3:$DE$365,$E28+19,FALSE)</f>
        <v>3735</v>
      </c>
      <c r="N28" s="285">
        <f>VLOOKUP($A28&amp;N$84,決統データ!$A$3:$DE$365,$E28+19,FALSE)</f>
        <v>0</v>
      </c>
      <c r="O28" s="285">
        <f>VLOOKUP($A28&amp;O$84,決統データ!$A$3:$DE$365,$E28+19,FALSE)</f>
        <v>0</v>
      </c>
      <c r="P28" s="285">
        <f>VLOOKUP($A28&amp;P$84,決統データ!$A$3:$DE$365,$E28+19,FALSE)</f>
        <v>88000</v>
      </c>
      <c r="Q28" s="285">
        <f>VLOOKUP($A28&amp;Q$84,決統データ!$A$3:$DE$365,$E28+19,FALSE)</f>
        <v>0</v>
      </c>
      <c r="R28" s="285">
        <f>VLOOKUP($A28&amp;R$84,決統データ!$A$3:$DE$365,$E28+19,FALSE)</f>
        <v>0</v>
      </c>
      <c r="S28" s="285">
        <f>VLOOKUP($A28&amp;S$84,決統データ!$A$3:$DE$365,$E28+19,FALSE)</f>
        <v>0</v>
      </c>
      <c r="T28" s="285">
        <f>VLOOKUP($A28&amp;T$84,決統データ!$A$3:$DE$365,$E28+19,FALSE)</f>
        <v>0</v>
      </c>
      <c r="U28" s="285">
        <f>VLOOKUP($A28&amp;U$84,決統データ!$A$3:$DE$365,$E28+19,FALSE)</f>
        <v>0</v>
      </c>
      <c r="V28" s="285">
        <f>VLOOKUP($A28&amp;V$84,決統データ!$A$3:$DE$365,$E28+19,FALSE)</f>
        <v>0</v>
      </c>
      <c r="W28" s="285">
        <f>VLOOKUP($A28&amp;W$84,決統データ!$A$3:$DE$365,$E28+19,FALSE)</f>
        <v>478700</v>
      </c>
      <c r="X28" s="285">
        <f>VLOOKUP($A28&amp;X$84,決統データ!$A$3:$DE$365,$E28+19,FALSE)</f>
        <v>0</v>
      </c>
      <c r="Y28" s="285">
        <f>VLOOKUP($A28&amp;Y$84,決統データ!$A$3:$DE$365,$E28+19,FALSE)</f>
        <v>0</v>
      </c>
      <c r="Z28" s="283">
        <f t="shared" si="2"/>
        <v>653500</v>
      </c>
    </row>
    <row r="29" spans="1:26">
      <c r="A29" s="27" t="str">
        <f t="shared" si="3"/>
        <v>1401901</v>
      </c>
      <c r="B29" s="28" t="s">
        <v>1407</v>
      </c>
      <c r="C29" s="29">
        <v>19</v>
      </c>
      <c r="D29" s="28" t="s">
        <v>548</v>
      </c>
      <c r="E29" s="25">
        <v>24</v>
      </c>
      <c r="F29" s="877"/>
      <c r="G29" s="120" t="s">
        <v>995</v>
      </c>
      <c r="H29" s="116"/>
      <c r="I29" s="116"/>
      <c r="J29" s="118"/>
      <c r="K29" s="285">
        <f>VLOOKUP($A29&amp;K$84,決統データ!$A$3:$DE$365,$E29+19,FALSE)</f>
        <v>0</v>
      </c>
      <c r="L29" s="285">
        <f>VLOOKUP($A29&amp;L$84,決統データ!$A$3:$DE$365,$E29+19,FALSE)</f>
        <v>0</v>
      </c>
      <c r="M29" s="285">
        <f>VLOOKUP($A29&amp;M$84,決統データ!$A$3:$DE$365,$E29+19,FALSE)</f>
        <v>0</v>
      </c>
      <c r="N29" s="285">
        <f>VLOOKUP($A29&amp;N$84,決統データ!$A$3:$DE$365,$E29+19,FALSE)</f>
        <v>0</v>
      </c>
      <c r="O29" s="285">
        <f>VLOOKUP($A29&amp;O$84,決統データ!$A$3:$DE$365,$E29+19,FALSE)</f>
        <v>36100</v>
      </c>
      <c r="P29" s="285">
        <f>VLOOKUP($A29&amp;P$84,決統データ!$A$3:$DE$365,$E29+19,FALSE)</f>
        <v>95800</v>
      </c>
      <c r="Q29" s="285">
        <f>VLOOKUP($A29&amp;Q$84,決統データ!$A$3:$DE$365,$E29+19,FALSE)</f>
        <v>0</v>
      </c>
      <c r="R29" s="285">
        <f>VLOOKUP($A29&amp;R$84,決統データ!$A$3:$DE$365,$E29+19,FALSE)</f>
        <v>0</v>
      </c>
      <c r="S29" s="285">
        <f>VLOOKUP($A29&amp;S$84,決統データ!$A$3:$DE$365,$E29+19,FALSE)</f>
        <v>0</v>
      </c>
      <c r="T29" s="285">
        <f>VLOOKUP($A29&amp;T$84,決統データ!$A$3:$DE$365,$E29+19,FALSE)</f>
        <v>0</v>
      </c>
      <c r="U29" s="285">
        <f>VLOOKUP($A29&amp;U$84,決統データ!$A$3:$DE$365,$E29+19,FALSE)</f>
        <v>0</v>
      </c>
      <c r="V29" s="285">
        <f>VLOOKUP($A29&amp;V$84,決統データ!$A$3:$DE$365,$E29+19,FALSE)</f>
        <v>0</v>
      </c>
      <c r="W29" s="285">
        <f>VLOOKUP($A29&amp;W$84,決統データ!$A$3:$DE$365,$E29+19,FALSE)</f>
        <v>0</v>
      </c>
      <c r="X29" s="285">
        <f>VLOOKUP($A29&amp;X$84,決統データ!$A$3:$DE$365,$E29+19,FALSE)</f>
        <v>0</v>
      </c>
      <c r="Y29" s="285">
        <f>VLOOKUP($A29&amp;Y$84,決統データ!$A$3:$DE$365,$E29+19,FALSE)</f>
        <v>0</v>
      </c>
      <c r="Z29" s="283">
        <f t="shared" si="2"/>
        <v>131900</v>
      </c>
    </row>
    <row r="30" spans="1:26">
      <c r="A30" s="27" t="str">
        <f t="shared" si="3"/>
        <v>1401901</v>
      </c>
      <c r="B30" s="28" t="s">
        <v>1407</v>
      </c>
      <c r="C30" s="29">
        <v>19</v>
      </c>
      <c r="D30" s="28" t="s">
        <v>548</v>
      </c>
      <c r="E30" s="25">
        <v>25</v>
      </c>
      <c r="F30" s="877"/>
      <c r="G30" s="120" t="s">
        <v>713</v>
      </c>
      <c r="H30" s="116"/>
      <c r="I30" s="116"/>
      <c r="J30" s="118"/>
      <c r="K30" s="285">
        <f>VLOOKUP($A30&amp;K$84,決統データ!$A$3:$DE$365,$E30+19,FALSE)</f>
        <v>1690</v>
      </c>
      <c r="L30" s="285">
        <f>VLOOKUP($A30&amp;L$84,決統データ!$A$3:$DE$365,$E30+19,FALSE)</f>
        <v>670</v>
      </c>
      <c r="M30" s="285">
        <f>VLOOKUP($A30&amp;M$84,決統データ!$A$3:$DE$365,$E30+19,FALSE)</f>
        <v>89830</v>
      </c>
      <c r="N30" s="285">
        <f>VLOOKUP($A30&amp;N$84,決統データ!$A$3:$DE$365,$E30+19,FALSE)</f>
        <v>19279</v>
      </c>
      <c r="O30" s="285">
        <f>VLOOKUP($A30&amp;O$84,決統データ!$A$3:$DE$365,$E30+19,FALSE)</f>
        <v>14927</v>
      </c>
      <c r="P30" s="285">
        <f>VLOOKUP($A30&amp;P$84,決統データ!$A$3:$DE$365,$E30+19,FALSE)</f>
        <v>32842</v>
      </c>
      <c r="Q30" s="285">
        <f>VLOOKUP($A30&amp;Q$84,決統データ!$A$3:$DE$365,$E30+19,FALSE)</f>
        <v>204343</v>
      </c>
      <c r="R30" s="285">
        <f>VLOOKUP($A30&amp;R$84,決統データ!$A$3:$DE$365,$E30+19,FALSE)</f>
        <v>72229</v>
      </c>
      <c r="S30" s="285">
        <f>VLOOKUP($A30&amp;S$84,決統データ!$A$3:$DE$365,$E30+19,FALSE)</f>
        <v>0</v>
      </c>
      <c r="T30" s="285">
        <f>VLOOKUP($A30&amp;T$84,決統データ!$A$3:$DE$365,$E30+19,FALSE)</f>
        <v>389802</v>
      </c>
      <c r="U30" s="285">
        <f>VLOOKUP($A30&amp;U$84,決統データ!$A$3:$DE$365,$E30+19,FALSE)</f>
        <v>0</v>
      </c>
      <c r="V30" s="285">
        <f>VLOOKUP($A30&amp;V$84,決統データ!$A$3:$DE$365,$E30+19,FALSE)</f>
        <v>0</v>
      </c>
      <c r="W30" s="285">
        <f>VLOOKUP($A30&amp;W$84,決統データ!$A$3:$DE$365,$E30+19,FALSE)</f>
        <v>27167</v>
      </c>
      <c r="X30" s="285">
        <f>VLOOKUP($A30&amp;X$84,決統データ!$A$3:$DE$365,$E30+19,FALSE)</f>
        <v>0</v>
      </c>
      <c r="Y30" s="285">
        <f>VLOOKUP($A30&amp;Y$84,決統データ!$A$3:$DE$365,$E30+19,FALSE)</f>
        <v>129345</v>
      </c>
      <c r="Z30" s="283">
        <f t="shared" si="2"/>
        <v>982124</v>
      </c>
    </row>
    <row r="31" spans="1:26">
      <c r="A31" s="27" t="str">
        <f t="shared" si="3"/>
        <v>1401901</v>
      </c>
      <c r="B31" s="28" t="s">
        <v>1407</v>
      </c>
      <c r="C31" s="29">
        <v>19</v>
      </c>
      <c r="D31" s="28" t="s">
        <v>548</v>
      </c>
      <c r="E31" s="25">
        <v>26</v>
      </c>
      <c r="F31" s="121" t="s">
        <v>994</v>
      </c>
      <c r="G31" s="109"/>
      <c r="H31" s="115"/>
      <c r="I31" s="116"/>
      <c r="J31" s="118"/>
      <c r="K31" s="104">
        <f>VLOOKUP($A31&amp;K$84,決統データ!$A$3:$DE$365,$E31+19,FALSE)</f>
        <v>0</v>
      </c>
      <c r="L31" s="104">
        <f>VLOOKUP($A31&amp;L$84,決統データ!$A$3:$DE$365,$E31+19,FALSE)</f>
        <v>0</v>
      </c>
      <c r="M31" s="104">
        <f>VLOOKUP($A31&amp;M$84,決統データ!$A$3:$DE$365,$E31+19,FALSE)</f>
        <v>0</v>
      </c>
      <c r="N31" s="104">
        <f>VLOOKUP($A31&amp;N$84,決統データ!$A$3:$DE$365,$E31+19,FALSE)</f>
        <v>0</v>
      </c>
      <c r="O31" s="104">
        <f>VLOOKUP($A31&amp;O$84,決統データ!$A$3:$DE$365,$E31+19,FALSE)</f>
        <v>0</v>
      </c>
      <c r="P31" s="104">
        <f>VLOOKUP($A31&amp;P$84,決統データ!$A$3:$DE$365,$E31+19,FALSE)</f>
        <v>0</v>
      </c>
      <c r="Q31" s="104">
        <f>VLOOKUP($A31&amp;Q$84,決統データ!$A$3:$DE$365,$E31+19,FALSE)</f>
        <v>0</v>
      </c>
      <c r="R31" s="104">
        <f>VLOOKUP($A31&amp;R$84,決統データ!$A$3:$DE$365,$E31+19,FALSE)</f>
        <v>0</v>
      </c>
      <c r="S31" s="104">
        <f>VLOOKUP($A31&amp;S$84,決統データ!$A$3:$DE$365,$E31+19,FALSE)</f>
        <v>0</v>
      </c>
      <c r="T31" s="104">
        <f>VLOOKUP($A31&amp;T$84,決統データ!$A$3:$DE$365,$E31+19,FALSE)</f>
        <v>0</v>
      </c>
      <c r="U31" s="104">
        <f>VLOOKUP($A31&amp;U$84,決統データ!$A$3:$DE$365,$E31+19,FALSE)</f>
        <v>0</v>
      </c>
      <c r="V31" s="104">
        <f>VLOOKUP($A31&amp;V$84,決統データ!$A$3:$DE$365,$E31+19,FALSE)</f>
        <v>0</v>
      </c>
      <c r="W31" s="104">
        <f>VLOOKUP($A31&amp;W$84,決統データ!$A$3:$DE$365,$E31+19,FALSE)</f>
        <v>0</v>
      </c>
      <c r="X31" s="104">
        <f>VLOOKUP($A31&amp;X$84,決統データ!$A$3:$DE$365,$E31+19,FALSE)</f>
        <v>0</v>
      </c>
      <c r="Y31" s="104">
        <f>VLOOKUP($A31&amp;Y$84,決統データ!$A$3:$DE$365,$E31+19,FALSE)</f>
        <v>0</v>
      </c>
      <c r="Z31" s="283">
        <f t="shared" si="2"/>
        <v>0</v>
      </c>
    </row>
    <row r="32" spans="1:26" s="3" customFormat="1">
      <c r="A32" s="27" t="str">
        <f t="shared" si="3"/>
        <v>1401901</v>
      </c>
      <c r="B32" s="28" t="s">
        <v>1407</v>
      </c>
      <c r="C32" s="29">
        <v>19</v>
      </c>
      <c r="D32" s="28" t="s">
        <v>548</v>
      </c>
      <c r="E32" s="25">
        <v>27</v>
      </c>
      <c r="F32" s="1072" t="s">
        <v>993</v>
      </c>
      <c r="G32" s="1073"/>
      <c r="H32" s="1074"/>
      <c r="I32" s="113" t="s">
        <v>992</v>
      </c>
      <c r="J32" s="122"/>
      <c r="K32" s="104">
        <f>VLOOKUP($A32&amp;K$84,決統データ!$A$3:$DE$365,$E32+19,FALSE)</f>
        <v>0</v>
      </c>
      <c r="L32" s="104">
        <f>VLOOKUP($A32&amp;L$84,決統データ!$A$3:$DE$365,$E32+19,FALSE)</f>
        <v>0</v>
      </c>
      <c r="M32" s="104">
        <f>VLOOKUP($A32&amp;M$84,決統データ!$A$3:$DE$365,$E32+19,FALSE)</f>
        <v>0</v>
      </c>
      <c r="N32" s="104">
        <f>VLOOKUP($A32&amp;N$84,決統データ!$A$3:$DE$365,$E32+19,FALSE)</f>
        <v>0</v>
      </c>
      <c r="O32" s="104">
        <f>VLOOKUP($A32&amp;O$84,決統データ!$A$3:$DE$365,$E32+19,FALSE)</f>
        <v>4050330</v>
      </c>
      <c r="P32" s="104">
        <f>VLOOKUP($A32&amp;P$84,決統データ!$A$3:$DE$365,$E32+19,FALSE)</f>
        <v>3471113</v>
      </c>
      <c r="Q32" s="104">
        <f>VLOOKUP($A32&amp;Q$84,決統データ!$A$3:$DE$365,$E32+19,FALSE)</f>
        <v>0</v>
      </c>
      <c r="R32" s="104">
        <f>VLOOKUP($A32&amp;R$84,決統データ!$A$3:$DE$365,$E32+19,FALSE)</f>
        <v>0</v>
      </c>
      <c r="S32" s="104">
        <f>VLOOKUP($A32&amp;S$84,決統データ!$A$3:$DE$365,$E32+19,FALSE)</f>
        <v>0</v>
      </c>
      <c r="T32" s="104">
        <f>VLOOKUP($A32&amp;T$84,決統データ!$A$3:$DE$365,$E32+19,FALSE)</f>
        <v>0</v>
      </c>
      <c r="U32" s="104">
        <f>VLOOKUP($A32&amp;U$84,決統データ!$A$3:$DE$365,$E32+19,FALSE)</f>
        <v>0</v>
      </c>
      <c r="V32" s="104">
        <f>VLOOKUP($A32&amp;V$84,決統データ!$A$3:$DE$365,$E32+19,FALSE)</f>
        <v>0</v>
      </c>
      <c r="W32" s="104">
        <f>VLOOKUP($A32&amp;W$84,決統データ!$A$3:$DE$365,$E32+19,FALSE)</f>
        <v>0</v>
      </c>
      <c r="X32" s="104">
        <f>VLOOKUP($A32&amp;X$84,決統データ!$A$3:$DE$365,$E32+19,FALSE)</f>
        <v>0</v>
      </c>
      <c r="Y32" s="104">
        <f>VLOOKUP($A32&amp;Y$84,決統データ!$A$3:$DE$365,$E32+19,FALSE)</f>
        <v>0</v>
      </c>
      <c r="Z32" s="284"/>
    </row>
    <row r="33" spans="1:26" s="3" customFormat="1">
      <c r="A33" s="27" t="str">
        <f t="shared" si="3"/>
        <v>1401901</v>
      </c>
      <c r="B33" s="28" t="s">
        <v>1407</v>
      </c>
      <c r="C33" s="29">
        <v>19</v>
      </c>
      <c r="D33" s="28" t="s">
        <v>548</v>
      </c>
      <c r="E33" s="25">
        <v>28</v>
      </c>
      <c r="F33" s="1075"/>
      <c r="G33" s="1076"/>
      <c r="H33" s="1077"/>
      <c r="I33" s="113" t="s">
        <v>991</v>
      </c>
      <c r="J33" s="122"/>
      <c r="K33" s="104">
        <f>VLOOKUP($A33&amp;K$84,決統データ!$A$3:$DE$365,$E33+19,FALSE)</f>
        <v>0</v>
      </c>
      <c r="L33" s="104">
        <f>VLOOKUP($A33&amp;L$84,決統データ!$A$3:$DE$365,$E33+19,FALSE)</f>
        <v>0</v>
      </c>
      <c r="M33" s="104">
        <f>VLOOKUP($A33&amp;M$84,決統データ!$A$3:$DE$365,$E33+19,FALSE)</f>
        <v>0</v>
      </c>
      <c r="N33" s="104">
        <f>VLOOKUP($A33&amp;N$84,決統データ!$A$3:$DE$365,$E33+19,FALSE)</f>
        <v>0</v>
      </c>
      <c r="O33" s="104">
        <f>VLOOKUP($A33&amp;O$84,決統データ!$A$3:$DE$365,$E33+19,FALSE)</f>
        <v>0</v>
      </c>
      <c r="P33" s="104">
        <f>VLOOKUP($A33&amp;P$84,決統データ!$A$3:$DE$365,$E33+19,FALSE)</f>
        <v>3471215</v>
      </c>
      <c r="Q33" s="104">
        <f>VLOOKUP($A33&amp;Q$84,決統データ!$A$3:$DE$365,$E33+19,FALSE)</f>
        <v>0</v>
      </c>
      <c r="R33" s="104">
        <f>VLOOKUP($A33&amp;R$84,決統データ!$A$3:$DE$365,$E33+19,FALSE)</f>
        <v>0</v>
      </c>
      <c r="S33" s="104">
        <f>VLOOKUP($A33&amp;S$84,決統データ!$A$3:$DE$365,$E33+19,FALSE)</f>
        <v>0</v>
      </c>
      <c r="T33" s="104">
        <f>VLOOKUP($A33&amp;T$84,決統データ!$A$3:$DE$365,$E33+19,FALSE)</f>
        <v>0</v>
      </c>
      <c r="U33" s="104">
        <f>VLOOKUP($A33&amp;U$84,決統データ!$A$3:$DE$365,$E33+19,FALSE)</f>
        <v>0</v>
      </c>
      <c r="V33" s="104">
        <f>VLOOKUP($A33&amp;V$84,決統データ!$A$3:$DE$365,$E33+19,FALSE)</f>
        <v>0</v>
      </c>
      <c r="W33" s="104">
        <f>VLOOKUP($A33&amp;W$84,決統データ!$A$3:$DE$365,$E33+19,FALSE)</f>
        <v>0</v>
      </c>
      <c r="X33" s="104">
        <f>VLOOKUP($A33&amp;X$84,決統データ!$A$3:$DE$365,$E33+19,FALSE)</f>
        <v>0</v>
      </c>
      <c r="Y33" s="104">
        <f>VLOOKUP($A33&amp;Y$84,決統データ!$A$3:$DE$365,$E33+19,FALSE)</f>
        <v>0</v>
      </c>
      <c r="Z33" s="284"/>
    </row>
    <row r="34" spans="1:26">
      <c r="A34" s="27" t="str">
        <f t="shared" si="3"/>
        <v>1401901</v>
      </c>
      <c r="B34" s="28" t="s">
        <v>1407</v>
      </c>
      <c r="C34" s="29">
        <v>19</v>
      </c>
      <c r="D34" s="28" t="s">
        <v>548</v>
      </c>
      <c r="E34" s="25">
        <v>29</v>
      </c>
      <c r="F34" s="1075"/>
      <c r="G34" s="1076"/>
      <c r="H34" s="1077"/>
      <c r="I34" s="120" t="s">
        <v>990</v>
      </c>
      <c r="J34" s="122"/>
      <c r="K34" s="104">
        <f>VLOOKUP($A34&amp;K$84,決統データ!$A$3:$DE$365,$E34+19,FALSE)</f>
        <v>4041029</v>
      </c>
      <c r="L34" s="104">
        <f>VLOOKUP($A34&amp;L$84,決統データ!$A$3:$DE$365,$E34+19,FALSE)</f>
        <v>3560509</v>
      </c>
      <c r="M34" s="104">
        <f>VLOOKUP($A34&amp;M$84,決統データ!$A$3:$DE$365,$E34+19,FALSE)</f>
        <v>5040510</v>
      </c>
      <c r="N34" s="104">
        <f>VLOOKUP($A34&amp;N$84,決統データ!$A$3:$DE$365,$E34+19,FALSE)</f>
        <v>3521122</v>
      </c>
      <c r="O34" s="104">
        <f>VLOOKUP($A34&amp;O$84,決統データ!$A$3:$DE$365,$E34+19,FALSE)</f>
        <v>4040701</v>
      </c>
      <c r="P34" s="104">
        <f>VLOOKUP($A34&amp;P$84,決統データ!$A$3:$DE$365,$E34+19,FALSE)</f>
        <v>3471215</v>
      </c>
      <c r="Q34" s="104">
        <f>VLOOKUP($A34&amp;Q$84,決統データ!$A$3:$DE$365,$E34+19,FALSE)</f>
        <v>4051120</v>
      </c>
      <c r="R34" s="104">
        <f>VLOOKUP($A34&amp;R$84,決統データ!$A$3:$DE$365,$E34+19,FALSE)</f>
        <v>4110826</v>
      </c>
      <c r="S34" s="104">
        <f>VLOOKUP($A34&amp;S$84,決統データ!$A$3:$DE$365,$E34+19,FALSE)</f>
        <v>0</v>
      </c>
      <c r="T34" s="104">
        <f>VLOOKUP($A34&amp;T$84,決統データ!$A$3:$DE$365,$E34+19,FALSE)</f>
        <v>4080718</v>
      </c>
      <c r="U34" s="104">
        <f>VLOOKUP($A34&amp;U$84,決統データ!$A$3:$DE$365,$E34+19,FALSE)</f>
        <v>4120331</v>
      </c>
      <c r="V34" s="104">
        <f>VLOOKUP($A34&amp;V$84,決統データ!$A$3:$DE$365,$E34+19,FALSE)</f>
        <v>4140331</v>
      </c>
      <c r="W34" s="104">
        <f>VLOOKUP($A34&amp;W$84,決統データ!$A$3:$DE$365,$E34+19,FALSE)</f>
        <v>4150609</v>
      </c>
      <c r="X34" s="104">
        <f>VLOOKUP($A34&amp;X$84,決統データ!$A$3:$DE$365,$E34+19,FALSE)</f>
        <v>4241019</v>
      </c>
      <c r="Y34" s="104">
        <f>VLOOKUP($A34&amp;Y$84,決統データ!$A$3:$DE$365,$E34+19,FALSE)</f>
        <v>3571001</v>
      </c>
      <c r="Z34" s="326"/>
    </row>
    <row r="35" spans="1:26">
      <c r="A35" s="27" t="str">
        <f t="shared" si="3"/>
        <v>1401901</v>
      </c>
      <c r="B35" s="28" t="s">
        <v>1407</v>
      </c>
      <c r="C35" s="29">
        <v>19</v>
      </c>
      <c r="D35" s="28" t="s">
        <v>548</v>
      </c>
      <c r="E35" s="25">
        <v>30</v>
      </c>
      <c r="F35" s="1078"/>
      <c r="G35" s="1079"/>
      <c r="H35" s="1080"/>
      <c r="I35" s="120" t="s">
        <v>989</v>
      </c>
      <c r="J35" s="122"/>
      <c r="K35" s="104">
        <f>VLOOKUP($A35&amp;K$84,決統データ!$A$3:$DE$365,$E35+19,FALSE)</f>
        <v>4050331</v>
      </c>
      <c r="L35" s="104">
        <f>VLOOKUP($A35&amp;L$84,決統データ!$A$3:$DE$365,$E35+19,FALSE)</f>
        <v>3560531</v>
      </c>
      <c r="M35" s="104">
        <f>VLOOKUP($A35&amp;M$84,決統データ!$A$3:$DE$365,$E35+19,FALSE)</f>
        <v>5041028</v>
      </c>
      <c r="N35" s="104">
        <f>VLOOKUP($A35&amp;N$84,決統データ!$A$3:$DE$365,$E35+19,FALSE)</f>
        <v>3530130</v>
      </c>
      <c r="O35" s="104">
        <f>VLOOKUP($A35&amp;O$84,決統データ!$A$3:$DE$365,$E35+19,FALSE)</f>
        <v>4050331</v>
      </c>
      <c r="P35" s="104">
        <f>VLOOKUP($A35&amp;P$84,決統データ!$A$3:$DE$365,$E35+19,FALSE)</f>
        <v>3481031</v>
      </c>
      <c r="Q35" s="104">
        <f>VLOOKUP($A35&amp;Q$84,決統データ!$A$3:$DE$365,$E35+19,FALSE)</f>
        <v>4051227</v>
      </c>
      <c r="R35" s="104">
        <f>VLOOKUP($A35&amp;R$84,決統データ!$A$3:$DE$365,$E35+19,FALSE)</f>
        <v>4110921</v>
      </c>
      <c r="S35" s="104">
        <f>VLOOKUP($A35&amp;S$84,決統データ!$A$3:$DE$365,$E35+19,FALSE)</f>
        <v>0</v>
      </c>
      <c r="T35" s="104">
        <f>VLOOKUP($A35&amp;T$84,決統データ!$A$3:$DE$365,$E35+19,FALSE)</f>
        <v>4081020</v>
      </c>
      <c r="U35" s="104">
        <f>VLOOKUP($A35&amp;U$84,決統データ!$A$3:$DE$365,$E35+19,FALSE)</f>
        <v>4120331</v>
      </c>
      <c r="V35" s="104">
        <f>VLOOKUP($A35&amp;V$84,決統データ!$A$3:$DE$365,$E35+19,FALSE)</f>
        <v>4140331</v>
      </c>
      <c r="W35" s="104">
        <f>VLOOKUP($A35&amp;W$84,決統データ!$A$3:$DE$365,$E35+19,FALSE)</f>
        <v>4170411</v>
      </c>
      <c r="X35" s="104">
        <f>VLOOKUP($A35&amp;X$84,決統データ!$A$3:$DE$365,$E35+19,FALSE)</f>
        <v>4251220</v>
      </c>
      <c r="Y35" s="104">
        <f>VLOOKUP($A35&amp;Y$84,決統データ!$A$3:$DE$365,$E35+19,FALSE)</f>
        <v>3580401</v>
      </c>
      <c r="Z35" s="326"/>
    </row>
    <row r="36" spans="1:26">
      <c r="A36" s="27" t="str">
        <f t="shared" ref="A36:A42" si="4">+B36&amp;C36&amp;D36</f>
        <v>1401901</v>
      </c>
      <c r="B36" s="28" t="s">
        <v>1407</v>
      </c>
      <c r="C36" s="29">
        <v>19</v>
      </c>
      <c r="D36" s="28" t="s">
        <v>548</v>
      </c>
      <c r="E36" s="25">
        <v>31</v>
      </c>
      <c r="F36" s="656" t="s">
        <v>1412</v>
      </c>
      <c r="G36" s="994"/>
      <c r="H36" s="994"/>
      <c r="I36" s="994"/>
      <c r="J36" s="657"/>
      <c r="K36" s="104">
        <f>VLOOKUP($A36&amp;K$84,決統データ!$A$3:$DE$365,$E36+19,FALSE)</f>
        <v>169</v>
      </c>
      <c r="L36" s="104">
        <f>VLOOKUP($A36&amp;L$84,決統データ!$A$3:$DE$365,$E36+19,FALSE)</f>
        <v>273</v>
      </c>
      <c r="M36" s="104">
        <f>VLOOKUP($A36&amp;M$84,決統データ!$A$3:$DE$365,$E36+19,FALSE)</f>
        <v>108</v>
      </c>
      <c r="N36" s="104">
        <f>VLOOKUP($A36&amp;N$84,決統データ!$A$3:$DE$365,$E36+19,FALSE)</f>
        <v>58</v>
      </c>
      <c r="O36" s="104">
        <f>VLOOKUP($A36&amp;O$84,決統データ!$A$3:$DE$365,$E36+19,FALSE)</f>
        <v>117</v>
      </c>
      <c r="P36" s="104">
        <f>VLOOKUP($A36&amp;P$84,決統データ!$A$3:$DE$365,$E36+19,FALSE)</f>
        <v>0</v>
      </c>
      <c r="Q36" s="104">
        <f>VLOOKUP($A36&amp;Q$84,決統データ!$A$3:$DE$365,$E36+19,FALSE)</f>
        <v>360</v>
      </c>
      <c r="R36" s="104">
        <f>VLOOKUP($A36&amp;R$84,決統データ!$A$3:$DE$365,$E36+19,FALSE)</f>
        <v>480</v>
      </c>
      <c r="S36" s="104">
        <f>VLOOKUP($A36&amp;S$84,決統データ!$A$3:$DE$365,$E36+19,FALSE)</f>
        <v>90</v>
      </c>
      <c r="T36" s="104">
        <f>VLOOKUP($A36&amp;T$84,決統データ!$A$3:$DE$365,$E36+19,FALSE)</f>
        <v>23</v>
      </c>
      <c r="U36" s="104">
        <f>VLOOKUP($A36&amp;U$84,決統データ!$A$3:$DE$365,$E36+19,FALSE)</f>
        <v>0</v>
      </c>
      <c r="V36" s="104">
        <f>VLOOKUP($A36&amp;V$84,決統データ!$A$3:$DE$365,$E36+19,FALSE)</f>
        <v>180</v>
      </c>
      <c r="W36" s="104">
        <f>VLOOKUP($A36&amp;W$84,決統データ!$A$3:$DE$365,$E36+19,FALSE)</f>
        <v>125</v>
      </c>
      <c r="X36" s="104">
        <f>VLOOKUP($A36&amp;X$84,決統データ!$A$3:$DE$365,$E36+19,FALSE)</f>
        <v>431</v>
      </c>
      <c r="Y36" s="104">
        <f>VLOOKUP($A36&amp;Y$84,決統データ!$A$3:$DE$365,$E36+19,FALSE)</f>
        <v>159</v>
      </c>
      <c r="Z36" s="326"/>
    </row>
    <row r="37" spans="1:26" ht="14.25" customHeight="1">
      <c r="A37" s="27" t="str">
        <f t="shared" si="4"/>
        <v>1401901</v>
      </c>
      <c r="B37" s="28" t="s">
        <v>1025</v>
      </c>
      <c r="C37" s="29">
        <v>19</v>
      </c>
      <c r="D37" s="28" t="s">
        <v>761</v>
      </c>
      <c r="E37" s="25">
        <v>32</v>
      </c>
      <c r="F37" s="1088" t="s">
        <v>988</v>
      </c>
      <c r="G37" s="1046" t="s">
        <v>1413</v>
      </c>
      <c r="H37" s="1046"/>
      <c r="I37" s="1046"/>
      <c r="J37" s="1046"/>
      <c r="K37" s="104">
        <f>VLOOKUP($A37&amp;K$84,決統データ!$A$3:$DE$365,$E37+19,FALSE)</f>
        <v>100</v>
      </c>
      <c r="L37" s="104">
        <f>VLOOKUP($A37&amp;L$84,決統データ!$A$3:$DE$365,$E37+19,FALSE)</f>
        <v>100</v>
      </c>
      <c r="M37" s="104">
        <f>VLOOKUP($A37&amp;M$84,決統データ!$A$3:$DE$365,$E37+19,FALSE)</f>
        <v>100</v>
      </c>
      <c r="N37" s="104">
        <f>VLOOKUP($A37&amp;N$84,決統データ!$A$3:$DE$365,$E37+19,FALSE)</f>
        <v>100</v>
      </c>
      <c r="O37" s="104">
        <f>VLOOKUP($A37&amp;O$84,決統データ!$A$3:$DE$365,$E37+19,FALSE)</f>
        <v>200</v>
      </c>
      <c r="P37" s="104">
        <f>VLOOKUP($A37&amp;P$84,決統データ!$A$3:$DE$365,$E37+19,FALSE)</f>
        <v>0</v>
      </c>
      <c r="Q37" s="104">
        <f>VLOOKUP($A37&amp;Q$84,決統データ!$A$3:$DE$365,$E37+19,FALSE)</f>
        <v>200</v>
      </c>
      <c r="R37" s="104">
        <f>VLOOKUP($A37&amp;R$84,決統データ!$A$3:$DE$365,$E37+19,FALSE)</f>
        <v>200</v>
      </c>
      <c r="S37" s="104">
        <f>VLOOKUP($A37&amp;S$84,決統データ!$A$3:$DE$365,$E37+19,FALSE)</f>
        <v>200</v>
      </c>
      <c r="T37" s="104">
        <f>VLOOKUP($A37&amp;T$84,決統データ!$A$3:$DE$365,$E37+19,FALSE)</f>
        <v>200</v>
      </c>
      <c r="U37" s="104">
        <f>VLOOKUP($A37&amp;U$84,決統データ!$A$3:$DE$365,$E37+19,FALSE)</f>
        <v>1500</v>
      </c>
      <c r="V37" s="104">
        <f>VLOOKUP($A37&amp;V$84,決統データ!$A$3:$DE$365,$E37+19,FALSE)</f>
        <v>1000</v>
      </c>
      <c r="W37" s="104">
        <f>VLOOKUP($A37&amp;W$84,決統データ!$A$3:$DE$365,$E37+19,FALSE)</f>
        <v>300</v>
      </c>
      <c r="X37" s="104">
        <f>VLOOKUP($A37&amp;X$84,決統データ!$A$3:$DE$365,$E37+19,FALSE)</f>
        <v>200</v>
      </c>
      <c r="Y37" s="104">
        <f>VLOOKUP($A37&amp;Y$84,決統データ!$A$3:$DE$365,$E37+19,FALSE)</f>
        <v>100</v>
      </c>
      <c r="Z37" s="326"/>
    </row>
    <row r="38" spans="1:26" ht="14.25" customHeight="1">
      <c r="A38" s="27" t="str">
        <f t="shared" si="4"/>
        <v>1401901</v>
      </c>
      <c r="B38" s="28" t="s">
        <v>1025</v>
      </c>
      <c r="C38" s="29">
        <v>19</v>
      </c>
      <c r="D38" s="28" t="s">
        <v>761</v>
      </c>
      <c r="E38" s="25">
        <v>33</v>
      </c>
      <c r="F38" s="1089"/>
      <c r="G38" s="1046" t="s">
        <v>1414</v>
      </c>
      <c r="H38" s="1046"/>
      <c r="I38" s="1046"/>
      <c r="J38" s="1046"/>
      <c r="K38" s="104">
        <f>VLOOKUP($A38&amp;K$84,決統データ!$A$3:$DE$365,$E38+19,FALSE)</f>
        <v>1390</v>
      </c>
      <c r="L38" s="104">
        <f>VLOOKUP($A38&amp;L$84,決統データ!$A$3:$DE$365,$E38+19,FALSE)</f>
        <v>1459</v>
      </c>
      <c r="M38" s="104">
        <f>VLOOKUP($A38&amp;M$84,決統データ!$A$3:$DE$365,$E38+19,FALSE)</f>
        <v>582</v>
      </c>
      <c r="N38" s="104">
        <f>VLOOKUP($A38&amp;N$84,決統データ!$A$3:$DE$365,$E38+19,FALSE)</f>
        <v>517</v>
      </c>
      <c r="O38" s="104">
        <f>VLOOKUP($A38&amp;O$84,決統データ!$A$3:$DE$365,$E38+19,FALSE)</f>
        <v>1406</v>
      </c>
      <c r="P38" s="104">
        <f>VLOOKUP($A38&amp;P$84,決統データ!$A$3:$DE$365,$E38+19,FALSE)</f>
        <v>0</v>
      </c>
      <c r="Q38" s="104">
        <f>VLOOKUP($A38&amp;Q$84,決統データ!$A$3:$DE$365,$E38+19,FALSE)</f>
        <v>75</v>
      </c>
      <c r="R38" s="104">
        <f>VLOOKUP($A38&amp;R$84,決統データ!$A$3:$DE$365,$E38+19,FALSE)</f>
        <v>69</v>
      </c>
      <c r="S38" s="104">
        <f>VLOOKUP($A38&amp;S$84,決統データ!$A$3:$DE$365,$E38+19,FALSE)</f>
        <v>200</v>
      </c>
      <c r="T38" s="104">
        <f>VLOOKUP($A38&amp;T$84,決統データ!$A$3:$DE$365,$E38+19,FALSE)</f>
        <v>200</v>
      </c>
      <c r="U38" s="104">
        <f>VLOOKUP($A38&amp;U$84,決統データ!$A$3:$DE$365,$E38+19,FALSE)</f>
        <v>2879</v>
      </c>
      <c r="V38" s="104">
        <f>VLOOKUP($A38&amp;V$84,決統データ!$A$3:$DE$365,$E38+19,FALSE)</f>
        <v>431</v>
      </c>
      <c r="W38" s="104">
        <f>VLOOKUP($A38&amp;W$84,決統データ!$A$3:$DE$365,$E38+19,FALSE)</f>
        <v>300</v>
      </c>
      <c r="X38" s="104">
        <f>VLOOKUP($A38&amp;X$84,決統データ!$A$3:$DE$365,$E38+19,FALSE)</f>
        <v>200</v>
      </c>
      <c r="Y38" s="104">
        <f>VLOOKUP($A38&amp;Y$84,決統データ!$A$3:$DE$365,$E38+19,FALSE)</f>
        <v>75</v>
      </c>
      <c r="Z38" s="326"/>
    </row>
    <row r="39" spans="1:26">
      <c r="A39" s="27" t="str">
        <f t="shared" si="4"/>
        <v>1401901</v>
      </c>
      <c r="B39" s="28" t="s">
        <v>1407</v>
      </c>
      <c r="C39" s="29">
        <v>19</v>
      </c>
      <c r="D39" s="28" t="s">
        <v>548</v>
      </c>
      <c r="E39" s="25">
        <v>34</v>
      </c>
      <c r="F39" s="1089"/>
      <c r="G39" s="1046" t="s">
        <v>1415</v>
      </c>
      <c r="H39" s="1046"/>
      <c r="I39" s="1046"/>
      <c r="J39" s="1046"/>
      <c r="K39" s="104">
        <f>VLOOKUP($A39&amp;K$84,決統データ!$A$3:$DE$365,$E39+19,FALSE)</f>
        <v>281</v>
      </c>
      <c r="L39" s="104">
        <f>VLOOKUP($A39&amp;L$84,決統データ!$A$3:$DE$365,$E39+19,FALSE)</f>
        <v>455</v>
      </c>
      <c r="M39" s="104">
        <f>VLOOKUP($A39&amp;M$84,決統データ!$A$3:$DE$365,$E39+19,FALSE)</f>
        <v>180</v>
      </c>
      <c r="N39" s="104">
        <f>VLOOKUP($A39&amp;N$84,決統データ!$A$3:$DE$365,$E39+19,FALSE)</f>
        <v>97</v>
      </c>
      <c r="O39" s="104">
        <f>VLOOKUP($A39&amp;O$84,決統データ!$A$3:$DE$365,$E39+19,FALSE)</f>
        <v>389</v>
      </c>
      <c r="P39" s="104">
        <f>VLOOKUP($A39&amp;P$84,決統データ!$A$3:$DE$365,$E39+19,FALSE)</f>
        <v>0</v>
      </c>
      <c r="Q39" s="104">
        <f>VLOOKUP($A39&amp;Q$84,決統データ!$A$3:$DE$365,$E39+19,FALSE)</f>
        <v>312</v>
      </c>
      <c r="R39" s="104">
        <f>VLOOKUP($A39&amp;R$84,決統データ!$A$3:$DE$365,$E39+19,FALSE)</f>
        <v>543</v>
      </c>
      <c r="S39" s="104">
        <f>VLOOKUP($A39&amp;S$84,決統データ!$A$3:$DE$365,$E39+19,FALSE)</f>
        <v>301</v>
      </c>
      <c r="T39" s="104">
        <f>VLOOKUP($A39&amp;T$84,決統データ!$A$3:$DE$365,$E39+19,FALSE)</f>
        <v>77</v>
      </c>
      <c r="U39" s="104">
        <f>VLOOKUP($A39&amp;U$84,決統データ!$A$3:$DE$365,$E39+19,FALSE)</f>
        <v>691</v>
      </c>
      <c r="V39" s="104">
        <f>VLOOKUP($A39&amp;V$84,決統データ!$A$3:$DE$365,$E39+19,FALSE)</f>
        <v>297</v>
      </c>
      <c r="W39" s="104">
        <f>VLOOKUP($A39&amp;W$84,決統データ!$A$3:$DE$365,$E39+19,FALSE)</f>
        <v>726</v>
      </c>
      <c r="X39" s="104">
        <f>VLOOKUP($A39&amp;X$84,決統データ!$A$3:$DE$365,$E39+19,FALSE)</f>
        <v>306</v>
      </c>
      <c r="Y39" s="104">
        <f>VLOOKUP($A39&amp;Y$84,決統データ!$A$3:$DE$365,$E39+19,FALSE)</f>
        <v>483</v>
      </c>
      <c r="Z39" s="326"/>
    </row>
    <row r="40" spans="1:26" ht="14.25" customHeight="1">
      <c r="A40" s="27" t="str">
        <f t="shared" si="4"/>
        <v>1401901</v>
      </c>
      <c r="B40" s="28" t="s">
        <v>1407</v>
      </c>
      <c r="C40" s="29">
        <v>19</v>
      </c>
      <c r="D40" s="28" t="s">
        <v>548</v>
      </c>
      <c r="E40" s="25">
        <v>35</v>
      </c>
      <c r="F40" s="1090"/>
      <c r="G40" s="1085" t="s">
        <v>899</v>
      </c>
      <c r="H40" s="1086"/>
      <c r="I40" s="1086"/>
      <c r="J40" s="1087"/>
      <c r="K40" s="104">
        <f>VLOOKUP($A40&amp;K$84,決統データ!$A$3:$DE$365,$E40+19,FALSE)</f>
        <v>5040401</v>
      </c>
      <c r="L40" s="104">
        <f>VLOOKUP($A40&amp;L$84,決統データ!$A$3:$DE$365,$E40+19,FALSE)</f>
        <v>5040401</v>
      </c>
      <c r="M40" s="104">
        <f>VLOOKUP($A40&amp;M$84,決統データ!$A$3:$DE$365,$E40+19,FALSE)</f>
        <v>5040401</v>
      </c>
      <c r="N40" s="104">
        <f>VLOOKUP($A40&amp;N$84,決統データ!$A$3:$DE$365,$E40+19,FALSE)</f>
        <v>5040401</v>
      </c>
      <c r="O40" s="104">
        <f>VLOOKUP($A40&amp;O$84,決統データ!$A$3:$DE$365,$E40+19,FALSE)</f>
        <v>4250401</v>
      </c>
      <c r="P40" s="104">
        <f>VLOOKUP($A40&amp;P$84,決統データ!$A$3:$DE$365,$E40+19,FALSE)</f>
        <v>5011001</v>
      </c>
      <c r="Q40" s="104">
        <f>VLOOKUP($A40&amp;Q$84,決統データ!$A$3:$DE$365,$E40+19,FALSE)</f>
        <v>5011001</v>
      </c>
      <c r="R40" s="104">
        <f>VLOOKUP($A40&amp;R$84,決統データ!$A$3:$DE$365,$E40+19,FALSE)</f>
        <v>5011001</v>
      </c>
      <c r="S40" s="104">
        <f>VLOOKUP($A40&amp;S$84,決統データ!$A$3:$DE$365,$E40+19,FALSE)</f>
        <v>3630601</v>
      </c>
      <c r="T40" s="104">
        <f>VLOOKUP($A40&amp;T$84,決統データ!$A$3:$DE$365,$E40+19,FALSE)</f>
        <v>4250401</v>
      </c>
      <c r="U40" s="104">
        <f>VLOOKUP($A40&amp;U$84,決統データ!$A$3:$DE$365,$E40+19,FALSE)</f>
        <v>5030401</v>
      </c>
      <c r="V40" s="104">
        <f>VLOOKUP($A40&amp;V$84,決統データ!$A$3:$DE$365,$E40+19,FALSE)</f>
        <v>5030401</v>
      </c>
      <c r="W40" s="104">
        <f>VLOOKUP($A40&amp;W$84,決統データ!$A$3:$DE$365,$E40+19,FALSE)</f>
        <v>4290401</v>
      </c>
      <c r="X40" s="104">
        <f>VLOOKUP($A40&amp;X$84,決統データ!$A$3:$DE$365,$E40+19,FALSE)</f>
        <v>4310401</v>
      </c>
      <c r="Y40" s="104">
        <f>VLOOKUP($A40&amp;Y$84,決統データ!$A$3:$DE$365,$E40+19,FALSE)</f>
        <v>4240401</v>
      </c>
      <c r="Z40" s="326"/>
    </row>
    <row r="41" spans="1:26" ht="14.25" customHeight="1">
      <c r="A41" s="27" t="str">
        <f t="shared" si="4"/>
        <v>1401901</v>
      </c>
      <c r="B41" s="28" t="s">
        <v>1407</v>
      </c>
      <c r="C41" s="29">
        <v>19</v>
      </c>
      <c r="D41" s="28" t="s">
        <v>548</v>
      </c>
      <c r="E41" s="25">
        <v>36</v>
      </c>
      <c r="F41" s="1046" t="s">
        <v>1416</v>
      </c>
      <c r="G41" s="1046"/>
      <c r="H41" s="1046"/>
      <c r="I41" s="1046"/>
      <c r="J41" s="1046"/>
      <c r="K41" s="104">
        <f>VLOOKUP($A41&amp;K$84,決統データ!$A$3:$DE$365,$E41+19,FALSE)</f>
        <v>30</v>
      </c>
      <c r="L41" s="104">
        <f>VLOOKUP($A41&amp;L$84,決統データ!$A$3:$DE$365,$E41+19,FALSE)</f>
        <v>43</v>
      </c>
      <c r="M41" s="104">
        <f>VLOOKUP($A41&amp;M$84,決統データ!$A$3:$DE$365,$E41+19,FALSE)</f>
        <v>46</v>
      </c>
      <c r="N41" s="104">
        <f>VLOOKUP($A41&amp;N$84,決統データ!$A$3:$DE$365,$E41+19,FALSE)</f>
        <v>46</v>
      </c>
      <c r="O41" s="104">
        <f>VLOOKUP($A41&amp;O$84,決統データ!$A$3:$DE$365,$E41+19,FALSE)</f>
        <v>20</v>
      </c>
      <c r="P41" s="104">
        <f>VLOOKUP($A41&amp;P$84,決統データ!$A$3:$DE$365,$E41+19,FALSE)</f>
        <v>12</v>
      </c>
      <c r="Q41" s="104">
        <f>VLOOKUP($A41&amp;Q$84,決統データ!$A$3:$DE$365,$E41+19,FALSE)</f>
        <v>29</v>
      </c>
      <c r="R41" s="104">
        <f>VLOOKUP($A41&amp;R$84,決統データ!$A$3:$DE$365,$E41+19,FALSE)</f>
        <v>15</v>
      </c>
      <c r="S41" s="104">
        <f>VLOOKUP($A41&amp;S$84,決統データ!$A$3:$DE$365,$E41+19,FALSE)</f>
        <v>36</v>
      </c>
      <c r="T41" s="104">
        <f>VLOOKUP($A41&amp;T$84,決統データ!$A$3:$DE$365,$E41+19,FALSE)</f>
        <v>11</v>
      </c>
      <c r="U41" s="104">
        <f>VLOOKUP($A41&amp;U$84,決統データ!$A$3:$DE$365,$E41+19,FALSE)</f>
        <v>23</v>
      </c>
      <c r="V41" s="104">
        <f>VLOOKUP($A41&amp;V$84,決統データ!$A$3:$DE$365,$E41+19,FALSE)</f>
        <v>21</v>
      </c>
      <c r="W41" s="104">
        <f>VLOOKUP($A41&amp;W$84,決統データ!$A$3:$DE$365,$E41+19,FALSE)</f>
        <v>18</v>
      </c>
      <c r="X41" s="104">
        <f>VLOOKUP($A41&amp;X$84,決統データ!$A$3:$DE$365,$E41+19,FALSE)</f>
        <v>10</v>
      </c>
      <c r="Y41" s="104">
        <f>VLOOKUP($A41&amp;Y$84,決統データ!$A$3:$DE$365,$E41+19,FALSE)</f>
        <v>40</v>
      </c>
      <c r="Z41" s="326"/>
    </row>
    <row r="42" spans="1:26">
      <c r="A42" s="27" t="str">
        <f t="shared" si="4"/>
        <v>1401901</v>
      </c>
      <c r="B42" s="28" t="s">
        <v>1407</v>
      </c>
      <c r="C42" s="29">
        <v>19</v>
      </c>
      <c r="D42" s="28" t="s">
        <v>548</v>
      </c>
      <c r="E42" s="25">
        <v>37</v>
      </c>
      <c r="F42" s="1046" t="s">
        <v>1479</v>
      </c>
      <c r="G42" s="1046"/>
      <c r="H42" s="1046"/>
      <c r="I42" s="1046"/>
      <c r="J42" s="1046"/>
      <c r="K42" s="104">
        <f>VLOOKUP($A42&amp;K$84,決統データ!$A$3:$DE$365,$E42+19,FALSE)</f>
        <v>2</v>
      </c>
      <c r="L42" s="104">
        <f>VLOOKUP($A42&amp;L$84,決統データ!$A$3:$DE$365,$E42+19,FALSE)</f>
        <v>2</v>
      </c>
      <c r="M42" s="104">
        <f>VLOOKUP($A42&amp;M$84,決統データ!$A$3:$DE$365,$E42+19,FALSE)</f>
        <v>2</v>
      </c>
      <c r="N42" s="104">
        <f>VLOOKUP($A42&amp;N$84,決統データ!$A$3:$DE$365,$E42+19,FALSE)</f>
        <v>2</v>
      </c>
      <c r="O42" s="104">
        <f>VLOOKUP($A42&amp;O$84,決統データ!$A$3:$DE$365,$E42+19,FALSE)</f>
        <v>2</v>
      </c>
      <c r="P42" s="104">
        <f>VLOOKUP($A42&amp;P$84,決統データ!$A$3:$DE$365,$E42+19,FALSE)</f>
        <v>2</v>
      </c>
      <c r="Q42" s="104">
        <f>VLOOKUP($A42&amp;Q$84,決統データ!$A$3:$DE$365,$E42+19,FALSE)</f>
        <v>1</v>
      </c>
      <c r="R42" s="104">
        <f>VLOOKUP($A42&amp;R$84,決統データ!$A$3:$DE$365,$E42+19,FALSE)</f>
        <v>2</v>
      </c>
      <c r="S42" s="104">
        <f>VLOOKUP($A42&amp;S$84,決統データ!$A$3:$DE$365,$E42+19,FALSE)</f>
        <v>2</v>
      </c>
      <c r="T42" s="104">
        <f>VLOOKUP($A42&amp;T$84,決統データ!$A$3:$DE$365,$E42+19,FALSE)</f>
        <v>2</v>
      </c>
      <c r="U42" s="104">
        <f>VLOOKUP($A42&amp;U$84,決統データ!$A$3:$DE$365,$E42+19,FALSE)</f>
        <v>2</v>
      </c>
      <c r="V42" s="104">
        <f>VLOOKUP($A42&amp;V$84,決統データ!$A$3:$DE$365,$E42+19,FALSE)</f>
        <v>2</v>
      </c>
      <c r="W42" s="104">
        <f>VLOOKUP($A42&amp;W$84,決統データ!$A$3:$DE$365,$E42+19,FALSE)</f>
        <v>2</v>
      </c>
      <c r="X42" s="104">
        <f>VLOOKUP($A42&amp;X$84,決統データ!$A$3:$DE$365,$E42+19,FALSE)</f>
        <v>2</v>
      </c>
      <c r="Y42" s="104">
        <f>VLOOKUP($A42&amp;Y$84,決統データ!$A$3:$DE$365,$E42+19,FALSE)</f>
        <v>2</v>
      </c>
      <c r="Z42" s="326"/>
    </row>
    <row r="43" spans="1:26">
      <c r="A43" s="27" t="str">
        <f t="shared" ref="A43:A67" si="5">+B43&amp;C43&amp;D43</f>
        <v>1401902</v>
      </c>
      <c r="B43" s="28" t="s">
        <v>1025</v>
      </c>
      <c r="C43" s="29">
        <v>19</v>
      </c>
      <c r="D43" s="28" t="s">
        <v>767</v>
      </c>
      <c r="E43" s="25">
        <v>2</v>
      </c>
      <c r="F43" s="1083" t="s">
        <v>985</v>
      </c>
      <c r="G43" s="1081" t="s">
        <v>984</v>
      </c>
      <c r="H43" s="1082"/>
      <c r="I43" s="120" t="s">
        <v>979</v>
      </c>
      <c r="J43" s="123"/>
      <c r="K43" s="285">
        <f>VLOOKUP($A43&amp;K$84,決統データ!$A$3:$DE$365,$E43+19,FALSE)</f>
        <v>14400</v>
      </c>
      <c r="L43" s="285">
        <f>VLOOKUP($A43&amp;L$84,決統データ!$A$3:$DE$365,$E43+19,FALSE)</f>
        <v>14400</v>
      </c>
      <c r="M43" s="285">
        <f>VLOOKUP($A43&amp;M$84,決統データ!$A$3:$DE$365,$E43+19,FALSE)</f>
        <v>3000</v>
      </c>
      <c r="N43" s="285">
        <f>VLOOKUP($A43&amp;N$84,決統データ!$A$3:$DE$365,$E43+19,FALSE)</f>
        <v>8000</v>
      </c>
      <c r="O43" s="285">
        <f>VLOOKUP($A43&amp;O$84,決統データ!$A$3:$DE$365,$E43+19,FALSE)</f>
        <v>16800</v>
      </c>
      <c r="P43" s="285">
        <f>VLOOKUP($A43&amp;P$84,決統データ!$A$3:$DE$365,$E43+19,FALSE)</f>
        <v>3341</v>
      </c>
      <c r="Q43" s="285">
        <f>VLOOKUP($A43&amp;Q$84,決統データ!$A$3:$DE$365,$E43+19,FALSE)</f>
        <v>6458</v>
      </c>
      <c r="R43" s="285">
        <f>VLOOKUP($A43&amp;R$84,決統データ!$A$3:$DE$365,$E43+19,FALSE)</f>
        <v>3931</v>
      </c>
      <c r="S43" s="285">
        <f>VLOOKUP($A43&amp;S$84,決統データ!$A$3:$DE$365,$E43+19,FALSE)</f>
        <v>8700</v>
      </c>
      <c r="T43" s="285">
        <f>VLOOKUP($A43&amp;T$84,決統データ!$A$3:$DE$365,$E43+19,FALSE)</f>
        <v>13700</v>
      </c>
      <c r="U43" s="285">
        <f>VLOOKUP($A43&amp;U$84,決統データ!$A$3:$DE$365,$E43+19,FALSE)</f>
        <v>8406</v>
      </c>
      <c r="V43" s="285">
        <f>VLOOKUP($A43&amp;V$84,決統データ!$A$3:$DE$365,$E43+19,FALSE)</f>
        <v>3837</v>
      </c>
      <c r="W43" s="285">
        <f>VLOOKUP($A43&amp;W$84,決統データ!$A$3:$DE$365,$E43+19,FALSE)</f>
        <v>58448</v>
      </c>
      <c r="X43" s="285">
        <f>VLOOKUP($A43&amp;X$84,決統データ!$A$3:$DE$365,$E43+19,FALSE)</f>
        <v>0</v>
      </c>
      <c r="Y43" s="285">
        <f>VLOOKUP($A43&amp;Y$84,決統データ!$A$3:$DE$365,$E43+19,FALSE)</f>
        <v>10548</v>
      </c>
      <c r="Z43" s="283">
        <f t="shared" ref="Z43:Z67" si="6">SUM(K43:Y43)</f>
        <v>173969</v>
      </c>
    </row>
    <row r="44" spans="1:26">
      <c r="A44" s="27" t="str">
        <f t="shared" si="5"/>
        <v>1401902</v>
      </c>
      <c r="B44" s="28" t="s">
        <v>1025</v>
      </c>
      <c r="C44" s="29">
        <v>19</v>
      </c>
      <c r="D44" s="28" t="s">
        <v>767</v>
      </c>
      <c r="E44" s="25">
        <v>3</v>
      </c>
      <c r="F44" s="1084"/>
      <c r="G44" s="1082"/>
      <c r="H44" s="1082"/>
      <c r="I44" s="120" t="s">
        <v>977</v>
      </c>
      <c r="J44" s="123" t="s">
        <v>903</v>
      </c>
      <c r="K44" s="285">
        <f>VLOOKUP($A44&amp;K$84,決統データ!$A$3:$DE$365,$E44+19,FALSE)</f>
        <v>0</v>
      </c>
      <c r="L44" s="285">
        <f>VLOOKUP($A44&amp;L$84,決統データ!$A$3:$DE$365,$E44+19,FALSE)</f>
        <v>0</v>
      </c>
      <c r="M44" s="285">
        <f>VLOOKUP($A44&amp;M$84,決統データ!$A$3:$DE$365,$E44+19,FALSE)</f>
        <v>0</v>
      </c>
      <c r="N44" s="285">
        <f>VLOOKUP($A44&amp;N$84,決統データ!$A$3:$DE$365,$E44+19,FALSE)</f>
        <v>0</v>
      </c>
      <c r="O44" s="285">
        <f>VLOOKUP($A44&amp;O$84,決統データ!$A$3:$DE$365,$E44+19,FALSE)</f>
        <v>0</v>
      </c>
      <c r="P44" s="285">
        <f>VLOOKUP($A44&amp;P$84,決統データ!$A$3:$DE$365,$E44+19,FALSE)</f>
        <v>0</v>
      </c>
      <c r="Q44" s="285">
        <f>VLOOKUP($A44&amp;Q$84,決統データ!$A$3:$DE$365,$E44+19,FALSE)</f>
        <v>0</v>
      </c>
      <c r="R44" s="285">
        <f>VLOOKUP($A44&amp;R$84,決統データ!$A$3:$DE$365,$E44+19,FALSE)</f>
        <v>0</v>
      </c>
      <c r="S44" s="285">
        <f>VLOOKUP($A44&amp;S$84,決統データ!$A$3:$DE$365,$E44+19,FALSE)</f>
        <v>0</v>
      </c>
      <c r="T44" s="285">
        <f>VLOOKUP($A44&amp;T$84,決統データ!$A$3:$DE$365,$E44+19,FALSE)</f>
        <v>0</v>
      </c>
      <c r="U44" s="285">
        <f>VLOOKUP($A44&amp;U$84,決統データ!$A$3:$DE$365,$E44+19,FALSE)</f>
        <v>0</v>
      </c>
      <c r="V44" s="285">
        <f>VLOOKUP($A44&amp;V$84,決統データ!$A$3:$DE$365,$E44+19,FALSE)</f>
        <v>0</v>
      </c>
      <c r="W44" s="285">
        <f>VLOOKUP($A44&amp;W$84,決統データ!$A$3:$DE$365,$E44+19,FALSE)</f>
        <v>661</v>
      </c>
      <c r="X44" s="285">
        <f>VLOOKUP($A44&amp;X$84,決統データ!$A$3:$DE$365,$E44+19,FALSE)</f>
        <v>0</v>
      </c>
      <c r="Y44" s="285">
        <f>VLOOKUP($A44&amp;Y$84,決統データ!$A$3:$DE$365,$E44+19,FALSE)</f>
        <v>0</v>
      </c>
      <c r="Z44" s="283">
        <f t="shared" si="6"/>
        <v>661</v>
      </c>
    </row>
    <row r="45" spans="1:26">
      <c r="A45" s="27" t="str">
        <f t="shared" si="5"/>
        <v>1401902</v>
      </c>
      <c r="B45" s="28" t="s">
        <v>1025</v>
      </c>
      <c r="C45" s="29">
        <v>19</v>
      </c>
      <c r="D45" s="28" t="s">
        <v>767</v>
      </c>
      <c r="E45" s="25">
        <v>4</v>
      </c>
      <c r="F45" s="1084"/>
      <c r="G45" s="1082"/>
      <c r="H45" s="1082"/>
      <c r="I45" s="120" t="s">
        <v>978</v>
      </c>
      <c r="J45" s="123"/>
      <c r="K45" s="285">
        <f>VLOOKUP($A45&amp;K$84,決統データ!$A$3:$DE$365,$E45+19,FALSE)</f>
        <v>14400</v>
      </c>
      <c r="L45" s="285">
        <f>VLOOKUP($A45&amp;L$84,決統データ!$A$3:$DE$365,$E45+19,FALSE)</f>
        <v>14400</v>
      </c>
      <c r="M45" s="285">
        <f>VLOOKUP($A45&amp;M$84,決統データ!$A$3:$DE$365,$E45+19,FALSE)</f>
        <v>3000</v>
      </c>
      <c r="N45" s="285">
        <f>VLOOKUP($A45&amp;N$84,決統データ!$A$3:$DE$365,$E45+19,FALSE)</f>
        <v>8000</v>
      </c>
      <c r="O45" s="285">
        <f>VLOOKUP($A45&amp;O$84,決統データ!$A$3:$DE$365,$E45+19,FALSE)</f>
        <v>16800</v>
      </c>
      <c r="P45" s="285">
        <f>VLOOKUP($A45&amp;P$84,決統データ!$A$3:$DE$365,$E45+19,FALSE)</f>
        <v>801</v>
      </c>
      <c r="Q45" s="285">
        <f>VLOOKUP($A45&amp;Q$84,決統データ!$A$3:$DE$365,$E45+19,FALSE)</f>
        <v>9951</v>
      </c>
      <c r="R45" s="285">
        <f>VLOOKUP($A45&amp;R$84,決統データ!$A$3:$DE$365,$E45+19,FALSE)</f>
        <v>2477</v>
      </c>
      <c r="S45" s="285">
        <f>VLOOKUP($A45&amp;S$84,決統データ!$A$3:$DE$365,$E45+19,FALSE)</f>
        <v>2354</v>
      </c>
      <c r="T45" s="285">
        <f>VLOOKUP($A45&amp;T$84,決統データ!$A$3:$DE$365,$E45+19,FALSE)</f>
        <v>2749</v>
      </c>
      <c r="U45" s="285">
        <f>VLOOKUP($A45&amp;U$84,決統データ!$A$3:$DE$365,$E45+19,FALSE)</f>
        <v>8406</v>
      </c>
      <c r="V45" s="285">
        <f>VLOOKUP($A45&amp;V$84,決統データ!$A$3:$DE$365,$E45+19,FALSE)</f>
        <v>3837</v>
      </c>
      <c r="W45" s="285">
        <f>VLOOKUP($A45&amp;W$84,決統データ!$A$3:$DE$365,$E45+19,FALSE)</f>
        <v>58448</v>
      </c>
      <c r="X45" s="285">
        <f>VLOOKUP($A45&amp;X$84,決統データ!$A$3:$DE$365,$E45+19,FALSE)</f>
        <v>0</v>
      </c>
      <c r="Y45" s="285">
        <f>VLOOKUP($A45&amp;Y$84,決統データ!$A$3:$DE$365,$E45+19,FALSE)</f>
        <v>3900</v>
      </c>
      <c r="Z45" s="283">
        <f t="shared" si="6"/>
        <v>149523</v>
      </c>
    </row>
    <row r="46" spans="1:26">
      <c r="A46" s="27" t="str">
        <f t="shared" si="5"/>
        <v>1401902</v>
      </c>
      <c r="B46" s="28" t="s">
        <v>1025</v>
      </c>
      <c r="C46" s="29">
        <v>19</v>
      </c>
      <c r="D46" s="28" t="s">
        <v>767</v>
      </c>
      <c r="E46" s="25">
        <v>5</v>
      </c>
      <c r="F46" s="1084"/>
      <c r="G46" s="1082"/>
      <c r="H46" s="1082"/>
      <c r="I46" s="120" t="s">
        <v>977</v>
      </c>
      <c r="J46" s="123" t="s">
        <v>833</v>
      </c>
      <c r="K46" s="285">
        <f>VLOOKUP($A46&amp;K$84,決統データ!$A$3:$DE$365,$E46+19,FALSE)</f>
        <v>0</v>
      </c>
      <c r="L46" s="285">
        <f>VLOOKUP($A46&amp;L$84,決統データ!$A$3:$DE$365,$E46+19,FALSE)</f>
        <v>0</v>
      </c>
      <c r="M46" s="285">
        <f>VLOOKUP($A46&amp;M$84,決統データ!$A$3:$DE$365,$E46+19,FALSE)</f>
        <v>0</v>
      </c>
      <c r="N46" s="285">
        <f>VLOOKUP($A46&amp;N$84,決統データ!$A$3:$DE$365,$E46+19,FALSE)</f>
        <v>0</v>
      </c>
      <c r="O46" s="285">
        <f>VLOOKUP($A46&amp;O$84,決統データ!$A$3:$DE$365,$E46+19,FALSE)</f>
        <v>0</v>
      </c>
      <c r="P46" s="285">
        <f>VLOOKUP($A46&amp;P$84,決統データ!$A$3:$DE$365,$E46+19,FALSE)</f>
        <v>0</v>
      </c>
      <c r="Q46" s="285">
        <f>VLOOKUP($A46&amp;Q$84,決統データ!$A$3:$DE$365,$E46+19,FALSE)</f>
        <v>1524</v>
      </c>
      <c r="R46" s="285">
        <f>VLOOKUP($A46&amp;R$84,決統データ!$A$3:$DE$365,$E46+19,FALSE)</f>
        <v>0</v>
      </c>
      <c r="S46" s="285">
        <f>VLOOKUP($A46&amp;S$84,決統データ!$A$3:$DE$365,$E46+19,FALSE)</f>
        <v>0</v>
      </c>
      <c r="T46" s="285">
        <f>VLOOKUP($A46&amp;T$84,決統データ!$A$3:$DE$365,$E46+19,FALSE)</f>
        <v>0</v>
      </c>
      <c r="U46" s="285">
        <f>VLOOKUP($A46&amp;U$84,決統データ!$A$3:$DE$365,$E46+19,FALSE)</f>
        <v>0</v>
      </c>
      <c r="V46" s="285">
        <f>VLOOKUP($A46&amp;V$84,決統データ!$A$3:$DE$365,$E46+19,FALSE)</f>
        <v>0</v>
      </c>
      <c r="W46" s="285">
        <f>VLOOKUP($A46&amp;W$84,決統データ!$A$3:$DE$365,$E46+19,FALSE)</f>
        <v>0</v>
      </c>
      <c r="X46" s="285">
        <f>VLOOKUP($A46&amp;X$84,決統データ!$A$3:$DE$365,$E46+19,FALSE)</f>
        <v>0</v>
      </c>
      <c r="Y46" s="285">
        <f>VLOOKUP($A46&amp;Y$84,決統データ!$A$3:$DE$365,$E46+19,FALSE)</f>
        <v>0</v>
      </c>
      <c r="Z46" s="283">
        <f t="shared" si="6"/>
        <v>1524</v>
      </c>
    </row>
    <row r="47" spans="1:26">
      <c r="A47" s="27" t="str">
        <f t="shared" si="5"/>
        <v>1401902</v>
      </c>
      <c r="B47" s="28" t="s">
        <v>1025</v>
      </c>
      <c r="C47" s="29">
        <v>19</v>
      </c>
      <c r="D47" s="28" t="s">
        <v>767</v>
      </c>
      <c r="E47" s="25">
        <v>6</v>
      </c>
      <c r="F47" s="1084"/>
      <c r="G47" s="1082"/>
      <c r="H47" s="1082"/>
      <c r="I47" s="120" t="s">
        <v>975</v>
      </c>
      <c r="J47" s="123" t="s">
        <v>974</v>
      </c>
      <c r="K47" s="285">
        <f>VLOOKUP($A47&amp;K$84,決統データ!$A$3:$DE$365,$E47+19,FALSE)</f>
        <v>0</v>
      </c>
      <c r="L47" s="285">
        <f>VLOOKUP($A47&amp;L$84,決統データ!$A$3:$DE$365,$E47+19,FALSE)</f>
        <v>0</v>
      </c>
      <c r="M47" s="285">
        <f>VLOOKUP($A47&amp;M$84,決統データ!$A$3:$DE$365,$E47+19,FALSE)</f>
        <v>0</v>
      </c>
      <c r="N47" s="285">
        <f>VLOOKUP($A47&amp;N$84,決統データ!$A$3:$DE$365,$E47+19,FALSE)</f>
        <v>0</v>
      </c>
      <c r="O47" s="285">
        <f>VLOOKUP($A47&amp;O$84,決統データ!$A$3:$DE$365,$E47+19,FALSE)</f>
        <v>0</v>
      </c>
      <c r="P47" s="285">
        <f>VLOOKUP($A47&amp;P$84,決統データ!$A$3:$DE$365,$E47+19,FALSE)</f>
        <v>2540</v>
      </c>
      <c r="Q47" s="285">
        <f>VLOOKUP($A47&amp;Q$84,決統データ!$A$3:$DE$365,$E47+19,FALSE)</f>
        <v>-3493</v>
      </c>
      <c r="R47" s="285">
        <f>VLOOKUP($A47&amp;R$84,決統データ!$A$3:$DE$365,$E47+19,FALSE)</f>
        <v>1454</v>
      </c>
      <c r="S47" s="285">
        <f>VLOOKUP($A47&amp;S$84,決統データ!$A$3:$DE$365,$E47+19,FALSE)</f>
        <v>6346</v>
      </c>
      <c r="T47" s="285">
        <f>VLOOKUP($A47&amp;T$84,決統データ!$A$3:$DE$365,$E47+19,FALSE)</f>
        <v>10951</v>
      </c>
      <c r="U47" s="285">
        <f>VLOOKUP($A47&amp;U$84,決統データ!$A$3:$DE$365,$E47+19,FALSE)</f>
        <v>0</v>
      </c>
      <c r="V47" s="285">
        <f>VLOOKUP($A47&amp;V$84,決統データ!$A$3:$DE$365,$E47+19,FALSE)</f>
        <v>0</v>
      </c>
      <c r="W47" s="285">
        <f>VLOOKUP($A47&amp;W$84,決統データ!$A$3:$DE$365,$E47+19,FALSE)</f>
        <v>0</v>
      </c>
      <c r="X47" s="285">
        <f>VLOOKUP($A47&amp;X$84,決統データ!$A$3:$DE$365,$E47+19,FALSE)</f>
        <v>0</v>
      </c>
      <c r="Y47" s="285">
        <f>VLOOKUP($A47&amp;Y$84,決統データ!$A$3:$DE$365,$E47+19,FALSE)</f>
        <v>6648</v>
      </c>
      <c r="Z47" s="283">
        <f t="shared" si="6"/>
        <v>24446</v>
      </c>
    </row>
    <row r="48" spans="1:26">
      <c r="A48" s="27" t="str">
        <f t="shared" si="5"/>
        <v>1401902</v>
      </c>
      <c r="B48" s="28" t="s">
        <v>1025</v>
      </c>
      <c r="C48" s="29">
        <v>19</v>
      </c>
      <c r="D48" s="28" t="s">
        <v>767</v>
      </c>
      <c r="E48" s="25">
        <v>7</v>
      </c>
      <c r="F48" s="1084"/>
      <c r="G48" s="1049" t="s">
        <v>980</v>
      </c>
      <c r="H48" s="1048"/>
      <c r="I48" s="120" t="s">
        <v>979</v>
      </c>
      <c r="J48" s="123"/>
      <c r="K48" s="285">
        <f>VLOOKUP($A48&amp;K$84,決統データ!$A$3:$DE$365,$E48+19,FALSE)</f>
        <v>432000</v>
      </c>
      <c r="L48" s="285">
        <f>VLOOKUP($A48&amp;L$84,決統データ!$A$3:$DE$365,$E48+19,FALSE)</f>
        <v>432000</v>
      </c>
      <c r="M48" s="285">
        <f>VLOOKUP($A48&amp;M$84,決統データ!$A$3:$DE$365,$E48+19,FALSE)</f>
        <v>90000</v>
      </c>
      <c r="N48" s="285">
        <f>VLOOKUP($A48&amp;N$84,決統データ!$A$3:$DE$365,$E48+19,FALSE)</f>
        <v>240000</v>
      </c>
      <c r="O48" s="285">
        <f>VLOOKUP($A48&amp;O$84,決統データ!$A$3:$DE$365,$E48+19,FALSE)</f>
        <v>134400</v>
      </c>
      <c r="P48" s="285">
        <f>VLOOKUP($A48&amp;P$84,決統データ!$A$3:$DE$365,$E48+19,FALSE)</f>
        <v>779070</v>
      </c>
      <c r="Q48" s="285">
        <f>VLOOKUP($A48&amp;Q$84,決統データ!$A$3:$DE$365,$E48+19,FALSE)</f>
        <v>447805</v>
      </c>
      <c r="R48" s="285">
        <f>VLOOKUP($A48&amp;R$84,決統データ!$A$3:$DE$365,$E48+19,FALSE)</f>
        <v>108249</v>
      </c>
      <c r="S48" s="285">
        <f>VLOOKUP($A48&amp;S$84,決統データ!$A$3:$DE$365,$E48+19,FALSE)</f>
        <v>329332</v>
      </c>
      <c r="T48" s="285">
        <f>VLOOKUP($A48&amp;T$84,決統データ!$A$3:$DE$365,$E48+19,FALSE)</f>
        <v>576276</v>
      </c>
      <c r="U48" s="285">
        <f>VLOOKUP($A48&amp;U$84,決統データ!$A$3:$DE$365,$E48+19,FALSE)</f>
        <v>184779</v>
      </c>
      <c r="V48" s="285">
        <f>VLOOKUP($A48&amp;V$84,決統データ!$A$3:$DE$365,$E48+19,FALSE)</f>
        <v>114152</v>
      </c>
      <c r="W48" s="285">
        <f>VLOOKUP($A48&amp;W$84,決統データ!$A$3:$DE$365,$E48+19,FALSE)</f>
        <v>1457778</v>
      </c>
      <c r="X48" s="285">
        <f>VLOOKUP($A48&amp;X$84,決統データ!$A$3:$DE$365,$E48+19,FALSE)</f>
        <v>0</v>
      </c>
      <c r="Y48" s="285">
        <f>VLOOKUP($A48&amp;Y$84,決統データ!$A$3:$DE$365,$E48+19,FALSE)</f>
        <v>960953</v>
      </c>
      <c r="Z48" s="283">
        <f t="shared" si="6"/>
        <v>6286794</v>
      </c>
    </row>
    <row r="49" spans="1:26">
      <c r="A49" s="27" t="str">
        <f t="shared" si="5"/>
        <v>1401902</v>
      </c>
      <c r="B49" s="28" t="s">
        <v>1025</v>
      </c>
      <c r="C49" s="29">
        <v>19</v>
      </c>
      <c r="D49" s="28" t="s">
        <v>767</v>
      </c>
      <c r="E49" s="25">
        <v>8</v>
      </c>
      <c r="F49" s="1084"/>
      <c r="G49" s="1048"/>
      <c r="H49" s="1048"/>
      <c r="I49" s="120" t="s">
        <v>977</v>
      </c>
      <c r="J49" s="123" t="s">
        <v>903</v>
      </c>
      <c r="K49" s="285">
        <f>VLOOKUP($A49&amp;K$84,決統データ!$A$3:$DE$365,$E49+19,FALSE)</f>
        <v>0</v>
      </c>
      <c r="L49" s="285">
        <f>VLOOKUP($A49&amp;L$84,決統データ!$A$3:$DE$365,$E49+19,FALSE)</f>
        <v>0</v>
      </c>
      <c r="M49" s="285">
        <f>VLOOKUP($A49&amp;M$84,決統データ!$A$3:$DE$365,$E49+19,FALSE)</f>
        <v>0</v>
      </c>
      <c r="N49" s="285">
        <f>VLOOKUP($A49&amp;N$84,決統データ!$A$3:$DE$365,$E49+19,FALSE)</f>
        <v>0</v>
      </c>
      <c r="O49" s="285">
        <f>VLOOKUP($A49&amp;O$84,決統データ!$A$3:$DE$365,$E49+19,FALSE)</f>
        <v>0</v>
      </c>
      <c r="P49" s="285">
        <f>VLOOKUP($A49&amp;P$84,決統データ!$A$3:$DE$365,$E49+19,FALSE)</f>
        <v>106067</v>
      </c>
      <c r="Q49" s="285">
        <f>VLOOKUP($A49&amp;Q$84,決統データ!$A$3:$DE$365,$E49+19,FALSE)</f>
        <v>17956</v>
      </c>
      <c r="R49" s="285">
        <f>VLOOKUP($A49&amp;R$84,決統データ!$A$3:$DE$365,$E49+19,FALSE)</f>
        <v>0</v>
      </c>
      <c r="S49" s="285">
        <f>VLOOKUP($A49&amp;S$84,決統データ!$A$3:$DE$365,$E49+19,FALSE)</f>
        <v>0</v>
      </c>
      <c r="T49" s="285">
        <f>VLOOKUP($A49&amp;T$84,決統データ!$A$3:$DE$365,$E49+19,FALSE)</f>
        <v>0</v>
      </c>
      <c r="U49" s="285">
        <f>VLOOKUP($A49&amp;U$84,決統データ!$A$3:$DE$365,$E49+19,FALSE)</f>
        <v>0</v>
      </c>
      <c r="V49" s="285">
        <f>VLOOKUP($A49&amp;V$84,決統データ!$A$3:$DE$365,$E49+19,FALSE)</f>
        <v>0</v>
      </c>
      <c r="W49" s="285">
        <f>VLOOKUP($A49&amp;W$84,決統データ!$A$3:$DE$365,$E49+19,FALSE)</f>
        <v>64700</v>
      </c>
      <c r="X49" s="285">
        <f>VLOOKUP($A49&amp;X$84,決統データ!$A$3:$DE$365,$E49+19,FALSE)</f>
        <v>0</v>
      </c>
      <c r="Y49" s="285">
        <f>VLOOKUP($A49&amp;Y$84,決統データ!$A$3:$DE$365,$E49+19,FALSE)</f>
        <v>0</v>
      </c>
      <c r="Z49" s="283">
        <f t="shared" si="6"/>
        <v>188723</v>
      </c>
    </row>
    <row r="50" spans="1:26">
      <c r="A50" s="27" t="str">
        <f t="shared" si="5"/>
        <v>1401902</v>
      </c>
      <c r="B50" s="28" t="s">
        <v>1025</v>
      </c>
      <c r="C50" s="29">
        <v>19</v>
      </c>
      <c r="D50" s="28" t="s">
        <v>767</v>
      </c>
      <c r="E50" s="25">
        <v>9</v>
      </c>
      <c r="F50" s="1084"/>
      <c r="G50" s="1048"/>
      <c r="H50" s="1048"/>
      <c r="I50" s="120" t="s">
        <v>978</v>
      </c>
      <c r="J50" s="123"/>
      <c r="K50" s="285">
        <f>VLOOKUP($A50&amp;K$84,決統データ!$A$3:$DE$365,$E50+19,FALSE)</f>
        <v>432000</v>
      </c>
      <c r="L50" s="285">
        <f>VLOOKUP($A50&amp;L$84,決統データ!$A$3:$DE$365,$E50+19,FALSE)</f>
        <v>432000</v>
      </c>
      <c r="M50" s="285">
        <f>VLOOKUP($A50&amp;M$84,決統データ!$A$3:$DE$365,$E50+19,FALSE)</f>
        <v>90000</v>
      </c>
      <c r="N50" s="285">
        <f>VLOOKUP($A50&amp;N$84,決統データ!$A$3:$DE$365,$E50+19,FALSE)</f>
        <v>240000</v>
      </c>
      <c r="O50" s="285">
        <f>VLOOKUP($A50&amp;O$84,決統データ!$A$3:$DE$365,$E50+19,FALSE)</f>
        <v>134400</v>
      </c>
      <c r="P50" s="285">
        <f>VLOOKUP($A50&amp;P$84,決統データ!$A$3:$DE$365,$E50+19,FALSE)</f>
        <v>696526</v>
      </c>
      <c r="Q50" s="285">
        <f>VLOOKUP($A50&amp;Q$84,決統データ!$A$3:$DE$365,$E50+19,FALSE)</f>
        <v>414306</v>
      </c>
      <c r="R50" s="285">
        <f>VLOOKUP($A50&amp;R$84,決統データ!$A$3:$DE$365,$E50+19,FALSE)</f>
        <v>87844</v>
      </c>
      <c r="S50" s="285">
        <f>VLOOKUP($A50&amp;S$84,決統データ!$A$3:$DE$365,$E50+19,FALSE)</f>
        <v>79766</v>
      </c>
      <c r="T50" s="285">
        <f>VLOOKUP($A50&amp;T$84,決統データ!$A$3:$DE$365,$E50+19,FALSE)</f>
        <v>613826</v>
      </c>
      <c r="U50" s="285">
        <f>VLOOKUP($A50&amp;U$84,決統データ!$A$3:$DE$365,$E50+19,FALSE)</f>
        <v>147297</v>
      </c>
      <c r="V50" s="285">
        <f>VLOOKUP($A50&amp;V$84,決統データ!$A$3:$DE$365,$E50+19,FALSE)</f>
        <v>82835</v>
      </c>
      <c r="W50" s="285">
        <f>VLOOKUP($A50&amp;W$84,決統データ!$A$3:$DE$365,$E50+19,FALSE)</f>
        <v>1457778</v>
      </c>
      <c r="X50" s="285">
        <f>VLOOKUP($A50&amp;X$84,決統データ!$A$3:$DE$365,$E50+19,FALSE)</f>
        <v>0</v>
      </c>
      <c r="Y50" s="285">
        <f>VLOOKUP($A50&amp;Y$84,決統データ!$A$3:$DE$365,$E50+19,FALSE)</f>
        <v>960676</v>
      </c>
      <c r="Z50" s="283">
        <f t="shared" si="6"/>
        <v>5869254</v>
      </c>
    </row>
    <row r="51" spans="1:26">
      <c r="A51" s="27" t="str">
        <f t="shared" si="5"/>
        <v>1401902</v>
      </c>
      <c r="B51" s="28" t="s">
        <v>1025</v>
      </c>
      <c r="C51" s="29">
        <v>19</v>
      </c>
      <c r="D51" s="28" t="s">
        <v>767</v>
      </c>
      <c r="E51" s="25">
        <v>10</v>
      </c>
      <c r="F51" s="1084"/>
      <c r="G51" s="1048"/>
      <c r="H51" s="1048"/>
      <c r="I51" s="120" t="s">
        <v>977</v>
      </c>
      <c r="J51" s="123" t="s">
        <v>833</v>
      </c>
      <c r="K51" s="285">
        <f>VLOOKUP($A51&amp;K$84,決統データ!$A$3:$DE$365,$E51+19,FALSE)</f>
        <v>0</v>
      </c>
      <c r="L51" s="285">
        <f>VLOOKUP($A51&amp;L$84,決統データ!$A$3:$DE$365,$E51+19,FALSE)</f>
        <v>0</v>
      </c>
      <c r="M51" s="285">
        <f>VLOOKUP($A51&amp;M$84,決統データ!$A$3:$DE$365,$E51+19,FALSE)</f>
        <v>0</v>
      </c>
      <c r="N51" s="285">
        <f>VLOOKUP($A51&amp;N$84,決統データ!$A$3:$DE$365,$E51+19,FALSE)</f>
        <v>0</v>
      </c>
      <c r="O51" s="285">
        <f>VLOOKUP($A51&amp;O$84,決統データ!$A$3:$DE$365,$E51+19,FALSE)</f>
        <v>0</v>
      </c>
      <c r="P51" s="285">
        <f>VLOOKUP($A51&amp;P$84,決統データ!$A$3:$DE$365,$E51+19,FALSE)</f>
        <v>0</v>
      </c>
      <c r="Q51" s="285">
        <f>VLOOKUP($A51&amp;Q$84,決統データ!$A$3:$DE$365,$E51+19,FALSE)</f>
        <v>15025</v>
      </c>
      <c r="R51" s="285">
        <f>VLOOKUP($A51&amp;R$84,決統データ!$A$3:$DE$365,$E51+19,FALSE)</f>
        <v>0</v>
      </c>
      <c r="S51" s="285">
        <f>VLOOKUP($A51&amp;S$84,決統データ!$A$3:$DE$365,$E51+19,FALSE)</f>
        <v>0</v>
      </c>
      <c r="T51" s="285">
        <f>VLOOKUP($A51&amp;T$84,決統データ!$A$3:$DE$365,$E51+19,FALSE)</f>
        <v>0</v>
      </c>
      <c r="U51" s="285">
        <f>VLOOKUP($A51&amp;U$84,決統データ!$A$3:$DE$365,$E51+19,FALSE)</f>
        <v>0</v>
      </c>
      <c r="V51" s="285">
        <f>VLOOKUP($A51&amp;V$84,決統データ!$A$3:$DE$365,$E51+19,FALSE)</f>
        <v>0</v>
      </c>
      <c r="W51" s="285">
        <f>VLOOKUP($A51&amp;W$84,決統データ!$A$3:$DE$365,$E51+19,FALSE)</f>
        <v>0</v>
      </c>
      <c r="X51" s="285">
        <f>VLOOKUP($A51&amp;X$84,決統データ!$A$3:$DE$365,$E51+19,FALSE)</f>
        <v>0</v>
      </c>
      <c r="Y51" s="285">
        <f>VLOOKUP($A51&amp;Y$84,決統データ!$A$3:$DE$365,$E51+19,FALSE)</f>
        <v>0</v>
      </c>
      <c r="Z51" s="283">
        <f t="shared" si="6"/>
        <v>15025</v>
      </c>
    </row>
    <row r="52" spans="1:26">
      <c r="A52" s="27" t="str">
        <f t="shared" si="5"/>
        <v>1401902</v>
      </c>
      <c r="B52" s="28" t="s">
        <v>1025</v>
      </c>
      <c r="C52" s="29">
        <v>19</v>
      </c>
      <c r="D52" s="28" t="s">
        <v>767</v>
      </c>
      <c r="E52" s="25">
        <v>11</v>
      </c>
      <c r="F52" s="1084"/>
      <c r="G52" s="1048"/>
      <c r="H52" s="1048"/>
      <c r="I52" s="120" t="s">
        <v>975</v>
      </c>
      <c r="J52" s="123" t="s">
        <v>974</v>
      </c>
      <c r="K52" s="285">
        <f>VLOOKUP($A52&amp;K$84,決統データ!$A$3:$DE$365,$E52+19,FALSE)</f>
        <v>0</v>
      </c>
      <c r="L52" s="285">
        <f>VLOOKUP($A52&amp;L$84,決統データ!$A$3:$DE$365,$E52+19,FALSE)</f>
        <v>0</v>
      </c>
      <c r="M52" s="285">
        <f>VLOOKUP($A52&amp;M$84,決統データ!$A$3:$DE$365,$E52+19,FALSE)</f>
        <v>0</v>
      </c>
      <c r="N52" s="285">
        <f>VLOOKUP($A52&amp;N$84,決統データ!$A$3:$DE$365,$E52+19,FALSE)</f>
        <v>0</v>
      </c>
      <c r="O52" s="285">
        <f>VLOOKUP($A52&amp;O$84,決統データ!$A$3:$DE$365,$E52+19,FALSE)</f>
        <v>0</v>
      </c>
      <c r="P52" s="285">
        <f>VLOOKUP($A52&amp;P$84,決統データ!$A$3:$DE$365,$E52+19,FALSE)</f>
        <v>82544</v>
      </c>
      <c r="Q52" s="285">
        <f>VLOOKUP($A52&amp;Q$84,決統データ!$A$3:$DE$365,$E52+19,FALSE)</f>
        <v>33499</v>
      </c>
      <c r="R52" s="285">
        <f>VLOOKUP($A52&amp;R$84,決統データ!$A$3:$DE$365,$E52+19,FALSE)</f>
        <v>20405</v>
      </c>
      <c r="S52" s="285">
        <f>VLOOKUP($A52&amp;S$84,決統データ!$A$3:$DE$365,$E52+19,FALSE)</f>
        <v>249566</v>
      </c>
      <c r="T52" s="285">
        <f>VLOOKUP($A52&amp;T$84,決統データ!$A$3:$DE$365,$E52+19,FALSE)</f>
        <v>-37550</v>
      </c>
      <c r="U52" s="285">
        <f>VLOOKUP($A52&amp;U$84,決統データ!$A$3:$DE$365,$E52+19,FALSE)</f>
        <v>37482</v>
      </c>
      <c r="V52" s="285">
        <f>VLOOKUP($A52&amp;V$84,決統データ!$A$3:$DE$365,$E52+19,FALSE)</f>
        <v>31317</v>
      </c>
      <c r="W52" s="285">
        <f>VLOOKUP($A52&amp;W$84,決統データ!$A$3:$DE$365,$E52+19,FALSE)</f>
        <v>0</v>
      </c>
      <c r="X52" s="285">
        <f>VLOOKUP($A52&amp;X$84,決統データ!$A$3:$DE$365,$E52+19,FALSE)</f>
        <v>0</v>
      </c>
      <c r="Y52" s="285">
        <f>VLOOKUP($A52&amp;Y$84,決統データ!$A$3:$DE$365,$E52+19,FALSE)</f>
        <v>277</v>
      </c>
      <c r="Z52" s="283">
        <f t="shared" si="6"/>
        <v>417540</v>
      </c>
    </row>
    <row r="53" spans="1:26" ht="21" customHeight="1">
      <c r="A53" s="27" t="str">
        <f t="shared" si="5"/>
        <v>1401902</v>
      </c>
      <c r="B53" s="28" t="s">
        <v>1025</v>
      </c>
      <c r="C53" s="29">
        <v>19</v>
      </c>
      <c r="D53" s="28" t="s">
        <v>767</v>
      </c>
      <c r="E53" s="25">
        <v>12</v>
      </c>
      <c r="F53" s="1084"/>
      <c r="G53" s="1049" t="s">
        <v>973</v>
      </c>
      <c r="H53" s="1048"/>
      <c r="I53" s="120" t="s">
        <v>972</v>
      </c>
      <c r="J53" s="123" t="s">
        <v>971</v>
      </c>
      <c r="K53" s="285">
        <f>VLOOKUP($A53&amp;K$84,決統データ!$A$3:$DE$365,$E53+19,FALSE)</f>
        <v>120</v>
      </c>
      <c r="L53" s="285">
        <f>VLOOKUP($A53&amp;L$84,決統データ!$A$3:$DE$365,$E53+19,FALSE)</f>
        <v>110</v>
      </c>
      <c r="M53" s="285">
        <f>VLOOKUP($A53&amp;M$84,決統データ!$A$3:$DE$365,$E53+19,FALSE)</f>
        <v>50</v>
      </c>
      <c r="N53" s="285">
        <f>VLOOKUP($A53&amp;N$84,決統データ!$A$3:$DE$365,$E53+19,FALSE)</f>
        <v>200</v>
      </c>
      <c r="O53" s="285">
        <f>VLOOKUP($A53&amp;O$84,決統データ!$A$3:$DE$365,$E53+19,FALSE)</f>
        <v>120</v>
      </c>
      <c r="P53" s="285">
        <f>VLOOKUP($A53&amp;P$84,決統データ!$A$3:$DE$365,$E53+19,FALSE)</f>
        <v>48</v>
      </c>
      <c r="Q53" s="285">
        <f>VLOOKUP($A53&amp;Q$84,決統データ!$A$3:$DE$365,$E53+19,FALSE)</f>
        <v>57</v>
      </c>
      <c r="R53" s="285">
        <f>VLOOKUP($A53&amp;R$84,決統データ!$A$3:$DE$365,$E53+19,FALSE)</f>
        <v>28</v>
      </c>
      <c r="S53" s="285">
        <f>VLOOKUP($A53&amp;S$84,決統データ!$A$3:$DE$365,$E53+19,FALSE)</f>
        <v>66</v>
      </c>
      <c r="T53" s="285">
        <f>VLOOKUP($A53&amp;T$84,決統データ!$A$3:$DE$365,$E53+19,FALSE)</f>
        <v>274</v>
      </c>
      <c r="U53" s="285">
        <f>VLOOKUP($A53&amp;U$84,決統データ!$A$3:$DE$365,$E53+19,FALSE)</f>
        <v>0</v>
      </c>
      <c r="V53" s="285">
        <f>VLOOKUP($A53&amp;V$84,決統データ!$A$3:$DE$365,$E53+19,FALSE)</f>
        <v>0</v>
      </c>
      <c r="W53" s="285">
        <f>VLOOKUP($A53&amp;W$84,決統データ!$A$3:$DE$365,$E53+19,FALSE)</f>
        <v>1082</v>
      </c>
      <c r="X53" s="285">
        <f>VLOOKUP($A53&amp;X$84,決統データ!$A$3:$DE$365,$E53+19,FALSE)</f>
        <v>69</v>
      </c>
      <c r="Y53" s="285">
        <f>VLOOKUP($A53&amp;Y$84,決統データ!$A$3:$DE$365,$E53+19,FALSE)</f>
        <v>53</v>
      </c>
      <c r="Z53" s="283">
        <f t="shared" si="6"/>
        <v>2277</v>
      </c>
    </row>
    <row r="54" spans="1:26" ht="24" customHeight="1">
      <c r="A54" s="27" t="str">
        <f t="shared" si="5"/>
        <v>1401902</v>
      </c>
      <c r="B54" s="28" t="s">
        <v>1025</v>
      </c>
      <c r="C54" s="29">
        <v>19</v>
      </c>
      <c r="D54" s="28" t="s">
        <v>767</v>
      </c>
      <c r="E54" s="25">
        <v>13</v>
      </c>
      <c r="F54" s="1084"/>
      <c r="G54" s="1048"/>
      <c r="H54" s="1048"/>
      <c r="I54" s="120" t="s">
        <v>970</v>
      </c>
      <c r="J54" s="124" t="s">
        <v>983</v>
      </c>
      <c r="K54" s="285">
        <f>VLOOKUP($A54&amp;K$84,決統データ!$A$3:$DE$365,$E54+19,FALSE)</f>
        <v>1319</v>
      </c>
      <c r="L54" s="285">
        <f>VLOOKUP($A54&amp;L$84,決統データ!$A$3:$DE$365,$E54+19,FALSE)</f>
        <v>1200</v>
      </c>
      <c r="M54" s="285">
        <f>VLOOKUP($A54&amp;M$84,決統データ!$A$3:$DE$365,$E54+19,FALSE)</f>
        <v>540</v>
      </c>
      <c r="N54" s="285">
        <f>VLOOKUP($A54&amp;N$84,決統データ!$A$3:$DE$365,$E54+19,FALSE)</f>
        <v>2190</v>
      </c>
      <c r="O54" s="285">
        <f>VLOOKUP($A54&amp;O$84,決統データ!$A$3:$DE$365,$E54+19,FALSE)</f>
        <v>477</v>
      </c>
      <c r="P54" s="285">
        <f>VLOOKUP($A54&amp;P$84,決統データ!$A$3:$DE$365,$E54+19,FALSE)</f>
        <v>3631</v>
      </c>
      <c r="Q54" s="285">
        <f>VLOOKUP($A54&amp;Q$84,決統データ!$A$3:$DE$365,$E54+19,FALSE)</f>
        <v>1366</v>
      </c>
      <c r="R54" s="285">
        <f>VLOOKUP($A54&amp;R$84,決統データ!$A$3:$DE$365,$E54+19,FALSE)</f>
        <v>348</v>
      </c>
      <c r="S54" s="285">
        <f>VLOOKUP($A54&amp;S$84,決統データ!$A$3:$DE$365,$E54+19,FALSE)</f>
        <v>812</v>
      </c>
      <c r="T54" s="285">
        <f>VLOOKUP($A54&amp;T$84,決統データ!$A$3:$DE$365,$E54+19,FALSE)</f>
        <v>2079</v>
      </c>
      <c r="U54" s="285">
        <f>VLOOKUP($A54&amp;U$84,決統データ!$A$3:$DE$365,$E54+19,FALSE)</f>
        <v>0</v>
      </c>
      <c r="V54" s="285">
        <f>VLOOKUP($A54&amp;V$84,決統データ!$A$3:$DE$365,$E54+19,FALSE)</f>
        <v>0</v>
      </c>
      <c r="W54" s="285">
        <f>VLOOKUP($A54&amp;W$84,決統データ!$A$3:$DE$365,$E54+19,FALSE)</f>
        <v>6903</v>
      </c>
      <c r="X54" s="285">
        <f>VLOOKUP($A54&amp;X$84,決統データ!$A$3:$DE$365,$E54+19,FALSE)</f>
        <v>234</v>
      </c>
      <c r="Y54" s="285">
        <f>VLOOKUP($A54&amp;Y$84,決統データ!$A$3:$DE$365,$E54+19,FALSE)</f>
        <v>1594</v>
      </c>
      <c r="Z54" s="283">
        <f t="shared" si="6"/>
        <v>22693</v>
      </c>
    </row>
    <row r="55" spans="1:26">
      <c r="A55" s="27" t="str">
        <f t="shared" si="5"/>
        <v>1401902</v>
      </c>
      <c r="B55" s="28" t="s">
        <v>1025</v>
      </c>
      <c r="C55" s="29">
        <v>19</v>
      </c>
      <c r="D55" s="28" t="s">
        <v>767</v>
      </c>
      <c r="E55" s="25">
        <v>15</v>
      </c>
      <c r="F55" s="1083" t="s">
        <v>982</v>
      </c>
      <c r="G55" s="1049" t="s">
        <v>981</v>
      </c>
      <c r="H55" s="1048"/>
      <c r="I55" s="120" t="s">
        <v>979</v>
      </c>
      <c r="J55" s="123"/>
      <c r="K55" s="285">
        <f>VLOOKUP($A55&amp;K$84,決統データ!$A$3:$DE$365,$E55+19,FALSE)</f>
        <v>12701</v>
      </c>
      <c r="L55" s="285">
        <f>VLOOKUP($A55&amp;L$84,決統データ!$A$3:$DE$365,$E55+19,FALSE)</f>
        <v>13769</v>
      </c>
      <c r="M55" s="285">
        <f>VLOOKUP($A55&amp;M$84,決統データ!$A$3:$DE$365,$E55+19,FALSE)</f>
        <v>5453</v>
      </c>
      <c r="N55" s="285">
        <f>VLOOKUP($A55&amp;N$84,決統データ!$A$3:$DE$365,$E55+19,FALSE)</f>
        <v>4762</v>
      </c>
      <c r="O55" s="285">
        <f>VLOOKUP($A55&amp;O$84,決統データ!$A$3:$DE$365,$E55+19,FALSE)</f>
        <v>12314</v>
      </c>
      <c r="P55" s="285">
        <f>VLOOKUP($A55&amp;P$84,決統データ!$A$3:$DE$365,$E55+19,FALSE)</f>
        <v>3445</v>
      </c>
      <c r="Q55" s="285">
        <f>VLOOKUP($A55&amp;Q$84,決統データ!$A$3:$DE$365,$E55+19,FALSE)</f>
        <v>6320</v>
      </c>
      <c r="R55" s="285">
        <f>VLOOKUP($A55&amp;R$84,決統データ!$A$3:$DE$365,$E55+19,FALSE)</f>
        <v>4204</v>
      </c>
      <c r="S55" s="285">
        <f>VLOOKUP($A55&amp;S$84,決統データ!$A$3:$DE$365,$E55+19,FALSE)</f>
        <v>7660</v>
      </c>
      <c r="T55" s="285">
        <f>VLOOKUP($A55&amp;T$84,決統データ!$A$3:$DE$365,$E55+19,FALSE)</f>
        <v>13052</v>
      </c>
      <c r="U55" s="285">
        <f>VLOOKUP($A55&amp;U$84,決統データ!$A$3:$DE$365,$E55+19,FALSE)</f>
        <v>8406</v>
      </c>
      <c r="V55" s="285">
        <f>VLOOKUP($A55&amp;V$84,決統データ!$A$3:$DE$365,$E55+19,FALSE)</f>
        <v>3837</v>
      </c>
      <c r="W55" s="285">
        <f>VLOOKUP($A55&amp;W$84,決統データ!$A$3:$DE$365,$E55+19,FALSE)</f>
        <v>60187</v>
      </c>
      <c r="X55" s="285">
        <f>VLOOKUP($A55&amp;X$84,決統データ!$A$3:$DE$365,$E55+19,FALSE)</f>
        <v>0</v>
      </c>
      <c r="Y55" s="285">
        <f>VLOOKUP($A55&amp;Y$84,決統データ!$A$3:$DE$365,$E55+19,FALSE)</f>
        <v>10800</v>
      </c>
      <c r="Z55" s="283">
        <f t="shared" si="6"/>
        <v>166910</v>
      </c>
    </row>
    <row r="56" spans="1:26" ht="14.25" customHeight="1">
      <c r="A56" s="27" t="str">
        <f t="shared" si="5"/>
        <v>1401902</v>
      </c>
      <c r="B56" s="28" t="s">
        <v>1025</v>
      </c>
      <c r="C56" s="29">
        <v>19</v>
      </c>
      <c r="D56" s="28" t="s">
        <v>767</v>
      </c>
      <c r="E56" s="25">
        <v>16</v>
      </c>
      <c r="F56" s="1084"/>
      <c r="G56" s="1048"/>
      <c r="H56" s="1048"/>
      <c r="I56" s="120" t="s">
        <v>977</v>
      </c>
      <c r="J56" s="123" t="s">
        <v>903</v>
      </c>
      <c r="K56" s="285">
        <f>VLOOKUP($A56&amp;K$84,決統データ!$A$3:$DE$365,$E56+19,FALSE)</f>
        <v>0</v>
      </c>
      <c r="L56" s="285">
        <f>VLOOKUP($A56&amp;L$84,決統データ!$A$3:$DE$365,$E56+19,FALSE)</f>
        <v>0</v>
      </c>
      <c r="M56" s="285">
        <f>VLOOKUP($A56&amp;M$84,決統データ!$A$3:$DE$365,$E56+19,FALSE)</f>
        <v>0</v>
      </c>
      <c r="N56" s="285">
        <f>VLOOKUP($A56&amp;N$84,決統データ!$A$3:$DE$365,$E56+19,FALSE)</f>
        <v>0</v>
      </c>
      <c r="O56" s="285">
        <f>VLOOKUP($A56&amp;O$84,決統データ!$A$3:$DE$365,$E56+19,FALSE)</f>
        <v>0</v>
      </c>
      <c r="P56" s="285">
        <f>VLOOKUP($A56&amp;P$84,決統データ!$A$3:$DE$365,$E56+19,FALSE)</f>
        <v>0</v>
      </c>
      <c r="Q56" s="285">
        <f>VLOOKUP($A56&amp;Q$84,決統データ!$A$3:$DE$365,$E56+19,FALSE)</f>
        <v>0</v>
      </c>
      <c r="R56" s="285">
        <f>VLOOKUP($A56&amp;R$84,決統データ!$A$3:$DE$365,$E56+19,FALSE)</f>
        <v>0</v>
      </c>
      <c r="S56" s="285">
        <f>VLOOKUP($A56&amp;S$84,決統データ!$A$3:$DE$365,$E56+19,FALSE)</f>
        <v>0</v>
      </c>
      <c r="T56" s="285">
        <f>VLOOKUP($A56&amp;T$84,決統データ!$A$3:$DE$365,$E56+19,FALSE)</f>
        <v>0</v>
      </c>
      <c r="U56" s="285">
        <f>VLOOKUP($A56&amp;U$84,決統データ!$A$3:$DE$365,$E56+19,FALSE)</f>
        <v>0</v>
      </c>
      <c r="V56" s="285">
        <f>VLOOKUP($A56&amp;V$84,決統データ!$A$3:$DE$365,$E56+19,FALSE)</f>
        <v>0</v>
      </c>
      <c r="W56" s="285">
        <f>VLOOKUP($A56&amp;W$84,決統データ!$A$3:$DE$365,$E56+19,FALSE)</f>
        <v>661</v>
      </c>
      <c r="X56" s="285">
        <f>VLOOKUP($A56&amp;X$84,決統データ!$A$3:$DE$365,$E56+19,FALSE)</f>
        <v>0</v>
      </c>
      <c r="Y56" s="285">
        <f>VLOOKUP($A56&amp;Y$84,決統データ!$A$3:$DE$365,$E56+19,FALSE)</f>
        <v>0</v>
      </c>
      <c r="Z56" s="283">
        <f t="shared" si="6"/>
        <v>661</v>
      </c>
    </row>
    <row r="57" spans="1:26">
      <c r="A57" s="27" t="str">
        <f t="shared" si="5"/>
        <v>1401902</v>
      </c>
      <c r="B57" s="28" t="s">
        <v>1025</v>
      </c>
      <c r="C57" s="29">
        <v>19</v>
      </c>
      <c r="D57" s="28" t="s">
        <v>767</v>
      </c>
      <c r="E57" s="25">
        <v>17</v>
      </c>
      <c r="F57" s="1084"/>
      <c r="G57" s="1048"/>
      <c r="H57" s="1048"/>
      <c r="I57" s="120" t="s">
        <v>978</v>
      </c>
      <c r="J57" s="123"/>
      <c r="K57" s="285">
        <f>VLOOKUP($A57&amp;K$84,決統データ!$A$3:$DE$365,$E57+19,FALSE)</f>
        <v>3228</v>
      </c>
      <c r="L57" s="285">
        <f>VLOOKUP($A57&amp;L$84,決統データ!$A$3:$DE$365,$E57+19,FALSE)</f>
        <v>10888</v>
      </c>
      <c r="M57" s="285">
        <f>VLOOKUP($A57&amp;M$84,決統データ!$A$3:$DE$365,$E57+19,FALSE)</f>
        <v>1778</v>
      </c>
      <c r="N57" s="285">
        <f>VLOOKUP($A57&amp;N$84,決統データ!$A$3:$DE$365,$E57+19,FALSE)</f>
        <v>1864</v>
      </c>
      <c r="O57" s="285">
        <f>VLOOKUP($A57&amp;O$84,決統データ!$A$3:$DE$365,$E57+19,FALSE)</f>
        <v>12314</v>
      </c>
      <c r="P57" s="285">
        <f>VLOOKUP($A57&amp;P$84,決統データ!$A$3:$DE$365,$E57+19,FALSE)</f>
        <v>730</v>
      </c>
      <c r="Q57" s="285">
        <f>VLOOKUP($A57&amp;Q$84,決統データ!$A$3:$DE$365,$E57+19,FALSE)</f>
        <v>9436</v>
      </c>
      <c r="R57" s="285">
        <f>VLOOKUP($A57&amp;R$84,決統データ!$A$3:$DE$365,$E57+19,FALSE)</f>
        <v>2133</v>
      </c>
      <c r="S57" s="285">
        <f>VLOOKUP($A57&amp;S$84,決統データ!$A$3:$DE$365,$E57+19,FALSE)</f>
        <v>2744</v>
      </c>
      <c r="T57" s="285">
        <f>VLOOKUP($A57&amp;T$84,決統データ!$A$3:$DE$365,$E57+19,FALSE)</f>
        <v>17968</v>
      </c>
      <c r="U57" s="285">
        <f>VLOOKUP($A57&amp;U$84,決統データ!$A$3:$DE$365,$E57+19,FALSE)</f>
        <v>8406</v>
      </c>
      <c r="V57" s="285">
        <f>VLOOKUP($A57&amp;V$84,決統データ!$A$3:$DE$365,$E57+19,FALSE)</f>
        <v>3837</v>
      </c>
      <c r="W57" s="285">
        <f>VLOOKUP($A57&amp;W$84,決統データ!$A$3:$DE$365,$E57+19,FALSE)</f>
        <v>50434</v>
      </c>
      <c r="X57" s="285">
        <f>VLOOKUP($A57&amp;X$84,決統データ!$A$3:$DE$365,$E57+19,FALSE)</f>
        <v>0</v>
      </c>
      <c r="Y57" s="285">
        <f>VLOOKUP($A57&amp;Y$84,決統データ!$A$3:$DE$365,$E57+19,FALSE)</f>
        <v>3573</v>
      </c>
      <c r="Z57" s="283">
        <f t="shared" si="6"/>
        <v>129333</v>
      </c>
    </row>
    <row r="58" spans="1:26">
      <c r="A58" s="27" t="str">
        <f t="shared" si="5"/>
        <v>1401902</v>
      </c>
      <c r="B58" s="28" t="s">
        <v>1025</v>
      </c>
      <c r="C58" s="29">
        <v>19</v>
      </c>
      <c r="D58" s="28" t="s">
        <v>767</v>
      </c>
      <c r="E58" s="25">
        <v>18</v>
      </c>
      <c r="F58" s="1084"/>
      <c r="G58" s="1048"/>
      <c r="H58" s="1048"/>
      <c r="I58" s="120" t="s">
        <v>977</v>
      </c>
      <c r="J58" s="123" t="s">
        <v>833</v>
      </c>
      <c r="K58" s="285">
        <f>VLOOKUP($A58&amp;K$84,決統データ!$A$3:$DE$365,$E58+19,FALSE)</f>
        <v>0</v>
      </c>
      <c r="L58" s="285">
        <f>VLOOKUP($A58&amp;L$84,決統データ!$A$3:$DE$365,$E58+19,FALSE)</f>
        <v>0</v>
      </c>
      <c r="M58" s="285">
        <f>VLOOKUP($A58&amp;M$84,決統データ!$A$3:$DE$365,$E58+19,FALSE)</f>
        <v>0</v>
      </c>
      <c r="N58" s="285">
        <f>VLOOKUP($A58&amp;N$84,決統データ!$A$3:$DE$365,$E58+19,FALSE)</f>
        <v>0</v>
      </c>
      <c r="O58" s="285">
        <f>VLOOKUP($A58&amp;O$84,決統データ!$A$3:$DE$365,$E58+19,FALSE)</f>
        <v>0</v>
      </c>
      <c r="P58" s="285">
        <f>VLOOKUP($A58&amp;P$84,決統データ!$A$3:$DE$365,$E58+19,FALSE)</f>
        <v>0</v>
      </c>
      <c r="Q58" s="285">
        <f>VLOOKUP($A58&amp;Q$84,決統データ!$A$3:$DE$365,$E58+19,FALSE)</f>
        <v>1489</v>
      </c>
      <c r="R58" s="285">
        <f>VLOOKUP($A58&amp;R$84,決統データ!$A$3:$DE$365,$E58+19,FALSE)</f>
        <v>0</v>
      </c>
      <c r="S58" s="285">
        <f>VLOOKUP($A58&amp;S$84,決統データ!$A$3:$DE$365,$E58+19,FALSE)</f>
        <v>0</v>
      </c>
      <c r="T58" s="285">
        <f>VLOOKUP($A58&amp;T$84,決統データ!$A$3:$DE$365,$E58+19,FALSE)</f>
        <v>0</v>
      </c>
      <c r="U58" s="285">
        <f>VLOOKUP($A58&amp;U$84,決統データ!$A$3:$DE$365,$E58+19,FALSE)</f>
        <v>0</v>
      </c>
      <c r="V58" s="285">
        <f>VLOOKUP($A58&amp;V$84,決統データ!$A$3:$DE$365,$E58+19,FALSE)</f>
        <v>0</v>
      </c>
      <c r="W58" s="285">
        <f>VLOOKUP($A58&amp;W$84,決統データ!$A$3:$DE$365,$E58+19,FALSE)</f>
        <v>0</v>
      </c>
      <c r="X58" s="285">
        <f>VLOOKUP($A58&amp;X$84,決統データ!$A$3:$DE$365,$E58+19,FALSE)</f>
        <v>0</v>
      </c>
      <c r="Y58" s="285">
        <f>VLOOKUP($A58&amp;Y$84,決統データ!$A$3:$DE$365,$E58+19,FALSE)</f>
        <v>0</v>
      </c>
      <c r="Z58" s="283">
        <f t="shared" si="6"/>
        <v>1489</v>
      </c>
    </row>
    <row r="59" spans="1:26">
      <c r="A59" s="27" t="str">
        <f t="shared" si="5"/>
        <v>1401902</v>
      </c>
      <c r="B59" s="28" t="s">
        <v>1025</v>
      </c>
      <c r="C59" s="29">
        <v>19</v>
      </c>
      <c r="D59" s="28" t="s">
        <v>767</v>
      </c>
      <c r="E59" s="25">
        <v>19</v>
      </c>
      <c r="F59" s="1084"/>
      <c r="G59" s="1048"/>
      <c r="H59" s="1048"/>
      <c r="I59" s="120" t="s">
        <v>975</v>
      </c>
      <c r="J59" s="123" t="s">
        <v>974</v>
      </c>
      <c r="K59" s="285">
        <f>VLOOKUP($A59&amp;K$84,決統データ!$A$3:$DE$365,$E59+19,FALSE)</f>
        <v>9473</v>
      </c>
      <c r="L59" s="285">
        <f>VLOOKUP($A59&amp;L$84,決統データ!$A$3:$DE$365,$E59+19,FALSE)</f>
        <v>2881</v>
      </c>
      <c r="M59" s="285">
        <f>VLOOKUP($A59&amp;M$84,決統データ!$A$3:$DE$365,$E59+19,FALSE)</f>
        <v>3675</v>
      </c>
      <c r="N59" s="285">
        <f>VLOOKUP($A59&amp;N$84,決統データ!$A$3:$DE$365,$E59+19,FALSE)</f>
        <v>2898</v>
      </c>
      <c r="O59" s="285">
        <f>VLOOKUP($A59&amp;O$84,決統データ!$A$3:$DE$365,$E59+19,FALSE)</f>
        <v>0</v>
      </c>
      <c r="P59" s="285">
        <f>VLOOKUP($A59&amp;P$84,決統データ!$A$3:$DE$365,$E59+19,FALSE)</f>
        <v>2715</v>
      </c>
      <c r="Q59" s="285">
        <f>VLOOKUP($A59&amp;Q$84,決統データ!$A$3:$DE$365,$E59+19,FALSE)</f>
        <v>-3116</v>
      </c>
      <c r="R59" s="285">
        <f>VLOOKUP($A59&amp;R$84,決統データ!$A$3:$DE$365,$E59+19,FALSE)</f>
        <v>2071</v>
      </c>
      <c r="S59" s="285">
        <f>VLOOKUP($A59&amp;S$84,決統データ!$A$3:$DE$365,$E59+19,FALSE)</f>
        <v>4916</v>
      </c>
      <c r="T59" s="285">
        <f>VLOOKUP($A59&amp;T$84,決統データ!$A$3:$DE$365,$E59+19,FALSE)</f>
        <v>-4916</v>
      </c>
      <c r="U59" s="285">
        <f>VLOOKUP($A59&amp;U$84,決統データ!$A$3:$DE$365,$E59+19,FALSE)</f>
        <v>0</v>
      </c>
      <c r="V59" s="285">
        <f>VLOOKUP($A59&amp;V$84,決統データ!$A$3:$DE$365,$E59+19,FALSE)</f>
        <v>0</v>
      </c>
      <c r="W59" s="285">
        <f>VLOOKUP($A59&amp;W$84,決統データ!$A$3:$DE$365,$E59+19,FALSE)</f>
        <v>9753</v>
      </c>
      <c r="X59" s="285">
        <f>VLOOKUP($A59&amp;X$84,決統データ!$A$3:$DE$365,$E59+19,FALSE)</f>
        <v>0</v>
      </c>
      <c r="Y59" s="285">
        <f>VLOOKUP($A59&amp;Y$84,決統データ!$A$3:$DE$365,$E59+19,FALSE)</f>
        <v>7227</v>
      </c>
      <c r="Z59" s="283">
        <f t="shared" si="6"/>
        <v>37577</v>
      </c>
    </row>
    <row r="60" spans="1:26">
      <c r="A60" s="27" t="str">
        <f t="shared" si="5"/>
        <v>1401902</v>
      </c>
      <c r="B60" s="28" t="s">
        <v>1025</v>
      </c>
      <c r="C60" s="29">
        <v>19</v>
      </c>
      <c r="D60" s="28" t="s">
        <v>767</v>
      </c>
      <c r="E60" s="25">
        <v>20</v>
      </c>
      <c r="F60" s="1084"/>
      <c r="G60" s="1049" t="s">
        <v>980</v>
      </c>
      <c r="H60" s="1048"/>
      <c r="I60" s="120" t="s">
        <v>979</v>
      </c>
      <c r="J60" s="123"/>
      <c r="K60" s="285">
        <f>VLOOKUP($A60&amp;K$84,決統データ!$A$3:$DE$365,$E60+19,FALSE)</f>
        <v>519659</v>
      </c>
      <c r="L60" s="285">
        <f>VLOOKUP($A60&amp;L$84,決統データ!$A$3:$DE$365,$E60+19,FALSE)</f>
        <v>418712</v>
      </c>
      <c r="M60" s="285">
        <f>VLOOKUP($A60&amp;M$84,決統データ!$A$3:$DE$365,$E60+19,FALSE)</f>
        <v>186216</v>
      </c>
      <c r="N60" s="285">
        <f>VLOOKUP($A60&amp;N$84,決統データ!$A$3:$DE$365,$E60+19,FALSE)</f>
        <v>168270</v>
      </c>
      <c r="O60" s="285">
        <f>VLOOKUP($A60&amp;O$84,決統データ!$A$3:$DE$365,$E60+19,FALSE)</f>
        <v>776429</v>
      </c>
      <c r="P60" s="285">
        <f>VLOOKUP($A60&amp;P$84,決統データ!$A$3:$DE$365,$E60+19,FALSE)</f>
        <v>723080</v>
      </c>
      <c r="Q60" s="285">
        <f>VLOOKUP($A60&amp;Q$84,決統データ!$A$3:$DE$365,$E60+19,FALSE)</f>
        <v>596772</v>
      </c>
      <c r="R60" s="285">
        <f>VLOOKUP($A60&amp;R$84,決統データ!$A$3:$DE$365,$E60+19,FALSE)</f>
        <v>168897</v>
      </c>
      <c r="S60" s="285">
        <f>VLOOKUP($A60&amp;S$84,決統データ!$A$3:$DE$365,$E60+19,FALSE)</f>
        <v>326979</v>
      </c>
      <c r="T60" s="285">
        <f>VLOOKUP($A60&amp;T$84,決統データ!$A$3:$DE$365,$E60+19,FALSE)</f>
        <v>576346</v>
      </c>
      <c r="U60" s="285">
        <f>VLOOKUP($A60&amp;U$84,決統データ!$A$3:$DE$365,$E60+19,FALSE)</f>
        <v>178258</v>
      </c>
      <c r="V60" s="285">
        <f>VLOOKUP($A60&amp;V$84,決統データ!$A$3:$DE$365,$E60+19,FALSE)</f>
        <v>82863</v>
      </c>
      <c r="W60" s="285">
        <f>VLOOKUP($A60&amp;W$84,決統データ!$A$3:$DE$365,$E60+19,FALSE)</f>
        <v>1515331</v>
      </c>
      <c r="X60" s="285">
        <f>VLOOKUP($A60&amp;X$84,決統データ!$A$3:$DE$365,$E60+19,FALSE)</f>
        <v>0</v>
      </c>
      <c r="Y60" s="285">
        <f>VLOOKUP($A60&amp;Y$84,決統データ!$A$3:$DE$365,$E60+19,FALSE)</f>
        <v>840074</v>
      </c>
      <c r="Z60" s="283">
        <f t="shared" si="6"/>
        <v>7077886</v>
      </c>
    </row>
    <row r="61" spans="1:26">
      <c r="A61" s="27" t="str">
        <f t="shared" si="5"/>
        <v>1401902</v>
      </c>
      <c r="B61" s="28" t="s">
        <v>1025</v>
      </c>
      <c r="C61" s="29">
        <v>19</v>
      </c>
      <c r="D61" s="28" t="s">
        <v>767</v>
      </c>
      <c r="E61" s="25">
        <v>21</v>
      </c>
      <c r="F61" s="1084"/>
      <c r="G61" s="1048"/>
      <c r="H61" s="1048"/>
      <c r="I61" s="120" t="s">
        <v>977</v>
      </c>
      <c r="J61" s="123" t="s">
        <v>903</v>
      </c>
      <c r="K61" s="285">
        <f>VLOOKUP($A61&amp;K$84,決統データ!$A$3:$DE$365,$E61+19,FALSE)</f>
        <v>3454</v>
      </c>
      <c r="L61" s="285">
        <f>VLOOKUP($A61&amp;L$84,決統データ!$A$3:$DE$365,$E61+19,FALSE)</f>
        <v>3454</v>
      </c>
      <c r="M61" s="285">
        <f>VLOOKUP($A61&amp;M$84,決統データ!$A$3:$DE$365,$E61+19,FALSE)</f>
        <v>3454</v>
      </c>
      <c r="N61" s="285">
        <f>VLOOKUP($A61&amp;N$84,決統データ!$A$3:$DE$365,$E61+19,FALSE)</f>
        <v>3454</v>
      </c>
      <c r="O61" s="285">
        <f>VLOOKUP($A61&amp;O$84,決統データ!$A$3:$DE$365,$E61+19,FALSE)</f>
        <v>70181</v>
      </c>
      <c r="P61" s="285">
        <f>VLOOKUP($A61&amp;P$84,決統データ!$A$3:$DE$365,$E61+19,FALSE)</f>
        <v>0</v>
      </c>
      <c r="Q61" s="285">
        <f>VLOOKUP($A61&amp;Q$84,決統データ!$A$3:$DE$365,$E61+19,FALSE)</f>
        <v>17952</v>
      </c>
      <c r="R61" s="285">
        <f>VLOOKUP($A61&amp;R$84,決統データ!$A$3:$DE$365,$E61+19,FALSE)</f>
        <v>0</v>
      </c>
      <c r="S61" s="285">
        <f>VLOOKUP($A61&amp;S$84,決統データ!$A$3:$DE$365,$E61+19,FALSE)</f>
        <v>0</v>
      </c>
      <c r="T61" s="285">
        <f>VLOOKUP($A61&amp;T$84,決統データ!$A$3:$DE$365,$E61+19,FALSE)</f>
        <v>0</v>
      </c>
      <c r="U61" s="285">
        <f>VLOOKUP($A61&amp;U$84,決統データ!$A$3:$DE$365,$E61+19,FALSE)</f>
        <v>0</v>
      </c>
      <c r="V61" s="285">
        <f>VLOOKUP($A61&amp;V$84,決統データ!$A$3:$DE$365,$E61+19,FALSE)</f>
        <v>0</v>
      </c>
      <c r="W61" s="285">
        <f>VLOOKUP($A61&amp;W$84,決統データ!$A$3:$DE$365,$E61+19,FALSE)</f>
        <v>52042</v>
      </c>
      <c r="X61" s="285">
        <f>VLOOKUP($A61&amp;X$84,決統データ!$A$3:$DE$365,$E61+19,FALSE)</f>
        <v>0</v>
      </c>
      <c r="Y61" s="285">
        <f>VLOOKUP($A61&amp;Y$84,決統データ!$A$3:$DE$365,$E61+19,FALSE)</f>
        <v>0</v>
      </c>
      <c r="Z61" s="283">
        <f t="shared" si="6"/>
        <v>153991</v>
      </c>
    </row>
    <row r="62" spans="1:26">
      <c r="A62" s="27" t="str">
        <f t="shared" si="5"/>
        <v>1401902</v>
      </c>
      <c r="B62" s="28" t="s">
        <v>1025</v>
      </c>
      <c r="C62" s="29">
        <v>19</v>
      </c>
      <c r="D62" s="28" t="s">
        <v>767</v>
      </c>
      <c r="E62" s="25">
        <v>22</v>
      </c>
      <c r="F62" s="1084"/>
      <c r="G62" s="1048"/>
      <c r="H62" s="1048"/>
      <c r="I62" s="120" t="s">
        <v>978</v>
      </c>
      <c r="J62" s="123"/>
      <c r="K62" s="285">
        <f>VLOOKUP($A62&amp;K$84,決統データ!$A$3:$DE$365,$E62+19,FALSE)</f>
        <v>301723</v>
      </c>
      <c r="L62" s="285">
        <f>VLOOKUP($A62&amp;L$84,決統データ!$A$3:$DE$365,$E62+19,FALSE)</f>
        <v>379013</v>
      </c>
      <c r="M62" s="285">
        <f>VLOOKUP($A62&amp;M$84,決統データ!$A$3:$DE$365,$E62+19,FALSE)</f>
        <v>299158</v>
      </c>
      <c r="N62" s="285">
        <f>VLOOKUP($A62&amp;N$84,決統データ!$A$3:$DE$365,$E62+19,FALSE)</f>
        <v>181405</v>
      </c>
      <c r="O62" s="285">
        <f>VLOOKUP($A62&amp;O$84,決統データ!$A$3:$DE$365,$E62+19,FALSE)</f>
        <v>776429</v>
      </c>
      <c r="P62" s="285">
        <f>VLOOKUP($A62&amp;P$84,決統データ!$A$3:$DE$365,$E62+19,FALSE)</f>
        <v>708499</v>
      </c>
      <c r="Q62" s="285">
        <f>VLOOKUP($A62&amp;Q$84,決統データ!$A$3:$DE$365,$E62+19,FALSE)</f>
        <v>388810</v>
      </c>
      <c r="R62" s="285">
        <f>VLOOKUP($A62&amp;R$84,決統データ!$A$3:$DE$365,$E62+19,FALSE)</f>
        <v>147776</v>
      </c>
      <c r="S62" s="285">
        <f>VLOOKUP($A62&amp;S$84,決統データ!$A$3:$DE$365,$E62+19,FALSE)</f>
        <v>80213</v>
      </c>
      <c r="T62" s="285">
        <f>VLOOKUP($A62&amp;T$84,決統データ!$A$3:$DE$365,$E62+19,FALSE)</f>
        <v>667959</v>
      </c>
      <c r="U62" s="285">
        <f>VLOOKUP($A62&amp;U$84,決統データ!$A$3:$DE$365,$E62+19,FALSE)</f>
        <v>136344</v>
      </c>
      <c r="V62" s="285">
        <f>VLOOKUP($A62&amp;V$84,決統データ!$A$3:$DE$365,$E62+19,FALSE)</f>
        <v>78738</v>
      </c>
      <c r="W62" s="285">
        <f>VLOOKUP($A62&amp;W$84,決統データ!$A$3:$DE$365,$E62+19,FALSE)</f>
        <v>1337206</v>
      </c>
      <c r="X62" s="285">
        <f>VLOOKUP($A62&amp;X$84,決統データ!$A$3:$DE$365,$E62+19,FALSE)</f>
        <v>0</v>
      </c>
      <c r="Y62" s="285">
        <f>VLOOKUP($A62&amp;Y$84,決統データ!$A$3:$DE$365,$E62+19,FALSE)</f>
        <v>881753</v>
      </c>
      <c r="Z62" s="283">
        <f t="shared" si="6"/>
        <v>6365026</v>
      </c>
    </row>
    <row r="63" spans="1:26">
      <c r="A63" s="27" t="str">
        <f t="shared" si="5"/>
        <v>1401902</v>
      </c>
      <c r="B63" s="28" t="s">
        <v>1025</v>
      </c>
      <c r="C63" s="29">
        <v>19</v>
      </c>
      <c r="D63" s="28" t="s">
        <v>767</v>
      </c>
      <c r="E63" s="25">
        <v>23</v>
      </c>
      <c r="F63" s="1084"/>
      <c r="G63" s="1048"/>
      <c r="H63" s="1048"/>
      <c r="I63" s="120" t="s">
        <v>977</v>
      </c>
      <c r="J63" s="123" t="s">
        <v>976</v>
      </c>
      <c r="K63" s="285">
        <f>VLOOKUP($A63&amp;K$84,決統データ!$A$3:$DE$365,$E63+19,FALSE)</f>
        <v>0</v>
      </c>
      <c r="L63" s="285">
        <f>VLOOKUP($A63&amp;L$84,決統データ!$A$3:$DE$365,$E63+19,FALSE)</f>
        <v>0</v>
      </c>
      <c r="M63" s="285">
        <f>VLOOKUP($A63&amp;M$84,決統データ!$A$3:$DE$365,$E63+19,FALSE)</f>
        <v>0</v>
      </c>
      <c r="N63" s="285">
        <f>VLOOKUP($A63&amp;N$84,決統データ!$A$3:$DE$365,$E63+19,FALSE)</f>
        <v>0</v>
      </c>
      <c r="O63" s="285">
        <f>VLOOKUP($A63&amp;O$84,決統データ!$A$3:$DE$365,$E63+19,FALSE)</f>
        <v>0</v>
      </c>
      <c r="P63" s="285">
        <f>VLOOKUP($A63&amp;P$84,決統データ!$A$3:$DE$365,$E63+19,FALSE)</f>
        <v>0</v>
      </c>
      <c r="Q63" s="285">
        <f>VLOOKUP($A63&amp;Q$84,決統データ!$A$3:$DE$365,$E63+19,FALSE)</f>
        <v>14895</v>
      </c>
      <c r="R63" s="285">
        <f>VLOOKUP($A63&amp;R$84,決統データ!$A$3:$DE$365,$E63+19,FALSE)</f>
        <v>0</v>
      </c>
      <c r="S63" s="285">
        <f>VLOOKUP($A63&amp;S$84,決統データ!$A$3:$DE$365,$E63+19,FALSE)</f>
        <v>0</v>
      </c>
      <c r="T63" s="285">
        <f>VLOOKUP($A63&amp;T$84,決統データ!$A$3:$DE$365,$E63+19,FALSE)</f>
        <v>0</v>
      </c>
      <c r="U63" s="285">
        <f>VLOOKUP($A63&amp;U$84,決統データ!$A$3:$DE$365,$E63+19,FALSE)</f>
        <v>0</v>
      </c>
      <c r="V63" s="285">
        <f>VLOOKUP($A63&amp;V$84,決統データ!$A$3:$DE$365,$E63+19,FALSE)</f>
        <v>0</v>
      </c>
      <c r="W63" s="285">
        <f>VLOOKUP($A63&amp;W$84,決統データ!$A$3:$DE$365,$E63+19,FALSE)</f>
        <v>0</v>
      </c>
      <c r="X63" s="285">
        <f>VLOOKUP($A63&amp;X$84,決統データ!$A$3:$DE$365,$E63+19,FALSE)</f>
        <v>0</v>
      </c>
      <c r="Y63" s="285">
        <f>VLOOKUP($A63&amp;Y$84,決統データ!$A$3:$DE$365,$E63+19,FALSE)</f>
        <v>0</v>
      </c>
      <c r="Z63" s="283">
        <f t="shared" si="6"/>
        <v>14895</v>
      </c>
    </row>
    <row r="64" spans="1:26">
      <c r="A64" s="27" t="str">
        <f t="shared" si="5"/>
        <v>1401902</v>
      </c>
      <c r="B64" s="28" t="s">
        <v>1025</v>
      </c>
      <c r="C64" s="29">
        <v>19</v>
      </c>
      <c r="D64" s="28" t="s">
        <v>767</v>
      </c>
      <c r="E64" s="25">
        <v>24</v>
      </c>
      <c r="F64" s="1084"/>
      <c r="G64" s="1048"/>
      <c r="H64" s="1048"/>
      <c r="I64" s="120" t="s">
        <v>975</v>
      </c>
      <c r="J64" s="123" t="s">
        <v>974</v>
      </c>
      <c r="K64" s="285">
        <f>VLOOKUP($A64&amp;K$84,決統データ!$A$3:$DE$365,$E64+19,FALSE)</f>
        <v>217936</v>
      </c>
      <c r="L64" s="285">
        <f>VLOOKUP($A64&amp;L$84,決統データ!$A$3:$DE$365,$E64+19,FALSE)</f>
        <v>39699</v>
      </c>
      <c r="M64" s="285">
        <f>VLOOKUP($A64&amp;M$84,決統データ!$A$3:$DE$365,$E64+19,FALSE)</f>
        <v>-112942</v>
      </c>
      <c r="N64" s="285">
        <f>VLOOKUP($A64&amp;N$84,決統データ!$A$3:$DE$365,$E64+19,FALSE)</f>
        <v>-13135</v>
      </c>
      <c r="O64" s="285">
        <f>VLOOKUP($A64&amp;O$84,決統データ!$A$3:$DE$365,$E64+19,FALSE)</f>
        <v>0</v>
      </c>
      <c r="P64" s="285">
        <f>VLOOKUP($A64&amp;P$84,決統データ!$A$3:$DE$365,$E64+19,FALSE)</f>
        <v>14581</v>
      </c>
      <c r="Q64" s="285">
        <f>VLOOKUP($A64&amp;Q$84,決統データ!$A$3:$DE$365,$E64+19,FALSE)</f>
        <v>207962</v>
      </c>
      <c r="R64" s="285">
        <f>VLOOKUP($A64&amp;R$84,決統データ!$A$3:$DE$365,$E64+19,FALSE)</f>
        <v>21121</v>
      </c>
      <c r="S64" s="285">
        <f>VLOOKUP($A64&amp;S$84,決統データ!$A$3:$DE$365,$E64+19,FALSE)</f>
        <v>246766</v>
      </c>
      <c r="T64" s="285">
        <f>VLOOKUP($A64&amp;T$84,決統データ!$A$3:$DE$365,$E64+19,FALSE)</f>
        <v>-91613</v>
      </c>
      <c r="U64" s="285">
        <f>VLOOKUP($A64&amp;U$84,決統データ!$A$3:$DE$365,$E64+19,FALSE)</f>
        <v>41914</v>
      </c>
      <c r="V64" s="285">
        <f>VLOOKUP($A64&amp;V$84,決統データ!$A$3:$DE$365,$E64+19,FALSE)</f>
        <v>4125</v>
      </c>
      <c r="W64" s="285">
        <f>VLOOKUP($A64&amp;W$84,決統データ!$A$3:$DE$365,$E64+19,FALSE)</f>
        <v>178125</v>
      </c>
      <c r="X64" s="285">
        <f>VLOOKUP($A64&amp;X$84,決統データ!$A$3:$DE$365,$E64+19,FALSE)</f>
        <v>0</v>
      </c>
      <c r="Y64" s="285">
        <f>VLOOKUP($A64&amp;Y$84,決統データ!$A$3:$DE$365,$E64+19,FALSE)</f>
        <v>-41679</v>
      </c>
      <c r="Z64" s="283">
        <f t="shared" si="6"/>
        <v>712860</v>
      </c>
    </row>
    <row r="65" spans="1:26" ht="21" customHeight="1">
      <c r="A65" s="27" t="str">
        <f t="shared" si="5"/>
        <v>1401902</v>
      </c>
      <c r="B65" s="28" t="s">
        <v>1025</v>
      </c>
      <c r="C65" s="29">
        <v>19</v>
      </c>
      <c r="D65" s="28" t="s">
        <v>767</v>
      </c>
      <c r="E65" s="25">
        <v>25</v>
      </c>
      <c r="F65" s="1084"/>
      <c r="G65" s="1063" t="s">
        <v>973</v>
      </c>
      <c r="H65" s="1064"/>
      <c r="I65" s="120" t="s">
        <v>972</v>
      </c>
      <c r="J65" s="123" t="s">
        <v>971</v>
      </c>
      <c r="K65" s="285">
        <f>VLOOKUP($A65&amp;K$84,決統データ!$A$3:$DE$365,$E65+19,FALSE)</f>
        <v>119</v>
      </c>
      <c r="L65" s="285">
        <f>VLOOKUP($A65&amp;L$84,決統データ!$A$3:$DE$365,$E65+19,FALSE)</f>
        <v>77</v>
      </c>
      <c r="M65" s="285">
        <f>VLOOKUP($A65&amp;M$84,決統データ!$A$3:$DE$365,$E65+19,FALSE)</f>
        <v>77</v>
      </c>
      <c r="N65" s="285">
        <f>VLOOKUP($A65&amp;N$84,決統データ!$A$3:$DE$365,$E65+19,FALSE)</f>
        <v>128</v>
      </c>
      <c r="O65" s="285">
        <f>VLOOKUP($A65&amp;O$84,決統データ!$A$3:$DE$365,$E65+19,FALSE)</f>
        <v>87</v>
      </c>
      <c r="P65" s="285">
        <f>VLOOKUP($A65&amp;P$84,決統データ!$A$3:$DE$365,$E65+19,FALSE)</f>
        <v>50</v>
      </c>
      <c r="Q65" s="285">
        <f>VLOOKUP($A65&amp;Q$84,決統データ!$A$3:$DE$365,$E65+19,FALSE)</f>
        <v>54</v>
      </c>
      <c r="R65" s="285">
        <f>VLOOKUP($A65&amp;R$84,決統データ!$A$3:$DE$365,$E65+19,FALSE)</f>
        <v>33</v>
      </c>
      <c r="S65" s="285">
        <f>VLOOKUP($A65&amp;S$84,決統データ!$A$3:$DE$365,$E65+19,FALSE)</f>
        <v>70</v>
      </c>
      <c r="T65" s="285">
        <f>VLOOKUP($A65&amp;T$84,決統データ!$A$3:$DE$365,$E65+19,FALSE)</f>
        <v>464</v>
      </c>
      <c r="U65" s="285">
        <f>VLOOKUP($A65&amp;U$84,決統データ!$A$3:$DE$365,$E65+19,FALSE)</f>
        <v>33</v>
      </c>
      <c r="V65" s="285">
        <f>VLOOKUP($A65&amp;V$84,決統データ!$A$3:$DE$365,$E65+19,FALSE)</f>
        <v>35</v>
      </c>
      <c r="W65" s="285">
        <f>VLOOKUP($A65&amp;W$84,決統データ!$A$3:$DE$365,$E65+19,FALSE)</f>
        <v>1115</v>
      </c>
      <c r="X65" s="285">
        <f>VLOOKUP($A65&amp;X$84,決統データ!$A$3:$DE$365,$E65+19,FALSE)</f>
        <v>76</v>
      </c>
      <c r="Y65" s="285">
        <f>VLOOKUP($A65&amp;Y$84,決統データ!$A$3:$DE$365,$E65+19,FALSE)</f>
        <v>61</v>
      </c>
      <c r="Z65" s="283">
        <f t="shared" si="6"/>
        <v>2479</v>
      </c>
    </row>
    <row r="66" spans="1:26" ht="21" customHeight="1">
      <c r="A66" s="27" t="str">
        <f t="shared" si="5"/>
        <v>1401902</v>
      </c>
      <c r="B66" s="28" t="s">
        <v>1025</v>
      </c>
      <c r="C66" s="29">
        <v>19</v>
      </c>
      <c r="D66" s="28" t="s">
        <v>767</v>
      </c>
      <c r="E66" s="25">
        <v>26</v>
      </c>
      <c r="F66" s="1084"/>
      <c r="G66" s="1053"/>
      <c r="H66" s="1055"/>
      <c r="I66" s="120" t="s">
        <v>970</v>
      </c>
      <c r="J66" s="125" t="s">
        <v>969</v>
      </c>
      <c r="K66" s="285">
        <f>VLOOKUP($A66&amp;K$84,決統データ!$A$3:$DE$365,$E66+19,FALSE)</f>
        <v>1371</v>
      </c>
      <c r="L66" s="285">
        <f>VLOOKUP($A66&amp;L$84,決統データ!$A$3:$DE$365,$E66+19,FALSE)</f>
        <v>738</v>
      </c>
      <c r="M66" s="285">
        <f>VLOOKUP($A66&amp;M$84,決統データ!$A$3:$DE$365,$E66+19,FALSE)</f>
        <v>607</v>
      </c>
      <c r="N66" s="285">
        <f>VLOOKUP($A66&amp;N$84,決統データ!$A$3:$DE$365,$E66+19,FALSE)</f>
        <v>1792</v>
      </c>
      <c r="O66" s="285">
        <f>VLOOKUP($A66&amp;O$84,決統データ!$A$3:$DE$365,$E66+19,FALSE)</f>
        <v>414</v>
      </c>
      <c r="P66" s="285">
        <f>VLOOKUP($A66&amp;P$84,決統データ!$A$3:$DE$365,$E66+19,FALSE)</f>
        <v>1998</v>
      </c>
      <c r="Q66" s="285">
        <f>VLOOKUP($A66&amp;Q$84,決統データ!$A$3:$DE$365,$E66+19,FALSE)</f>
        <v>1331</v>
      </c>
      <c r="R66" s="285">
        <f>VLOOKUP($A66&amp;R$84,決統データ!$A$3:$DE$365,$E66+19,FALSE)</f>
        <v>347</v>
      </c>
      <c r="S66" s="285">
        <f>VLOOKUP($A66&amp;S$84,決統データ!$A$3:$DE$365,$E66+19,FALSE)</f>
        <v>811</v>
      </c>
      <c r="T66" s="285">
        <f>VLOOKUP($A66&amp;T$84,決統データ!$A$3:$DE$365,$E66+19,FALSE)</f>
        <v>2185</v>
      </c>
      <c r="U66" s="285">
        <f>VLOOKUP($A66&amp;U$84,決統データ!$A$3:$DE$365,$E66+19,FALSE)</f>
        <v>328</v>
      </c>
      <c r="V66" s="285">
        <f>VLOOKUP($A66&amp;V$84,決統データ!$A$3:$DE$365,$E66+19,FALSE)</f>
        <v>341</v>
      </c>
      <c r="W66" s="285">
        <f>VLOOKUP($A66&amp;W$84,決統データ!$A$3:$DE$365,$E66+19,FALSE)</f>
        <v>7092</v>
      </c>
      <c r="X66" s="285">
        <f>VLOOKUP($A66&amp;X$84,決統データ!$A$3:$DE$365,$E66+19,FALSE)</f>
        <v>245</v>
      </c>
      <c r="Y66" s="285">
        <f>VLOOKUP($A66&amp;Y$84,決統データ!$A$3:$DE$365,$E66+19,FALSE)</f>
        <v>1276</v>
      </c>
      <c r="Z66" s="283">
        <f t="shared" si="6"/>
        <v>20876</v>
      </c>
    </row>
    <row r="67" spans="1:26" s="3" customFormat="1">
      <c r="A67" s="27" t="str">
        <f t="shared" si="5"/>
        <v>1401902</v>
      </c>
      <c r="B67" s="28" t="s">
        <v>1025</v>
      </c>
      <c r="C67" s="29">
        <v>19</v>
      </c>
      <c r="D67" s="28" t="s">
        <v>767</v>
      </c>
      <c r="E67" s="25" t="s">
        <v>1026</v>
      </c>
      <c r="F67" s="1066" t="s">
        <v>968</v>
      </c>
      <c r="G67" s="120" t="s">
        <v>967</v>
      </c>
      <c r="H67" s="126"/>
      <c r="I67" s="126"/>
      <c r="J67" s="123"/>
      <c r="K67" s="104">
        <f>VLOOKUP($A67&amp;K$84,決統データ!$A$3:$DE$365,$E67+19,FALSE)</f>
        <v>0</v>
      </c>
      <c r="L67" s="104">
        <f>VLOOKUP($A67&amp;L$84,決統データ!$A$3:$DE$365,$E67+19,FALSE)</f>
        <v>0</v>
      </c>
      <c r="M67" s="104">
        <f>VLOOKUP($A67&amp;M$84,決統データ!$A$3:$DE$365,$E67+19,FALSE)</f>
        <v>0</v>
      </c>
      <c r="N67" s="104">
        <f>VLOOKUP($A67&amp;N$84,決統データ!$A$3:$DE$365,$E67+19,FALSE)</f>
        <v>0</v>
      </c>
      <c r="O67" s="104">
        <f>VLOOKUP($A67&amp;O$84,決統データ!$A$3:$DE$365,$E67+19,FALSE)</f>
        <v>5040401</v>
      </c>
      <c r="P67" s="104">
        <f>VLOOKUP($A67&amp;P$84,決統データ!$A$3:$DE$365,$E67+19,FALSE)</f>
        <v>0</v>
      </c>
      <c r="Q67" s="104">
        <f>VLOOKUP($A67&amp;Q$84,決統データ!$A$3:$DE$365,$E67+19,FALSE)</f>
        <v>0</v>
      </c>
      <c r="R67" s="104">
        <f>VLOOKUP($A67&amp;R$84,決統データ!$A$3:$DE$365,$E67+19,FALSE)</f>
        <v>0</v>
      </c>
      <c r="S67" s="104">
        <f>VLOOKUP($A67&amp;S$84,決統データ!$A$3:$DE$365,$E67+19,FALSE)</f>
        <v>3630601</v>
      </c>
      <c r="T67" s="104">
        <f>VLOOKUP($A67&amp;T$84,決統データ!$A$3:$DE$365,$E67+19,FALSE)</f>
        <v>4250401</v>
      </c>
      <c r="U67" s="104">
        <f>VLOOKUP($A67&amp;U$84,決統データ!$A$3:$DE$365,$E67+19,FALSE)</f>
        <v>5050401</v>
      </c>
      <c r="V67" s="104">
        <f>VLOOKUP($A67&amp;V$84,決統データ!$A$3:$DE$365,$E67+19,FALSE)</f>
        <v>5050401</v>
      </c>
      <c r="W67" s="104">
        <f>VLOOKUP($A67&amp;W$84,決統データ!$A$3:$DE$365,$E67+19,FALSE)</f>
        <v>5050401</v>
      </c>
      <c r="X67" s="104">
        <f>VLOOKUP($A67&amp;X$84,決統データ!$A$3:$DE$365,$E67+19,FALSE)</f>
        <v>5040401</v>
      </c>
      <c r="Y67" s="104">
        <f>VLOOKUP($A67&amp;Y$84,決統データ!$A$3:$DE$365,$E67+19,FALSE)</f>
        <v>3630401</v>
      </c>
      <c r="Z67" s="283">
        <f t="shared" si="6"/>
        <v>36743408</v>
      </c>
    </row>
    <row r="68" spans="1:26">
      <c r="F68" s="1066"/>
      <c r="G68" s="1044" t="s">
        <v>966</v>
      </c>
      <c r="H68" s="115" t="s">
        <v>965</v>
      </c>
      <c r="I68" s="126"/>
      <c r="J68" s="123"/>
      <c r="K68" s="329"/>
      <c r="L68" s="329"/>
      <c r="M68" s="329"/>
      <c r="N68" s="329"/>
      <c r="O68" s="329"/>
      <c r="P68" s="329"/>
      <c r="Q68" s="329"/>
      <c r="R68" s="329"/>
      <c r="S68" s="329"/>
      <c r="T68" s="329"/>
      <c r="U68" s="329"/>
      <c r="V68" s="329"/>
      <c r="W68" s="329"/>
      <c r="X68" s="329"/>
      <c r="Y68" s="329"/>
      <c r="Z68" s="283">
        <f>COUNTA(K68:Y68)</f>
        <v>0</v>
      </c>
    </row>
    <row r="69" spans="1:26">
      <c r="F69" s="1066"/>
      <c r="G69" s="1044"/>
      <c r="H69" s="115" t="s">
        <v>964</v>
      </c>
      <c r="I69" s="126"/>
      <c r="J69" s="123"/>
      <c r="K69" s="330"/>
      <c r="L69" s="330"/>
      <c r="M69" s="330"/>
      <c r="N69" s="330"/>
      <c r="O69" s="330"/>
      <c r="P69" s="329"/>
      <c r="Q69" s="329"/>
      <c r="R69" s="329"/>
      <c r="S69" s="329"/>
      <c r="T69" s="329"/>
      <c r="U69" s="329"/>
      <c r="V69" s="329"/>
      <c r="W69" s="329"/>
      <c r="X69" s="329"/>
      <c r="Y69" s="329"/>
      <c r="Z69" s="283">
        <f>COUNTA(K69:Y69)</f>
        <v>0</v>
      </c>
    </row>
    <row r="70" spans="1:26">
      <c r="F70" s="1066"/>
      <c r="G70" s="1044"/>
      <c r="H70" s="115" t="s">
        <v>963</v>
      </c>
      <c r="I70" s="126"/>
      <c r="J70" s="123"/>
      <c r="K70" s="329"/>
      <c r="L70" s="329"/>
      <c r="M70" s="329"/>
      <c r="N70" s="329"/>
      <c r="O70" s="329"/>
      <c r="P70" s="329"/>
      <c r="Q70" s="329"/>
      <c r="R70" s="329"/>
      <c r="S70" s="329"/>
      <c r="T70" s="329"/>
      <c r="U70" s="329"/>
      <c r="V70" s="329"/>
      <c r="W70" s="329"/>
      <c r="X70" s="329"/>
      <c r="Y70" s="329"/>
      <c r="Z70" s="283">
        <f>COUNTA(K70:Y70)</f>
        <v>0</v>
      </c>
    </row>
    <row r="71" spans="1:26">
      <c r="F71" s="1066"/>
      <c r="G71" s="1044"/>
      <c r="H71" s="115" t="s">
        <v>962</v>
      </c>
      <c r="I71" s="126"/>
      <c r="J71" s="123"/>
      <c r="K71" s="329"/>
      <c r="L71" s="329"/>
      <c r="M71" s="329"/>
      <c r="N71" s="329"/>
      <c r="O71" s="392" t="s">
        <v>19</v>
      </c>
      <c r="P71" s="330"/>
      <c r="Q71" s="330"/>
      <c r="R71" s="330"/>
      <c r="S71" s="330" t="s">
        <v>181</v>
      </c>
      <c r="T71" s="392" t="s">
        <v>1355</v>
      </c>
      <c r="U71" s="392" t="s">
        <v>1355</v>
      </c>
      <c r="V71" s="330" t="s">
        <v>792</v>
      </c>
      <c r="W71" s="392" t="s">
        <v>181</v>
      </c>
      <c r="X71" s="392" t="s">
        <v>1436</v>
      </c>
      <c r="Y71" s="330" t="s">
        <v>181</v>
      </c>
      <c r="Z71" s="283">
        <f>COUNTA(K71:Y71)</f>
        <v>8</v>
      </c>
    </row>
    <row r="72" spans="1:26">
      <c r="A72" s="27" t="str">
        <f t="shared" ref="A72:A82" si="7">+B72&amp;C72&amp;D72</f>
        <v>1401902</v>
      </c>
      <c r="B72" s="28" t="s">
        <v>1025</v>
      </c>
      <c r="C72" s="29">
        <v>19</v>
      </c>
      <c r="D72" s="28" t="s">
        <v>767</v>
      </c>
      <c r="E72" s="25">
        <v>30</v>
      </c>
      <c r="F72" s="1066"/>
      <c r="G72" s="127" t="s">
        <v>961</v>
      </c>
      <c r="H72" s="120"/>
      <c r="I72" s="126"/>
      <c r="J72" s="123"/>
      <c r="K72" s="42">
        <f>VLOOKUP($A72&amp;K$84,決統データ!$A$3:$DE$365,$E72+19,FALSE)</f>
        <v>0</v>
      </c>
      <c r="L72" s="42">
        <f>VLOOKUP($A72&amp;L$84,決統データ!$A$3:$DE$365,$E72+19,FALSE)</f>
        <v>0</v>
      </c>
      <c r="M72" s="42">
        <f>VLOOKUP($A72&amp;M$84,決統データ!$A$3:$DE$365,$E72+19,FALSE)</f>
        <v>0</v>
      </c>
      <c r="N72" s="42">
        <f>VLOOKUP($A72&amp;N$84,決統データ!$A$3:$DE$365,$E72+19,FALSE)</f>
        <v>0</v>
      </c>
      <c r="O72" s="42">
        <f>VLOOKUP($A72&amp;O$84,決統データ!$A$3:$DE$365,$E72+19,FALSE)</f>
        <v>1914</v>
      </c>
      <c r="P72" s="42">
        <f>VLOOKUP($A72&amp;P$84,決統データ!$A$3:$DE$365,$E72+19,FALSE)</f>
        <v>0</v>
      </c>
      <c r="Q72" s="42">
        <f>VLOOKUP($A72&amp;Q$84,決統データ!$A$3:$DE$365,$E72+19,FALSE)</f>
        <v>0</v>
      </c>
      <c r="R72" s="42">
        <f>VLOOKUP($A72&amp;R$84,決統データ!$A$3:$DE$365,$E72+19,FALSE)</f>
        <v>0</v>
      </c>
      <c r="S72" s="42">
        <f>VLOOKUP($A72&amp;S$84,決統データ!$A$3:$DE$365,$E72+19,FALSE)</f>
        <v>2445</v>
      </c>
      <c r="T72" s="42">
        <f>VLOOKUP($A72&amp;T$84,決統データ!$A$3:$DE$365,$E72+19,FALSE)</f>
        <v>2871</v>
      </c>
      <c r="U72" s="42">
        <f>VLOOKUP($A72&amp;U$84,決統データ!$A$3:$DE$365,$E72+19,FALSE)</f>
        <v>3940</v>
      </c>
      <c r="V72" s="42">
        <f>VLOOKUP($A72&amp;V$84,決統データ!$A$3:$DE$365,$E72+19,FALSE)</f>
        <v>2207</v>
      </c>
      <c r="W72" s="42">
        <f>VLOOKUP($A72&amp;W$84,決統データ!$A$3:$DE$365,$E72+19,FALSE)</f>
        <v>0</v>
      </c>
      <c r="X72" s="42">
        <f>VLOOKUP($A72&amp;X$84,決統データ!$A$3:$DE$365,$E72+19,FALSE)</f>
        <v>0</v>
      </c>
      <c r="Y72" s="42">
        <f>VLOOKUP($A72&amp;Y$84,決統データ!$A$3:$DE$365,$E72+19,FALSE)</f>
        <v>1295</v>
      </c>
      <c r="Z72" s="283">
        <f t="shared" ref="Z72:Z82" si="8">SUM(K72:Y72)</f>
        <v>14672</v>
      </c>
    </row>
    <row r="73" spans="1:26">
      <c r="A73" s="27" t="str">
        <f t="shared" si="7"/>
        <v>1401902</v>
      </c>
      <c r="B73" s="28" t="s">
        <v>1025</v>
      </c>
      <c r="C73" s="29">
        <v>19</v>
      </c>
      <c r="D73" s="28" t="s">
        <v>767</v>
      </c>
      <c r="E73" s="25">
        <v>32</v>
      </c>
      <c r="F73" s="1065" t="s">
        <v>773</v>
      </c>
      <c r="G73" s="121" t="s">
        <v>960</v>
      </c>
      <c r="H73" s="120"/>
      <c r="I73" s="126"/>
      <c r="J73" s="123"/>
      <c r="K73" s="42">
        <f>VLOOKUP($A73&amp;K$84,決統データ!$A$3:$DE$365,$E73+19,FALSE)</f>
        <v>0</v>
      </c>
      <c r="L73" s="42">
        <f>VLOOKUP($A73&amp;L$84,決統データ!$A$3:$DE$365,$E73+19,FALSE)</f>
        <v>0</v>
      </c>
      <c r="M73" s="42">
        <f>VLOOKUP($A73&amp;M$84,決統データ!$A$3:$DE$365,$E73+19,FALSE)</f>
        <v>0</v>
      </c>
      <c r="N73" s="42">
        <f>VLOOKUP($A73&amp;N$84,決統データ!$A$3:$DE$365,$E73+19,FALSE)</f>
        <v>0</v>
      </c>
      <c r="O73" s="42">
        <f>VLOOKUP($A73&amp;O$84,決統データ!$A$3:$DE$365,$E73+19,FALSE)</f>
        <v>0</v>
      </c>
      <c r="P73" s="42">
        <f>VLOOKUP($A73&amp;P$84,決統データ!$A$3:$DE$365,$E73+19,FALSE)</f>
        <v>0</v>
      </c>
      <c r="Q73" s="42">
        <f>VLOOKUP($A73&amp;Q$84,決統データ!$A$3:$DE$365,$E73+19,FALSE)</f>
        <v>1</v>
      </c>
      <c r="R73" s="42">
        <f>VLOOKUP($A73&amp;R$84,決統データ!$A$3:$DE$365,$E73+19,FALSE)</f>
        <v>0</v>
      </c>
      <c r="S73" s="42">
        <f>VLOOKUP($A73&amp;S$84,決統データ!$A$3:$DE$365,$E73+19,FALSE)</f>
        <v>0</v>
      </c>
      <c r="T73" s="42">
        <f>VLOOKUP($A73&amp;T$84,決統データ!$A$3:$DE$365,$E73+19,FALSE)</f>
        <v>0</v>
      </c>
      <c r="U73" s="42">
        <f>VLOOKUP($A73&amp;U$84,決統データ!$A$3:$DE$365,$E73+19,FALSE)</f>
        <v>0</v>
      </c>
      <c r="V73" s="42">
        <f>VLOOKUP($A73&amp;V$84,決統データ!$A$3:$DE$365,$E73+19,FALSE)</f>
        <v>0</v>
      </c>
      <c r="W73" s="42">
        <f>VLOOKUP($A73&amp;W$84,決統データ!$A$3:$DE$365,$E73+19,FALSE)</f>
        <v>0</v>
      </c>
      <c r="X73" s="42">
        <f>VLOOKUP($A73&amp;X$84,決統データ!$A$3:$DE$365,$E73+19,FALSE)</f>
        <v>0</v>
      </c>
      <c r="Y73" s="42">
        <f>VLOOKUP($A73&amp;Y$84,決統データ!$A$3:$DE$365,$E73+19,FALSE)</f>
        <v>0</v>
      </c>
      <c r="Z73" s="283">
        <f t="shared" si="8"/>
        <v>1</v>
      </c>
    </row>
    <row r="74" spans="1:26" ht="14.25" customHeight="1">
      <c r="A74" s="27" t="str">
        <f t="shared" si="7"/>
        <v>1401902</v>
      </c>
      <c r="B74" s="28" t="s">
        <v>1025</v>
      </c>
      <c r="C74" s="29">
        <v>19</v>
      </c>
      <c r="D74" s="28" t="s">
        <v>767</v>
      </c>
      <c r="E74" s="25">
        <v>33</v>
      </c>
      <c r="F74" s="1065"/>
      <c r="G74" s="121" t="s">
        <v>959</v>
      </c>
      <c r="H74" s="120"/>
      <c r="I74" s="126"/>
      <c r="J74" s="123"/>
      <c r="K74" s="42">
        <f>VLOOKUP($A74&amp;K$84,決統データ!$A$3:$DE$365,$E74+19,FALSE)</f>
        <v>0</v>
      </c>
      <c r="L74" s="42">
        <f>VLOOKUP($A74&amp;L$84,決統データ!$A$3:$DE$365,$E74+19,FALSE)</f>
        <v>0</v>
      </c>
      <c r="M74" s="42">
        <f>VLOOKUP($A74&amp;M$84,決統データ!$A$3:$DE$365,$E74+19,FALSE)</f>
        <v>0</v>
      </c>
      <c r="N74" s="42">
        <f>VLOOKUP($A74&amp;N$84,決統データ!$A$3:$DE$365,$E74+19,FALSE)</f>
        <v>0</v>
      </c>
      <c r="O74" s="42">
        <f>VLOOKUP($A74&amp;O$84,決統データ!$A$3:$DE$365,$E74+19,FALSE)</f>
        <v>0</v>
      </c>
      <c r="P74" s="42">
        <f>VLOOKUP($A74&amp;P$84,決統データ!$A$3:$DE$365,$E74+19,FALSE)</f>
        <v>0</v>
      </c>
      <c r="Q74" s="42">
        <f>VLOOKUP($A74&amp;Q$84,決統データ!$A$3:$DE$365,$E74+19,FALSE)</f>
        <v>0</v>
      </c>
      <c r="R74" s="42">
        <f>VLOOKUP($A74&amp;R$84,決統データ!$A$3:$DE$365,$E74+19,FALSE)</f>
        <v>0</v>
      </c>
      <c r="S74" s="42">
        <f>VLOOKUP($A74&amp;S$84,決統データ!$A$3:$DE$365,$E74+19,FALSE)</f>
        <v>0</v>
      </c>
      <c r="T74" s="42">
        <f>VLOOKUP($A74&amp;T$84,決統データ!$A$3:$DE$365,$E74+19,FALSE)</f>
        <v>0</v>
      </c>
      <c r="U74" s="42">
        <f>VLOOKUP($A74&amp;U$84,決統データ!$A$3:$DE$365,$E74+19,FALSE)</f>
        <v>0</v>
      </c>
      <c r="V74" s="42">
        <f>VLOOKUP($A74&amp;V$84,決統データ!$A$3:$DE$365,$E74+19,FALSE)</f>
        <v>0</v>
      </c>
      <c r="W74" s="42">
        <f>VLOOKUP($A74&amp;W$84,決統データ!$A$3:$DE$365,$E74+19,FALSE)</f>
        <v>0</v>
      </c>
      <c r="X74" s="42">
        <f>VLOOKUP($A74&amp;X$84,決統データ!$A$3:$DE$365,$E74+19,FALSE)</f>
        <v>0</v>
      </c>
      <c r="Y74" s="42">
        <f>VLOOKUP($A74&amp;Y$84,決統データ!$A$3:$DE$365,$E74+19,FALSE)</f>
        <v>0</v>
      </c>
      <c r="Z74" s="283">
        <f t="shared" si="8"/>
        <v>0</v>
      </c>
    </row>
    <row r="75" spans="1:26">
      <c r="A75" s="27" t="str">
        <f t="shared" si="7"/>
        <v>1401902</v>
      </c>
      <c r="B75" s="28" t="s">
        <v>1025</v>
      </c>
      <c r="C75" s="29">
        <v>19</v>
      </c>
      <c r="D75" s="28" t="s">
        <v>767</v>
      </c>
      <c r="E75" s="25">
        <v>34</v>
      </c>
      <c r="F75" s="1065"/>
      <c r="G75" s="1062" t="s">
        <v>958</v>
      </c>
      <c r="H75" s="1062"/>
      <c r="I75" s="1062"/>
      <c r="J75" s="1062"/>
      <c r="K75" s="42">
        <f>VLOOKUP($A75&amp;K$84,決統データ!$A$3:$DE$365,$E75+19,FALSE)</f>
        <v>0</v>
      </c>
      <c r="L75" s="42">
        <f>VLOOKUP($A75&amp;L$84,決統データ!$A$3:$DE$365,$E75+19,FALSE)</f>
        <v>0</v>
      </c>
      <c r="M75" s="42">
        <f>VLOOKUP($A75&amp;M$84,決統データ!$A$3:$DE$365,$E75+19,FALSE)</f>
        <v>0</v>
      </c>
      <c r="N75" s="42">
        <f>VLOOKUP($A75&amp;N$84,決統データ!$A$3:$DE$365,$E75+19,FALSE)</f>
        <v>0</v>
      </c>
      <c r="O75" s="42">
        <f>VLOOKUP($A75&amp;O$84,決統データ!$A$3:$DE$365,$E75+19,FALSE)</f>
        <v>0</v>
      </c>
      <c r="P75" s="42">
        <f>VLOOKUP($A75&amp;P$84,決統データ!$A$3:$DE$365,$E75+19,FALSE)</f>
        <v>0</v>
      </c>
      <c r="Q75" s="42">
        <f>VLOOKUP($A75&amp;Q$84,決統データ!$A$3:$DE$365,$E75+19,FALSE)</f>
        <v>1</v>
      </c>
      <c r="R75" s="42">
        <f>VLOOKUP($A75&amp;R$84,決統データ!$A$3:$DE$365,$E75+19,FALSE)</f>
        <v>0</v>
      </c>
      <c r="S75" s="42">
        <f>VLOOKUP($A75&amp;S$84,決統データ!$A$3:$DE$365,$E75+19,FALSE)</f>
        <v>0</v>
      </c>
      <c r="T75" s="42">
        <f>VLOOKUP($A75&amp;T$84,決統データ!$A$3:$DE$365,$E75+19,FALSE)</f>
        <v>0</v>
      </c>
      <c r="U75" s="42">
        <f>VLOOKUP($A75&amp;U$84,決統データ!$A$3:$DE$365,$E75+19,FALSE)</f>
        <v>0</v>
      </c>
      <c r="V75" s="42">
        <f>VLOOKUP($A75&amp;V$84,決統データ!$A$3:$DE$365,$E75+19,FALSE)</f>
        <v>0</v>
      </c>
      <c r="W75" s="42">
        <f>VLOOKUP($A75&amp;W$84,決統データ!$A$3:$DE$365,$E75+19,FALSE)</f>
        <v>0</v>
      </c>
      <c r="X75" s="42">
        <f>VLOOKUP($A75&amp;X$84,決統データ!$A$3:$DE$365,$E75+19,FALSE)</f>
        <v>0</v>
      </c>
      <c r="Y75" s="42">
        <f>VLOOKUP($A75&amp;Y$84,決統データ!$A$3:$DE$365,$E75+19,FALSE)</f>
        <v>0</v>
      </c>
      <c r="Z75" s="283">
        <f t="shared" si="8"/>
        <v>1</v>
      </c>
    </row>
    <row r="76" spans="1:26" ht="14.25" customHeight="1">
      <c r="A76" s="27" t="str">
        <f t="shared" si="7"/>
        <v>1401902</v>
      </c>
      <c r="B76" s="28" t="s">
        <v>1025</v>
      </c>
      <c r="C76" s="29">
        <v>19</v>
      </c>
      <c r="D76" s="28" t="s">
        <v>767</v>
      </c>
      <c r="E76" s="25">
        <v>37</v>
      </c>
      <c r="F76" s="1070" t="s">
        <v>957</v>
      </c>
      <c r="G76" s="1071" t="s">
        <v>1027</v>
      </c>
      <c r="H76" s="1071"/>
      <c r="I76" s="1071"/>
      <c r="J76" s="1071"/>
      <c r="K76" s="42">
        <f>VLOOKUP($A76&amp;K$84,決統データ!$A$3:$DE$365,$E76+19,FALSE)</f>
        <v>1</v>
      </c>
      <c r="L76" s="42">
        <f>VLOOKUP($A76&amp;L$84,決統データ!$A$3:$DE$365,$E76+19,FALSE)</f>
        <v>2</v>
      </c>
      <c r="M76" s="42">
        <f>VLOOKUP($A76&amp;M$84,決統データ!$A$3:$DE$365,$E76+19,FALSE)</f>
        <v>2</v>
      </c>
      <c r="N76" s="42">
        <f>VLOOKUP($A76&amp;N$84,決統データ!$A$3:$DE$365,$E76+19,FALSE)</f>
        <v>2</v>
      </c>
      <c r="O76" s="42">
        <f>VLOOKUP($A76&amp;O$84,決統データ!$A$3:$DE$365,$E76+19,FALSE)</f>
        <v>2</v>
      </c>
      <c r="P76" s="42">
        <f>VLOOKUP($A76&amp;P$84,決統データ!$A$3:$DE$365,$E76+19,FALSE)</f>
        <v>2</v>
      </c>
      <c r="Q76" s="42">
        <f>VLOOKUP($A76&amp;Q$84,決統データ!$A$3:$DE$365,$E76+19,FALSE)</f>
        <v>2</v>
      </c>
      <c r="R76" s="42">
        <f>VLOOKUP($A76&amp;R$84,決統データ!$A$3:$DE$365,$E76+19,FALSE)</f>
        <v>1</v>
      </c>
      <c r="S76" s="42">
        <f>VLOOKUP($A76&amp;S$84,決統データ!$A$3:$DE$365,$E76+19,FALSE)</f>
        <v>2</v>
      </c>
      <c r="T76" s="42">
        <f>VLOOKUP($A76&amp;T$84,決統データ!$A$3:$DE$365,$E76+19,FALSE)</f>
        <v>2</v>
      </c>
      <c r="U76" s="42">
        <f>VLOOKUP($A76&amp;U$84,決統データ!$A$3:$DE$365,$E76+19,FALSE)</f>
        <v>2</v>
      </c>
      <c r="V76" s="42">
        <f>VLOOKUP($A76&amp;V$84,決統データ!$A$3:$DE$365,$E76+19,FALSE)</f>
        <v>2</v>
      </c>
      <c r="W76" s="42">
        <f>VLOOKUP($A76&amp;W$84,決統データ!$A$3:$DE$365,$E76+19,FALSE)</f>
        <v>2</v>
      </c>
      <c r="X76" s="42">
        <f>VLOOKUP($A76&amp;X$84,決統データ!$A$3:$DE$365,$E76+19,FALSE)</f>
        <v>2</v>
      </c>
      <c r="Y76" s="42">
        <f>VLOOKUP($A76&amp;Y$84,決統データ!$A$3:$DE$365,$E76+19,FALSE)</f>
        <v>2</v>
      </c>
      <c r="Z76" s="283">
        <f t="shared" si="8"/>
        <v>28</v>
      </c>
    </row>
    <row r="77" spans="1:26">
      <c r="A77" s="27" t="str">
        <f t="shared" si="7"/>
        <v>1401902</v>
      </c>
      <c r="B77" s="28" t="s">
        <v>1025</v>
      </c>
      <c r="C77" s="29">
        <v>19</v>
      </c>
      <c r="D77" s="28" t="s">
        <v>767</v>
      </c>
      <c r="E77" s="25">
        <v>38</v>
      </c>
      <c r="F77" s="1070"/>
      <c r="G77" s="1056" t="s">
        <v>1417</v>
      </c>
      <c r="H77" s="1057"/>
      <c r="I77" s="1057"/>
      <c r="J77" s="1058"/>
      <c r="K77" s="42">
        <f>VLOOKUP($A77&amp;K$84,決統データ!$A$3:$DE$365,$E77+19,FALSE)</f>
        <v>531032</v>
      </c>
      <c r="L77" s="42">
        <f>VLOOKUP($A77&amp;L$84,決統データ!$A$3:$DE$365,$E77+19,FALSE)</f>
        <v>0</v>
      </c>
      <c r="M77" s="42">
        <f>VLOOKUP($A77&amp;M$84,決統データ!$A$3:$DE$365,$E77+19,FALSE)</f>
        <v>0</v>
      </c>
      <c r="N77" s="42">
        <f>VLOOKUP($A77&amp;N$84,決統データ!$A$3:$DE$365,$E77+19,FALSE)</f>
        <v>0</v>
      </c>
      <c r="O77" s="42">
        <f>VLOOKUP($A77&amp;O$84,決統データ!$A$3:$DE$365,$E77+19,FALSE)</f>
        <v>0</v>
      </c>
      <c r="P77" s="42">
        <f>VLOOKUP($A77&amp;P$84,決統データ!$A$3:$DE$365,$E77+19,FALSE)</f>
        <v>0</v>
      </c>
      <c r="Q77" s="42">
        <f>VLOOKUP($A77&amp;Q$84,決統データ!$A$3:$DE$365,$E77+19,FALSE)</f>
        <v>0</v>
      </c>
      <c r="R77" s="42">
        <f>VLOOKUP($A77&amp;R$84,決統データ!$A$3:$DE$365,$E77+19,FALSE)</f>
        <v>86309</v>
      </c>
      <c r="S77" s="42">
        <f>VLOOKUP($A77&amp;S$84,決統データ!$A$3:$DE$365,$E77+19,FALSE)</f>
        <v>0</v>
      </c>
      <c r="T77" s="42">
        <f>VLOOKUP($A77&amp;T$84,決統データ!$A$3:$DE$365,$E77+19,FALSE)</f>
        <v>0</v>
      </c>
      <c r="U77" s="42">
        <f>VLOOKUP($A77&amp;U$84,決統データ!$A$3:$DE$365,$E77+19,FALSE)</f>
        <v>0</v>
      </c>
      <c r="V77" s="42">
        <f>VLOOKUP($A77&amp;V$84,決統データ!$A$3:$DE$365,$E77+19,FALSE)</f>
        <v>0</v>
      </c>
      <c r="W77" s="42">
        <f>VLOOKUP($A77&amp;W$84,決統データ!$A$3:$DE$365,$E77+19,FALSE)</f>
        <v>0</v>
      </c>
      <c r="X77" s="42">
        <f>VLOOKUP($A77&amp;X$84,決統データ!$A$3:$DE$365,$E77+19,FALSE)</f>
        <v>0</v>
      </c>
      <c r="Y77" s="42">
        <f>VLOOKUP($A77&amp;Y$84,決統データ!$A$3:$DE$365,$E77+19,FALSE)</f>
        <v>0</v>
      </c>
      <c r="Z77" s="283">
        <f t="shared" si="8"/>
        <v>617341</v>
      </c>
    </row>
    <row r="78" spans="1:26">
      <c r="A78" s="27" t="str">
        <f t="shared" si="7"/>
        <v>1401902</v>
      </c>
      <c r="B78" s="28" t="s">
        <v>1025</v>
      </c>
      <c r="C78" s="29">
        <v>19</v>
      </c>
      <c r="D78" s="28" t="s">
        <v>767</v>
      </c>
      <c r="E78" s="25">
        <v>39</v>
      </c>
      <c r="F78" s="1070"/>
      <c r="G78" s="1067" t="s">
        <v>626</v>
      </c>
      <c r="H78" s="1049" t="s">
        <v>956</v>
      </c>
      <c r="I78" s="128" t="s">
        <v>955</v>
      </c>
      <c r="J78" s="118" t="s">
        <v>954</v>
      </c>
      <c r="K78" s="42">
        <f>VLOOKUP($A78&amp;K$84,決統データ!$A$3:$DE$365,$E78+19,FALSE)</f>
        <v>0</v>
      </c>
      <c r="L78" s="42">
        <f>VLOOKUP($A78&amp;L$84,決統データ!$A$3:$DE$365,$E78+19,FALSE)</f>
        <v>0</v>
      </c>
      <c r="M78" s="42">
        <f>VLOOKUP($A78&amp;M$84,決統データ!$A$3:$DE$365,$E78+19,FALSE)</f>
        <v>0</v>
      </c>
      <c r="N78" s="42">
        <f>VLOOKUP($A78&amp;N$84,決統データ!$A$3:$DE$365,$E78+19,FALSE)</f>
        <v>0</v>
      </c>
      <c r="O78" s="42">
        <f>VLOOKUP($A78&amp;O$84,決統データ!$A$3:$DE$365,$E78+19,FALSE)</f>
        <v>0</v>
      </c>
      <c r="P78" s="42">
        <f>VLOOKUP($A78&amp;P$84,決統データ!$A$3:$DE$365,$E78+19,FALSE)</f>
        <v>0</v>
      </c>
      <c r="Q78" s="42">
        <f>VLOOKUP($A78&amp;Q$84,決統データ!$A$3:$DE$365,$E78+19,FALSE)</f>
        <v>0</v>
      </c>
      <c r="R78" s="42">
        <f>VLOOKUP($A78&amp;R$84,決統データ!$A$3:$DE$365,$E78+19,FALSE)</f>
        <v>59123</v>
      </c>
      <c r="S78" s="42">
        <f>VLOOKUP($A78&amp;S$84,決統データ!$A$3:$DE$365,$E78+19,FALSE)</f>
        <v>0</v>
      </c>
      <c r="T78" s="42">
        <f>VLOOKUP($A78&amp;T$84,決統データ!$A$3:$DE$365,$E78+19,FALSE)</f>
        <v>0</v>
      </c>
      <c r="U78" s="42">
        <f>VLOOKUP($A78&amp;U$84,決統データ!$A$3:$DE$365,$E78+19,FALSE)</f>
        <v>0</v>
      </c>
      <c r="V78" s="42">
        <f>VLOOKUP($A78&amp;V$84,決統データ!$A$3:$DE$365,$E78+19,FALSE)</f>
        <v>0</v>
      </c>
      <c r="W78" s="42">
        <f>VLOOKUP($A78&amp;W$84,決統データ!$A$3:$DE$365,$E78+19,FALSE)</f>
        <v>0</v>
      </c>
      <c r="X78" s="42">
        <f>VLOOKUP($A78&amp;X$84,決統データ!$A$3:$DE$365,$E78+19,FALSE)</f>
        <v>0</v>
      </c>
      <c r="Y78" s="42">
        <f>VLOOKUP($A78&amp;Y$84,決統データ!$A$3:$DE$365,$E78+19,FALSE)</f>
        <v>0</v>
      </c>
      <c r="Z78" s="283">
        <f t="shared" si="8"/>
        <v>59123</v>
      </c>
    </row>
    <row r="79" spans="1:26">
      <c r="A79" s="27" t="str">
        <f t="shared" si="7"/>
        <v>1401902</v>
      </c>
      <c r="B79" s="28" t="s">
        <v>1025</v>
      </c>
      <c r="C79" s="29">
        <v>19</v>
      </c>
      <c r="D79" s="28" t="s">
        <v>767</v>
      </c>
      <c r="E79" s="25">
        <v>40</v>
      </c>
      <c r="F79" s="1070"/>
      <c r="G79" s="1068"/>
      <c r="H79" s="1048"/>
      <c r="I79" s="128" t="s">
        <v>953</v>
      </c>
      <c r="J79" s="118" t="s">
        <v>952</v>
      </c>
      <c r="K79" s="42">
        <f>VLOOKUP($A79&amp;K$84,決統データ!$A$3:$DE$365,$E79+19,FALSE)</f>
        <v>470232</v>
      </c>
      <c r="L79" s="42">
        <f>VLOOKUP($A79&amp;L$84,決統データ!$A$3:$DE$365,$E79+19,FALSE)</f>
        <v>0</v>
      </c>
      <c r="M79" s="42">
        <f>VLOOKUP($A79&amp;M$84,決統データ!$A$3:$DE$365,$E79+19,FALSE)</f>
        <v>0</v>
      </c>
      <c r="N79" s="42">
        <f>VLOOKUP($A79&amp;N$84,決統データ!$A$3:$DE$365,$E79+19,FALSE)</f>
        <v>0</v>
      </c>
      <c r="O79" s="42">
        <f>VLOOKUP($A79&amp;O$84,決統データ!$A$3:$DE$365,$E79+19,FALSE)</f>
        <v>0</v>
      </c>
      <c r="P79" s="42">
        <f>VLOOKUP($A79&amp;P$84,決統データ!$A$3:$DE$365,$E79+19,FALSE)</f>
        <v>0</v>
      </c>
      <c r="Q79" s="42">
        <f>VLOOKUP($A79&amp;Q$84,決統データ!$A$3:$DE$365,$E79+19,FALSE)</f>
        <v>0</v>
      </c>
      <c r="R79" s="42">
        <f>VLOOKUP($A79&amp;R$84,決統データ!$A$3:$DE$365,$E79+19,FALSE)</f>
        <v>27186</v>
      </c>
      <c r="S79" s="42">
        <f>VLOOKUP($A79&amp;S$84,決統データ!$A$3:$DE$365,$E79+19,FALSE)</f>
        <v>0</v>
      </c>
      <c r="T79" s="42">
        <f>VLOOKUP($A79&amp;T$84,決統データ!$A$3:$DE$365,$E79+19,FALSE)</f>
        <v>0</v>
      </c>
      <c r="U79" s="42">
        <f>VLOOKUP($A79&amp;U$84,決統データ!$A$3:$DE$365,$E79+19,FALSE)</f>
        <v>0</v>
      </c>
      <c r="V79" s="42">
        <f>VLOOKUP($A79&amp;V$84,決統データ!$A$3:$DE$365,$E79+19,FALSE)</f>
        <v>0</v>
      </c>
      <c r="W79" s="42">
        <f>VLOOKUP($A79&amp;W$84,決統データ!$A$3:$DE$365,$E79+19,FALSE)</f>
        <v>0</v>
      </c>
      <c r="X79" s="42">
        <f>VLOOKUP($A79&amp;X$84,決統データ!$A$3:$DE$365,$E79+19,FALSE)</f>
        <v>0</v>
      </c>
      <c r="Y79" s="42">
        <f>VLOOKUP($A79&amp;Y$84,決統データ!$A$3:$DE$365,$E79+19,FALSE)</f>
        <v>0</v>
      </c>
      <c r="Z79" s="283">
        <f t="shared" si="8"/>
        <v>497418</v>
      </c>
    </row>
    <row r="80" spans="1:26">
      <c r="A80" s="27" t="str">
        <f t="shared" si="7"/>
        <v>1401902</v>
      </c>
      <c r="B80" s="28" t="s">
        <v>1025</v>
      </c>
      <c r="C80" s="29">
        <v>19</v>
      </c>
      <c r="D80" s="28" t="s">
        <v>767</v>
      </c>
      <c r="E80" s="25">
        <v>41</v>
      </c>
      <c r="F80" s="1070"/>
      <c r="G80" s="1068"/>
      <c r="H80" s="1048"/>
      <c r="I80" s="128" t="s">
        <v>951</v>
      </c>
      <c r="J80" s="118" t="s">
        <v>950</v>
      </c>
      <c r="K80" s="42">
        <f>VLOOKUP($A80&amp;K$84,決統データ!$A$3:$DE$365,$E80+19,FALSE)</f>
        <v>60800</v>
      </c>
      <c r="L80" s="42">
        <f>VLOOKUP($A80&amp;L$84,決統データ!$A$3:$DE$365,$E80+19,FALSE)</f>
        <v>0</v>
      </c>
      <c r="M80" s="42">
        <f>VLOOKUP($A80&amp;M$84,決統データ!$A$3:$DE$365,$E80+19,FALSE)</f>
        <v>0</v>
      </c>
      <c r="N80" s="42">
        <f>VLOOKUP($A80&amp;N$84,決統データ!$A$3:$DE$365,$E80+19,FALSE)</f>
        <v>0</v>
      </c>
      <c r="O80" s="42">
        <f>VLOOKUP($A80&amp;O$84,決統データ!$A$3:$DE$365,$E80+19,FALSE)</f>
        <v>0</v>
      </c>
      <c r="P80" s="42">
        <f>VLOOKUP($A80&amp;P$84,決統データ!$A$3:$DE$365,$E80+19,FALSE)</f>
        <v>0</v>
      </c>
      <c r="Q80" s="42">
        <f>VLOOKUP($A80&amp;Q$84,決統データ!$A$3:$DE$365,$E80+19,FALSE)</f>
        <v>0</v>
      </c>
      <c r="R80" s="42">
        <f>VLOOKUP($A80&amp;R$84,決統データ!$A$3:$DE$365,$E80+19,FALSE)</f>
        <v>0</v>
      </c>
      <c r="S80" s="42">
        <f>VLOOKUP($A80&amp;S$84,決統データ!$A$3:$DE$365,$E80+19,FALSE)</f>
        <v>0</v>
      </c>
      <c r="T80" s="42">
        <f>VLOOKUP($A80&amp;T$84,決統データ!$A$3:$DE$365,$E80+19,FALSE)</f>
        <v>0</v>
      </c>
      <c r="U80" s="42">
        <f>VLOOKUP($A80&amp;U$84,決統データ!$A$3:$DE$365,$E80+19,FALSE)</f>
        <v>0</v>
      </c>
      <c r="V80" s="42">
        <f>VLOOKUP($A80&amp;V$84,決統データ!$A$3:$DE$365,$E80+19,FALSE)</f>
        <v>0</v>
      </c>
      <c r="W80" s="42">
        <f>VLOOKUP($A80&amp;W$84,決統データ!$A$3:$DE$365,$E80+19,FALSE)</f>
        <v>0</v>
      </c>
      <c r="X80" s="42">
        <f>VLOOKUP($A80&amp;X$84,決統データ!$A$3:$DE$365,$E80+19,FALSE)</f>
        <v>0</v>
      </c>
      <c r="Y80" s="42">
        <f>VLOOKUP($A80&amp;Y$84,決統データ!$A$3:$DE$365,$E80+19,FALSE)</f>
        <v>0</v>
      </c>
      <c r="Z80" s="283">
        <f t="shared" si="8"/>
        <v>60800</v>
      </c>
    </row>
    <row r="81" spans="1:26">
      <c r="A81" s="27" t="str">
        <f t="shared" si="7"/>
        <v>1401902</v>
      </c>
      <c r="B81" s="28" t="s">
        <v>1025</v>
      </c>
      <c r="C81" s="29">
        <v>19</v>
      </c>
      <c r="D81" s="28" t="s">
        <v>767</v>
      </c>
      <c r="E81" s="25">
        <v>42</v>
      </c>
      <c r="F81" s="1070"/>
      <c r="G81" s="1068"/>
      <c r="H81" s="115" t="s">
        <v>949</v>
      </c>
      <c r="I81" s="117"/>
      <c r="J81" s="118"/>
      <c r="K81" s="42">
        <f>VLOOKUP($A81&amp;K$84,決統データ!$A$3:$DE$365,$E81+19,FALSE)</f>
        <v>0</v>
      </c>
      <c r="L81" s="42">
        <f>VLOOKUP($A81&amp;L$84,決統データ!$A$3:$DE$365,$E81+19,FALSE)</f>
        <v>0</v>
      </c>
      <c r="M81" s="42">
        <f>VLOOKUP($A81&amp;M$84,決統データ!$A$3:$DE$365,$E81+19,FALSE)</f>
        <v>0</v>
      </c>
      <c r="N81" s="42">
        <f>VLOOKUP($A81&amp;N$84,決統データ!$A$3:$DE$365,$E81+19,FALSE)</f>
        <v>0</v>
      </c>
      <c r="O81" s="42">
        <f>VLOOKUP($A81&amp;O$84,決統データ!$A$3:$DE$365,$E81+19,FALSE)</f>
        <v>0</v>
      </c>
      <c r="P81" s="42">
        <f>VLOOKUP($A81&amp;P$84,決統データ!$A$3:$DE$365,$E81+19,FALSE)</f>
        <v>0</v>
      </c>
      <c r="Q81" s="42">
        <f>VLOOKUP($A81&amp;Q$84,決統データ!$A$3:$DE$365,$E81+19,FALSE)</f>
        <v>0</v>
      </c>
      <c r="R81" s="42">
        <f>VLOOKUP($A81&amp;R$84,決統データ!$A$3:$DE$365,$E81+19,FALSE)</f>
        <v>0</v>
      </c>
      <c r="S81" s="42">
        <f>VLOOKUP($A81&amp;S$84,決統データ!$A$3:$DE$365,$E81+19,FALSE)</f>
        <v>0</v>
      </c>
      <c r="T81" s="42">
        <f>VLOOKUP($A81&amp;T$84,決統データ!$A$3:$DE$365,$E81+19,FALSE)</f>
        <v>0</v>
      </c>
      <c r="U81" s="42">
        <f>VLOOKUP($A81&amp;U$84,決統データ!$A$3:$DE$365,$E81+19,FALSE)</f>
        <v>0</v>
      </c>
      <c r="V81" s="42">
        <f>VLOOKUP($A81&amp;V$84,決統データ!$A$3:$DE$365,$E81+19,FALSE)</f>
        <v>0</v>
      </c>
      <c r="W81" s="42">
        <f>VLOOKUP($A81&amp;W$84,決統データ!$A$3:$DE$365,$E81+19,FALSE)</f>
        <v>0</v>
      </c>
      <c r="X81" s="42">
        <f>VLOOKUP($A81&amp;X$84,決統データ!$A$3:$DE$365,$E81+19,FALSE)</f>
        <v>0</v>
      </c>
      <c r="Y81" s="42">
        <f>VLOOKUP($A81&amp;Y$84,決統データ!$A$3:$DE$365,$E81+19,FALSE)</f>
        <v>0</v>
      </c>
      <c r="Z81" s="283">
        <f t="shared" si="8"/>
        <v>0</v>
      </c>
    </row>
    <row r="82" spans="1:26">
      <c r="A82" s="27" t="str">
        <f t="shared" si="7"/>
        <v>1401902</v>
      </c>
      <c r="B82" s="28" t="s">
        <v>1025</v>
      </c>
      <c r="C82" s="29">
        <v>19</v>
      </c>
      <c r="D82" s="28" t="s">
        <v>767</v>
      </c>
      <c r="E82" s="25">
        <v>43</v>
      </c>
      <c r="F82" s="1070"/>
      <c r="G82" s="1069"/>
      <c r="H82" s="115" t="s">
        <v>832</v>
      </c>
      <c r="I82" s="117"/>
      <c r="J82" s="118"/>
      <c r="K82" s="42">
        <f>VLOOKUP($A82&amp;K$84,決統データ!$A$3:$DE$365,$E82+19,FALSE)</f>
        <v>0</v>
      </c>
      <c r="L82" s="42">
        <f>VLOOKUP($A82&amp;L$84,決統データ!$A$3:$DE$365,$E82+19,FALSE)</f>
        <v>0</v>
      </c>
      <c r="M82" s="42">
        <f>VLOOKUP($A82&amp;M$84,決統データ!$A$3:$DE$365,$E82+19,FALSE)</f>
        <v>0</v>
      </c>
      <c r="N82" s="42">
        <f>VLOOKUP($A82&amp;N$84,決統データ!$A$3:$DE$365,$E82+19,FALSE)</f>
        <v>0</v>
      </c>
      <c r="O82" s="42">
        <f>VLOOKUP($A82&amp;O$84,決統データ!$A$3:$DE$365,$E82+19,FALSE)</f>
        <v>0</v>
      </c>
      <c r="P82" s="42">
        <f>VLOOKUP($A82&amp;P$84,決統データ!$A$3:$DE$365,$E82+19,FALSE)</f>
        <v>0</v>
      </c>
      <c r="Q82" s="42">
        <f>VLOOKUP($A82&amp;Q$84,決統データ!$A$3:$DE$365,$E82+19,FALSE)</f>
        <v>0</v>
      </c>
      <c r="R82" s="42">
        <f>VLOOKUP($A82&amp;R$84,決統データ!$A$3:$DE$365,$E82+19,FALSE)</f>
        <v>0</v>
      </c>
      <c r="S82" s="42">
        <f>VLOOKUP($A82&amp;S$84,決統データ!$A$3:$DE$365,$E82+19,FALSE)</f>
        <v>0</v>
      </c>
      <c r="T82" s="42">
        <f>VLOOKUP($A82&amp;T$84,決統データ!$A$3:$DE$365,$E82+19,FALSE)</f>
        <v>0</v>
      </c>
      <c r="U82" s="42">
        <f>VLOOKUP($A82&amp;U$84,決統データ!$A$3:$DE$365,$E82+19,FALSE)</f>
        <v>0</v>
      </c>
      <c r="V82" s="42">
        <f>VLOOKUP($A82&amp;V$84,決統データ!$A$3:$DE$365,$E82+19,FALSE)</f>
        <v>0</v>
      </c>
      <c r="W82" s="42">
        <f>VLOOKUP($A82&amp;W$84,決統データ!$A$3:$DE$365,$E82+19,FALSE)</f>
        <v>0</v>
      </c>
      <c r="X82" s="42">
        <f>VLOOKUP($A82&amp;X$84,決統データ!$A$3:$DE$365,$E82+19,FALSE)</f>
        <v>0</v>
      </c>
      <c r="Y82" s="42">
        <f>VLOOKUP($A82&amp;Y$84,決統データ!$A$3:$DE$365,$E82+19,FALSE)</f>
        <v>0</v>
      </c>
      <c r="Z82" s="283">
        <f t="shared" si="8"/>
        <v>0</v>
      </c>
    </row>
    <row r="83" spans="1:26" hidden="1">
      <c r="K83" s="1" t="s">
        <v>1491</v>
      </c>
      <c r="L83" s="1" t="s">
        <v>1491</v>
      </c>
      <c r="M83" s="1" t="s">
        <v>1491</v>
      </c>
      <c r="N83" s="1" t="s">
        <v>1491</v>
      </c>
      <c r="O83" s="1" t="s">
        <v>1491</v>
      </c>
      <c r="P83" s="1" t="s">
        <v>1491</v>
      </c>
      <c r="Q83" s="1" t="s">
        <v>1491</v>
      </c>
      <c r="R83" s="1" t="s">
        <v>1491</v>
      </c>
      <c r="S83" s="1" t="s">
        <v>1491</v>
      </c>
      <c r="T83" s="1" t="s">
        <v>1491</v>
      </c>
      <c r="U83" s="1" t="s">
        <v>1491</v>
      </c>
      <c r="V83" s="1" t="s">
        <v>1491</v>
      </c>
      <c r="W83" s="1" t="s">
        <v>1491</v>
      </c>
      <c r="X83" s="1" t="s">
        <v>1491</v>
      </c>
      <c r="Y83" s="1" t="s">
        <v>1491</v>
      </c>
    </row>
    <row r="84" spans="1:26" hidden="1">
      <c r="K84" s="101" t="str">
        <f>+K85&amp;K87</f>
        <v>262021001</v>
      </c>
      <c r="L84" s="101" t="str">
        <f t="shared" ref="L84:X84" si="9">+L85&amp;L87</f>
        <v>262021003</v>
      </c>
      <c r="M84" s="101" t="str">
        <f t="shared" si="9"/>
        <v>262021004</v>
      </c>
      <c r="N84" s="101" t="str">
        <f t="shared" si="9"/>
        <v>262021005</v>
      </c>
      <c r="O84" s="101" t="str">
        <f>+O85&amp;O87</f>
        <v>262021006</v>
      </c>
      <c r="P84" s="101" t="str">
        <f t="shared" si="9"/>
        <v>262030001</v>
      </c>
      <c r="Q84" s="101" t="str">
        <f t="shared" si="9"/>
        <v>262030002</v>
      </c>
      <c r="R84" s="101" t="str">
        <f t="shared" si="9"/>
        <v>262030003</v>
      </c>
      <c r="S84" s="101" t="str">
        <f>+S85&amp;S87</f>
        <v>262048001</v>
      </c>
      <c r="T84" s="101" t="str">
        <f>+T85&amp;T87</f>
        <v>262048002</v>
      </c>
      <c r="U84" s="24">
        <v>262056001</v>
      </c>
      <c r="V84" s="24">
        <v>262056002</v>
      </c>
      <c r="W84" s="101" t="str">
        <f t="shared" si="9"/>
        <v>262099001</v>
      </c>
      <c r="X84" s="101" t="str">
        <f t="shared" si="9"/>
        <v>262099002</v>
      </c>
      <c r="Y84" s="101" t="str">
        <f>+Y85&amp;Y87</f>
        <v>262102001</v>
      </c>
    </row>
    <row r="85" spans="1:26" hidden="1">
      <c r="K85" s="12" t="s">
        <v>563</v>
      </c>
      <c r="L85" s="12" t="s">
        <v>563</v>
      </c>
      <c r="M85" s="12" t="s">
        <v>563</v>
      </c>
      <c r="N85" s="12" t="s">
        <v>563</v>
      </c>
      <c r="O85" s="12" t="s">
        <v>563</v>
      </c>
      <c r="P85" s="12" t="s">
        <v>564</v>
      </c>
      <c r="Q85" s="12" t="s">
        <v>564</v>
      </c>
      <c r="R85" s="12" t="s">
        <v>564</v>
      </c>
      <c r="S85" s="350" t="s">
        <v>565</v>
      </c>
      <c r="T85" s="12" t="s">
        <v>565</v>
      </c>
      <c r="U85" s="346">
        <v>262056</v>
      </c>
      <c r="V85" s="346">
        <v>262056</v>
      </c>
      <c r="W85" s="12" t="s">
        <v>742</v>
      </c>
      <c r="X85" s="12" t="s">
        <v>742</v>
      </c>
      <c r="Y85" s="12" t="s">
        <v>739</v>
      </c>
    </row>
    <row r="86" spans="1:26" hidden="1">
      <c r="K86" s="12" t="s">
        <v>454</v>
      </c>
      <c r="L86" s="12" t="s">
        <v>454</v>
      </c>
      <c r="M86" s="12" t="s">
        <v>454</v>
      </c>
      <c r="N86" s="12" t="s">
        <v>454</v>
      </c>
      <c r="O86" s="12" t="s">
        <v>454</v>
      </c>
      <c r="P86" s="12" t="s">
        <v>455</v>
      </c>
      <c r="Q86" s="12" t="s">
        <v>455</v>
      </c>
      <c r="R86" s="12" t="s">
        <v>455</v>
      </c>
      <c r="S86" s="12" t="s">
        <v>1264</v>
      </c>
      <c r="T86" s="12" t="s">
        <v>1264</v>
      </c>
      <c r="U86" s="12" t="s">
        <v>379</v>
      </c>
      <c r="V86" s="12" t="s">
        <v>379</v>
      </c>
      <c r="W86" s="12" t="s">
        <v>741</v>
      </c>
      <c r="X86" s="12" t="s">
        <v>741</v>
      </c>
      <c r="Y86" s="12" t="s">
        <v>738</v>
      </c>
    </row>
    <row r="87" spans="1:26" hidden="1">
      <c r="K87" s="12" t="s">
        <v>728</v>
      </c>
      <c r="L87" s="12" t="s">
        <v>726</v>
      </c>
      <c r="M87" s="12" t="s">
        <v>736</v>
      </c>
      <c r="N87" s="12" t="s">
        <v>735</v>
      </c>
      <c r="O87" s="356" t="s">
        <v>1274</v>
      </c>
      <c r="P87" s="12" t="s">
        <v>728</v>
      </c>
      <c r="Q87" s="12" t="s">
        <v>727</v>
      </c>
      <c r="R87" s="12" t="s">
        <v>726</v>
      </c>
      <c r="S87" s="12" t="s">
        <v>728</v>
      </c>
      <c r="T87" s="12" t="s">
        <v>727</v>
      </c>
      <c r="U87" s="12" t="s">
        <v>728</v>
      </c>
      <c r="V87" s="12" t="s">
        <v>727</v>
      </c>
      <c r="W87" s="12" t="s">
        <v>728</v>
      </c>
      <c r="X87" s="26" t="s">
        <v>1424</v>
      </c>
      <c r="Y87" s="12" t="s">
        <v>728</v>
      </c>
    </row>
    <row r="88" spans="1:26" hidden="1">
      <c r="K88" s="12" t="s">
        <v>754</v>
      </c>
      <c r="L88" s="12" t="s">
        <v>753</v>
      </c>
      <c r="M88" s="12" t="s">
        <v>752</v>
      </c>
      <c r="N88" s="12" t="s">
        <v>751</v>
      </c>
      <c r="O88" s="12" t="s">
        <v>1275</v>
      </c>
      <c r="P88" s="12" t="s">
        <v>749</v>
      </c>
      <c r="Q88" s="12" t="s">
        <v>748</v>
      </c>
      <c r="R88" s="12" t="s">
        <v>747</v>
      </c>
      <c r="S88" s="12" t="s">
        <v>1265</v>
      </c>
      <c r="T88" s="12" t="s">
        <v>1268</v>
      </c>
      <c r="U88" s="12" t="s">
        <v>383</v>
      </c>
      <c r="V88" s="12" t="s">
        <v>385</v>
      </c>
      <c r="W88" s="12" t="s">
        <v>743</v>
      </c>
      <c r="X88" s="12" t="s">
        <v>1422</v>
      </c>
      <c r="Y88" s="12" t="s">
        <v>740</v>
      </c>
    </row>
  </sheetData>
  <sheetProtection algorithmName="SHA-512" hashValue="Rz5d/GiqcZEmB/jWC1h76IHeuHFXorB9qs3DilrnIwVCW/H7OCUwQ424+jvZONGBHpNosBZQcuAPCQoPHTylig==" saltValue="UgZRtkWcsccdpFm4e7OZ2g==" spinCount="100000" sheet="1" objects="1" scenarios="1"/>
  <customSheetViews>
    <customSheetView guid="{247A5D4D-80F1-4466-92F7-7A3BC78E450F}" printArea="1" topLeftCell="Q4">
      <selection activeCell="C43" sqref="C43"/>
      <pageMargins left="0.78740157480314965" right="0.78740157480314965" top="0.78740157480314965" bottom="0.78740157480314965" header="0.51181102362204722" footer="0.51181102362204722"/>
      <pageSetup paperSize="9" scale="60" orientation="portrait" blackAndWhite="1" horizontalDpi="300" verticalDpi="300"/>
      <headerFooter alignWithMargins="0"/>
    </customSheetView>
  </customSheetViews>
  <mergeCells count="41">
    <mergeCell ref="F32:H35"/>
    <mergeCell ref="G43:H47"/>
    <mergeCell ref="F55:F66"/>
    <mergeCell ref="G48:H52"/>
    <mergeCell ref="F43:F54"/>
    <mergeCell ref="G55:H59"/>
    <mergeCell ref="F36:J36"/>
    <mergeCell ref="G38:J38"/>
    <mergeCell ref="G39:J39"/>
    <mergeCell ref="G40:J40"/>
    <mergeCell ref="F37:F40"/>
    <mergeCell ref="F41:J41"/>
    <mergeCell ref="F42:J42"/>
    <mergeCell ref="H78:H80"/>
    <mergeCell ref="G78:G82"/>
    <mergeCell ref="F76:F82"/>
    <mergeCell ref="G76:J76"/>
    <mergeCell ref="G77:J77"/>
    <mergeCell ref="G75:J75"/>
    <mergeCell ref="G65:H66"/>
    <mergeCell ref="F73:F75"/>
    <mergeCell ref="G60:H64"/>
    <mergeCell ref="G53:H54"/>
    <mergeCell ref="F67:F72"/>
    <mergeCell ref="G68:G71"/>
    <mergeCell ref="H22:H24"/>
    <mergeCell ref="G22:G26"/>
    <mergeCell ref="F21:F26"/>
    <mergeCell ref="G37:J37"/>
    <mergeCell ref="F3:J3"/>
    <mergeCell ref="F6:F20"/>
    <mergeCell ref="G13:I14"/>
    <mergeCell ref="G19:I20"/>
    <mergeCell ref="G10:I12"/>
    <mergeCell ref="G6:I9"/>
    <mergeCell ref="G15:J15"/>
    <mergeCell ref="G16:J16"/>
    <mergeCell ref="G17:J17"/>
    <mergeCell ref="G18:J18"/>
    <mergeCell ref="H25:J25"/>
    <mergeCell ref="F27:F30"/>
  </mergeCells>
  <phoneticPr fontId="3"/>
  <pageMargins left="0.78740157480314965" right="0.78740157480314965" top="0.78740157480314965" bottom="0.78740157480314965" header="0.51181102362204722" footer="0.51181102362204722"/>
  <pageSetup paperSize="9" scale="62" fitToWidth="0" orientation="portrait" blackAndWhite="1" r:id="rId1"/>
  <headerFooter alignWithMargins="0"/>
  <colBreaks count="1" manualBreakCount="1">
    <brk id="22" max="81"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Q95"/>
  <sheetViews>
    <sheetView view="pageBreakPreview" zoomScaleNormal="100" zoomScaleSheetLayoutView="100" workbookViewId="0">
      <pane ySplit="2" topLeftCell="A3" activePane="bottomLeft" state="frozen"/>
      <selection pane="bottomLeft" activeCell="A92" sqref="A92:XFD95"/>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3.5" style="1" customWidth="1"/>
    <col min="7" max="7" width="5.09765625" style="1" customWidth="1"/>
    <col min="8" max="8" width="5" style="1" customWidth="1"/>
    <col min="9" max="9" width="4.09765625" style="1" customWidth="1"/>
    <col min="10" max="10" width="28.5" style="1" customWidth="1"/>
    <col min="11" max="17" width="11.59765625" style="87" customWidth="1"/>
    <col min="18" max="16384" width="9" style="1"/>
  </cols>
  <sheetData>
    <row r="1" spans="1:17">
      <c r="F1" s="1" t="s">
        <v>867</v>
      </c>
      <c r="Q1" s="89" t="s">
        <v>513</v>
      </c>
    </row>
    <row r="2" spans="1:17" ht="33.75" customHeight="1">
      <c r="A2" s="26"/>
      <c r="B2" s="67" t="s">
        <v>757</v>
      </c>
      <c r="C2" s="26" t="s">
        <v>758</v>
      </c>
      <c r="D2" s="26" t="s">
        <v>759</v>
      </c>
      <c r="E2" s="30" t="s">
        <v>760</v>
      </c>
      <c r="F2" s="807"/>
      <c r="G2" s="807"/>
      <c r="H2" s="807"/>
      <c r="I2" s="807"/>
      <c r="J2" s="807"/>
      <c r="K2" s="129" t="s">
        <v>454</v>
      </c>
      <c r="L2" s="129" t="s">
        <v>455</v>
      </c>
      <c r="M2" s="129" t="s">
        <v>1269</v>
      </c>
      <c r="N2" s="129" t="s">
        <v>386</v>
      </c>
      <c r="O2" s="129" t="s">
        <v>1020</v>
      </c>
      <c r="P2" s="129" t="s">
        <v>1284</v>
      </c>
      <c r="Q2" s="129" t="s">
        <v>587</v>
      </c>
    </row>
    <row r="3" spans="1:17">
      <c r="A3" s="27" t="str">
        <f>+B3&amp;C3&amp;D3</f>
        <v>1402601</v>
      </c>
      <c r="B3" s="28" t="s">
        <v>1025</v>
      </c>
      <c r="C3" s="29">
        <v>26</v>
      </c>
      <c r="D3" s="28" t="s">
        <v>761</v>
      </c>
      <c r="E3" s="31" t="s">
        <v>762</v>
      </c>
      <c r="F3" s="611" t="s">
        <v>866</v>
      </c>
      <c r="G3" s="636" t="s">
        <v>865</v>
      </c>
      <c r="H3" s="636"/>
      <c r="I3" s="636"/>
      <c r="J3" s="636"/>
      <c r="K3" s="42">
        <f>VLOOKUP($A3&amp;K$92,決統データ!$A$3:$DE$365,$E3+19,FALSE)</f>
        <v>48999</v>
      </c>
      <c r="L3" s="42">
        <f>VLOOKUP($A3&amp;L$92,決統データ!$A$3:$DE$365,$E3+19,FALSE)</f>
        <v>13969</v>
      </c>
      <c r="M3" s="42">
        <f>VLOOKUP($A3&amp;M$92,決統データ!$A$3:$DE$365,$E3+19,FALSE)</f>
        <v>20712</v>
      </c>
      <c r="N3" s="42">
        <f>VLOOKUP($A3&amp;N$92,決統データ!$A$3:$DE$365,$E3+19,FALSE)</f>
        <v>12243</v>
      </c>
      <c r="O3" s="42">
        <f>VLOOKUP($A3&amp;O$92,決統データ!$A$3:$DE$365,$E3+19,FALSE)</f>
        <v>59715</v>
      </c>
      <c r="P3" s="42">
        <f>VLOOKUP($A3&amp;P$92,決統データ!$A$3:$DE$365,$E3+19,FALSE)</f>
        <v>10800</v>
      </c>
      <c r="Q3" s="331">
        <f t="shared" ref="Q3:Q34" si="0">SUM(K3:P3)</f>
        <v>166438</v>
      </c>
    </row>
    <row r="4" spans="1:17">
      <c r="A4" s="27" t="str">
        <f t="shared" ref="A4:A67" si="1">+B4&amp;C4&amp;D4</f>
        <v>1402601</v>
      </c>
      <c r="B4" s="28" t="s">
        <v>1025</v>
      </c>
      <c r="C4" s="29">
        <v>26</v>
      </c>
      <c r="D4" s="28" t="s">
        <v>761</v>
      </c>
      <c r="E4" s="24">
        <v>2</v>
      </c>
      <c r="F4" s="611"/>
      <c r="G4" s="467" t="s">
        <v>864</v>
      </c>
      <c r="H4" s="467"/>
      <c r="I4" s="467"/>
      <c r="J4" s="467"/>
      <c r="K4" s="42">
        <f>VLOOKUP($A4&amp;K$92,決統データ!$A$3:$DE$365,$E4+19,FALSE)</f>
        <v>48762</v>
      </c>
      <c r="L4" s="42">
        <f>VLOOKUP($A4&amp;L$92,決統データ!$A$3:$DE$365,$E4+19,FALSE)</f>
        <v>13836</v>
      </c>
      <c r="M4" s="42">
        <f>VLOOKUP($A4&amp;M$92,決統データ!$A$3:$DE$365,$E4+19,FALSE)</f>
        <v>20712</v>
      </c>
      <c r="N4" s="42">
        <f>VLOOKUP($A4&amp;N$92,決統データ!$A$3:$DE$365,$E4+19,FALSE)</f>
        <v>12243</v>
      </c>
      <c r="O4" s="42">
        <f>VLOOKUP($A4&amp;O$92,決統データ!$A$3:$DE$365,$E4+19,FALSE)</f>
        <v>58895</v>
      </c>
      <c r="P4" s="42">
        <f>VLOOKUP($A4&amp;P$92,決統データ!$A$3:$DE$365,$E4+19,FALSE)</f>
        <v>10800</v>
      </c>
      <c r="Q4" s="331">
        <f t="shared" si="0"/>
        <v>165248</v>
      </c>
    </row>
    <row r="5" spans="1:17">
      <c r="A5" s="27" t="str">
        <f t="shared" si="1"/>
        <v>1402601</v>
      </c>
      <c r="B5" s="28" t="s">
        <v>1025</v>
      </c>
      <c r="C5" s="29">
        <v>26</v>
      </c>
      <c r="D5" s="28" t="s">
        <v>761</v>
      </c>
      <c r="E5" s="24">
        <v>3</v>
      </c>
      <c r="F5" s="611"/>
      <c r="G5" s="467" t="s">
        <v>863</v>
      </c>
      <c r="H5" s="467"/>
      <c r="I5" s="467"/>
      <c r="J5" s="467"/>
      <c r="K5" s="42">
        <f>VLOOKUP($A5&amp;K$92,決統データ!$A$3:$DE$365,$E5+19,FALSE)</f>
        <v>48762</v>
      </c>
      <c r="L5" s="42">
        <f>VLOOKUP($A5&amp;L$92,決統データ!$A$3:$DE$365,$E5+19,FALSE)</f>
        <v>13836</v>
      </c>
      <c r="M5" s="42">
        <f>VLOOKUP($A5&amp;M$92,決統データ!$A$3:$DE$365,$E5+19,FALSE)</f>
        <v>20712</v>
      </c>
      <c r="N5" s="42">
        <f>VLOOKUP($A5&amp;N$92,決統データ!$A$3:$DE$365,$E5+19,FALSE)</f>
        <v>12243</v>
      </c>
      <c r="O5" s="42">
        <f>VLOOKUP($A5&amp;O$92,決統データ!$A$3:$DE$365,$E5+19,FALSE)</f>
        <v>0</v>
      </c>
      <c r="P5" s="42">
        <f>VLOOKUP($A5&amp;P$92,決統データ!$A$3:$DE$365,$E5+19,FALSE)</f>
        <v>10800</v>
      </c>
      <c r="Q5" s="331">
        <f t="shared" si="0"/>
        <v>106353</v>
      </c>
    </row>
    <row r="6" spans="1:17">
      <c r="A6" s="27" t="str">
        <f t="shared" si="1"/>
        <v>1402601</v>
      </c>
      <c r="B6" s="28" t="s">
        <v>1025</v>
      </c>
      <c r="C6" s="29">
        <v>26</v>
      </c>
      <c r="D6" s="28" t="s">
        <v>761</v>
      </c>
      <c r="E6" s="24">
        <v>5</v>
      </c>
      <c r="F6" s="611"/>
      <c r="G6" s="467" t="s">
        <v>862</v>
      </c>
      <c r="H6" s="467"/>
      <c r="I6" s="467"/>
      <c r="J6" s="467"/>
      <c r="K6" s="42">
        <f>VLOOKUP($A6&amp;K$92,決統データ!$A$3:$DE$365,$E6+19,FALSE)</f>
        <v>0</v>
      </c>
      <c r="L6" s="42">
        <f>VLOOKUP($A6&amp;L$92,決統データ!$A$3:$DE$365,$E6+19,FALSE)</f>
        <v>0</v>
      </c>
      <c r="M6" s="42">
        <f>VLOOKUP($A6&amp;M$92,決統データ!$A$3:$DE$365,$E6+19,FALSE)</f>
        <v>0</v>
      </c>
      <c r="N6" s="42">
        <f>VLOOKUP($A6&amp;N$92,決統データ!$A$3:$DE$365,$E6+19,FALSE)</f>
        <v>0</v>
      </c>
      <c r="O6" s="42">
        <f>VLOOKUP($A6&amp;O$92,決統データ!$A$3:$DE$365,$E6+19,FALSE)</f>
        <v>0</v>
      </c>
      <c r="P6" s="42">
        <f>VLOOKUP($A6&amp;P$92,決統データ!$A$3:$DE$365,$E6+19,FALSE)</f>
        <v>0</v>
      </c>
      <c r="Q6" s="331">
        <f t="shared" si="0"/>
        <v>0</v>
      </c>
    </row>
    <row r="7" spans="1:17">
      <c r="A7" s="27" t="str">
        <f t="shared" si="1"/>
        <v>1402601</v>
      </c>
      <c r="B7" s="28" t="s">
        <v>1025</v>
      </c>
      <c r="C7" s="29">
        <v>26</v>
      </c>
      <c r="D7" s="28" t="s">
        <v>761</v>
      </c>
      <c r="E7" s="24">
        <v>6</v>
      </c>
      <c r="F7" s="611"/>
      <c r="G7" s="467" t="s">
        <v>853</v>
      </c>
      <c r="H7" s="467"/>
      <c r="I7" s="467"/>
      <c r="J7" s="467"/>
      <c r="K7" s="42">
        <f>VLOOKUP($A7&amp;K$92,決統データ!$A$3:$DE$365,$E7+19,FALSE)</f>
        <v>0</v>
      </c>
      <c r="L7" s="42">
        <f>VLOOKUP($A7&amp;L$92,決統データ!$A$3:$DE$365,$E7+19,FALSE)</f>
        <v>0</v>
      </c>
      <c r="M7" s="42">
        <f>VLOOKUP($A7&amp;M$92,決統データ!$A$3:$DE$365,$E7+19,FALSE)</f>
        <v>0</v>
      </c>
      <c r="N7" s="42">
        <f>VLOOKUP($A7&amp;N$92,決統データ!$A$3:$DE$365,$E7+19,FALSE)</f>
        <v>0</v>
      </c>
      <c r="O7" s="42">
        <f>VLOOKUP($A7&amp;O$92,決統データ!$A$3:$DE$365,$E7+19,FALSE)</f>
        <v>58895</v>
      </c>
      <c r="P7" s="42">
        <f>VLOOKUP($A7&amp;P$92,決統データ!$A$3:$DE$365,$E7+19,FALSE)</f>
        <v>0</v>
      </c>
      <c r="Q7" s="331">
        <f t="shared" si="0"/>
        <v>58895</v>
      </c>
    </row>
    <row r="8" spans="1:17">
      <c r="A8" s="27" t="str">
        <f t="shared" si="1"/>
        <v>1402601</v>
      </c>
      <c r="B8" s="28" t="s">
        <v>1025</v>
      </c>
      <c r="C8" s="29">
        <v>26</v>
      </c>
      <c r="D8" s="28" t="s">
        <v>761</v>
      </c>
      <c r="E8" s="24">
        <v>7</v>
      </c>
      <c r="F8" s="611"/>
      <c r="G8" s="467" t="s">
        <v>861</v>
      </c>
      <c r="H8" s="467"/>
      <c r="I8" s="467"/>
      <c r="J8" s="467"/>
      <c r="K8" s="42">
        <f>VLOOKUP($A8&amp;K$92,決統データ!$A$3:$DE$365,$E8+19,FALSE)</f>
        <v>237</v>
      </c>
      <c r="L8" s="42">
        <f>VLOOKUP($A8&amp;L$92,決統データ!$A$3:$DE$365,$E8+19,FALSE)</f>
        <v>133</v>
      </c>
      <c r="M8" s="42">
        <f>VLOOKUP($A8&amp;M$92,決統データ!$A$3:$DE$365,$E8+19,FALSE)</f>
        <v>0</v>
      </c>
      <c r="N8" s="42">
        <f>VLOOKUP($A8&amp;N$92,決統データ!$A$3:$DE$365,$E8+19,FALSE)</f>
        <v>0</v>
      </c>
      <c r="O8" s="42">
        <f>VLOOKUP($A8&amp;O$92,決統データ!$A$3:$DE$365,$E8+19,FALSE)</f>
        <v>820</v>
      </c>
      <c r="P8" s="42">
        <f>VLOOKUP($A8&amp;P$92,決統データ!$A$3:$DE$365,$E8+19,FALSE)</f>
        <v>0</v>
      </c>
      <c r="Q8" s="331">
        <f t="shared" si="0"/>
        <v>1190</v>
      </c>
    </row>
    <row r="9" spans="1:17">
      <c r="A9" s="27" t="str">
        <f t="shared" si="1"/>
        <v>1402601</v>
      </c>
      <c r="B9" s="28" t="s">
        <v>1025</v>
      </c>
      <c r="C9" s="29">
        <v>26</v>
      </c>
      <c r="D9" s="28" t="s">
        <v>761</v>
      </c>
      <c r="E9" s="24">
        <v>8</v>
      </c>
      <c r="F9" s="611"/>
      <c r="G9" s="467" t="s">
        <v>860</v>
      </c>
      <c r="H9" s="467"/>
      <c r="I9" s="467"/>
      <c r="J9" s="467"/>
      <c r="K9" s="42">
        <f>VLOOKUP($A9&amp;K$92,決統データ!$A$3:$DE$365,$E9+19,FALSE)</f>
        <v>0</v>
      </c>
      <c r="L9" s="42">
        <f>VLOOKUP($A9&amp;L$92,決統データ!$A$3:$DE$365,$E9+19,FALSE)</f>
        <v>0</v>
      </c>
      <c r="M9" s="42">
        <f>VLOOKUP($A9&amp;M$92,決統データ!$A$3:$DE$365,$E9+19,FALSE)</f>
        <v>0</v>
      </c>
      <c r="N9" s="42">
        <f>VLOOKUP($A9&amp;N$92,決統データ!$A$3:$DE$365,$E9+19,FALSE)</f>
        <v>0</v>
      </c>
      <c r="O9" s="42">
        <f>VLOOKUP($A9&amp;O$92,決統データ!$A$3:$DE$365,$E9+19,FALSE)</f>
        <v>0</v>
      </c>
      <c r="P9" s="42">
        <f>VLOOKUP($A9&amp;P$92,決統データ!$A$3:$DE$365,$E9+19,FALSE)</f>
        <v>0</v>
      </c>
      <c r="Q9" s="331">
        <f t="shared" si="0"/>
        <v>0</v>
      </c>
    </row>
    <row r="10" spans="1:17">
      <c r="A10" s="27" t="str">
        <f t="shared" si="1"/>
        <v>1402601</v>
      </c>
      <c r="B10" s="28" t="s">
        <v>1025</v>
      </c>
      <c r="C10" s="29">
        <v>26</v>
      </c>
      <c r="D10" s="28" t="s">
        <v>761</v>
      </c>
      <c r="E10" s="24">
        <v>9</v>
      </c>
      <c r="F10" s="611"/>
      <c r="G10" s="467" t="s">
        <v>895</v>
      </c>
      <c r="H10" s="467"/>
      <c r="I10" s="467"/>
      <c r="J10" s="467"/>
      <c r="K10" s="42">
        <f>VLOOKUP($A10&amp;K$92,決統データ!$A$3:$DE$365,$E10+19,FALSE)</f>
        <v>0</v>
      </c>
      <c r="L10" s="42">
        <f>VLOOKUP($A10&amp;L$92,決統データ!$A$3:$DE$365,$E10+19,FALSE)</f>
        <v>0</v>
      </c>
      <c r="M10" s="42">
        <f>VLOOKUP($A10&amp;M$92,決統データ!$A$3:$DE$365,$E10+19,FALSE)</f>
        <v>0</v>
      </c>
      <c r="N10" s="42">
        <f>VLOOKUP($A10&amp;N$92,決統データ!$A$3:$DE$365,$E10+19,FALSE)</f>
        <v>0</v>
      </c>
      <c r="O10" s="42">
        <f>VLOOKUP($A10&amp;O$92,決統データ!$A$3:$DE$365,$E10+19,FALSE)</f>
        <v>0</v>
      </c>
      <c r="P10" s="42">
        <f>VLOOKUP($A10&amp;P$92,決統データ!$A$3:$DE$365,$E10+19,FALSE)</f>
        <v>0</v>
      </c>
      <c r="Q10" s="331">
        <f t="shared" si="0"/>
        <v>0</v>
      </c>
    </row>
    <row r="11" spans="1:17">
      <c r="A11" s="27" t="str">
        <f t="shared" si="1"/>
        <v>1402601</v>
      </c>
      <c r="B11" s="28" t="s">
        <v>1025</v>
      </c>
      <c r="C11" s="29">
        <v>26</v>
      </c>
      <c r="D11" s="28" t="s">
        <v>761</v>
      </c>
      <c r="E11" s="24">
        <v>10</v>
      </c>
      <c r="F11" s="611"/>
      <c r="G11" s="467" t="s">
        <v>894</v>
      </c>
      <c r="H11" s="467"/>
      <c r="I11" s="467"/>
      <c r="J11" s="467"/>
      <c r="K11" s="42">
        <f>VLOOKUP($A11&amp;K$92,決統データ!$A$3:$DE$365,$E11+19,FALSE)</f>
        <v>0</v>
      </c>
      <c r="L11" s="42">
        <f>VLOOKUP($A11&amp;L$92,決統データ!$A$3:$DE$365,$E11+19,FALSE)</f>
        <v>0</v>
      </c>
      <c r="M11" s="42">
        <f>VLOOKUP($A11&amp;M$92,決統データ!$A$3:$DE$365,$E11+19,FALSE)</f>
        <v>0</v>
      </c>
      <c r="N11" s="42">
        <f>VLOOKUP($A11&amp;N$92,決統データ!$A$3:$DE$365,$E11+19,FALSE)</f>
        <v>0</v>
      </c>
      <c r="O11" s="42">
        <f>VLOOKUP($A11&amp;O$92,決統データ!$A$3:$DE$365,$E11+19,FALSE)</f>
        <v>661</v>
      </c>
      <c r="P11" s="42">
        <f>VLOOKUP($A11&amp;P$92,決統データ!$A$3:$DE$365,$E11+19,FALSE)</f>
        <v>0</v>
      </c>
      <c r="Q11" s="331">
        <f t="shared" si="0"/>
        <v>661</v>
      </c>
    </row>
    <row r="12" spans="1:17">
      <c r="A12" s="27" t="str">
        <f t="shared" si="1"/>
        <v>1402601</v>
      </c>
      <c r="B12" s="28" t="s">
        <v>1025</v>
      </c>
      <c r="C12" s="29">
        <v>26</v>
      </c>
      <c r="D12" s="28" t="s">
        <v>761</v>
      </c>
      <c r="E12" s="24">
        <v>11</v>
      </c>
      <c r="F12" s="611"/>
      <c r="G12" s="467" t="s">
        <v>893</v>
      </c>
      <c r="H12" s="467"/>
      <c r="I12" s="467"/>
      <c r="J12" s="467"/>
      <c r="K12" s="42">
        <f>VLOOKUP($A12&amp;K$92,決統データ!$A$3:$DE$365,$E12+19,FALSE)</f>
        <v>237</v>
      </c>
      <c r="L12" s="42">
        <f>VLOOKUP($A12&amp;L$92,決統データ!$A$3:$DE$365,$E12+19,FALSE)</f>
        <v>133</v>
      </c>
      <c r="M12" s="42">
        <f>VLOOKUP($A12&amp;M$92,決統データ!$A$3:$DE$365,$E12+19,FALSE)</f>
        <v>0</v>
      </c>
      <c r="N12" s="42">
        <f>VLOOKUP($A12&amp;N$92,決統データ!$A$3:$DE$365,$E12+19,FALSE)</f>
        <v>0</v>
      </c>
      <c r="O12" s="42">
        <f>VLOOKUP($A12&amp;O$92,決統データ!$A$3:$DE$365,$E12+19,FALSE)</f>
        <v>159</v>
      </c>
      <c r="P12" s="42">
        <f>VLOOKUP($A12&amp;P$92,決統データ!$A$3:$DE$365,$E12+19,FALSE)</f>
        <v>0</v>
      </c>
      <c r="Q12" s="331">
        <f t="shared" si="0"/>
        <v>529</v>
      </c>
    </row>
    <row r="13" spans="1:17">
      <c r="A13" s="27" t="str">
        <f t="shared" si="1"/>
        <v>1402601</v>
      </c>
      <c r="B13" s="28" t="s">
        <v>1025</v>
      </c>
      <c r="C13" s="29">
        <v>26</v>
      </c>
      <c r="D13" s="28" t="s">
        <v>761</v>
      </c>
      <c r="E13" s="24">
        <v>12</v>
      </c>
      <c r="F13" s="611"/>
      <c r="G13" s="467" t="s">
        <v>857</v>
      </c>
      <c r="H13" s="467"/>
      <c r="I13" s="467"/>
      <c r="J13" s="467"/>
      <c r="K13" s="42">
        <f>VLOOKUP($A13&amp;K$92,決統データ!$A$3:$DE$365,$E13+19,FALSE)</f>
        <v>26522</v>
      </c>
      <c r="L13" s="42">
        <f>VLOOKUP($A13&amp;L$92,決統データ!$A$3:$DE$365,$E13+19,FALSE)</f>
        <v>9300</v>
      </c>
      <c r="M13" s="42">
        <f>VLOOKUP($A13&amp;M$92,決統データ!$A$3:$DE$365,$E13+19,FALSE)</f>
        <v>6267</v>
      </c>
      <c r="N13" s="42">
        <f>VLOOKUP($A13&amp;N$92,決統データ!$A$3:$DE$365,$E13+19,FALSE)</f>
        <v>6844</v>
      </c>
      <c r="O13" s="42">
        <f>VLOOKUP($A13&amp;O$92,決統データ!$A$3:$DE$365,$E13+19,FALSE)</f>
        <v>18782</v>
      </c>
      <c r="P13" s="42">
        <f>VLOOKUP($A13&amp;P$92,決統データ!$A$3:$DE$365,$E13+19,FALSE)</f>
        <v>3573</v>
      </c>
      <c r="Q13" s="331">
        <f t="shared" si="0"/>
        <v>71288</v>
      </c>
    </row>
    <row r="14" spans="1:17">
      <c r="A14" s="27" t="str">
        <f t="shared" si="1"/>
        <v>1402601</v>
      </c>
      <c r="B14" s="28" t="s">
        <v>1025</v>
      </c>
      <c r="C14" s="29">
        <v>26</v>
      </c>
      <c r="D14" s="28" t="s">
        <v>761</v>
      </c>
      <c r="E14" s="24">
        <v>13</v>
      </c>
      <c r="F14" s="611"/>
      <c r="G14" s="467" t="s">
        <v>1024</v>
      </c>
      <c r="H14" s="467"/>
      <c r="I14" s="467"/>
      <c r="J14" s="467"/>
      <c r="K14" s="42">
        <f>VLOOKUP($A14&amp;K$92,決統データ!$A$3:$DE$365,$E14+19,FALSE)</f>
        <v>26522</v>
      </c>
      <c r="L14" s="42">
        <f>VLOOKUP($A14&amp;L$92,決統データ!$A$3:$DE$365,$E14+19,FALSE)</f>
        <v>8671</v>
      </c>
      <c r="M14" s="42">
        <f>VLOOKUP($A14&amp;M$92,決統データ!$A$3:$DE$365,$E14+19,FALSE)</f>
        <v>6267</v>
      </c>
      <c r="N14" s="42">
        <f>VLOOKUP($A14&amp;N$92,決統データ!$A$3:$DE$365,$E14+19,FALSE)</f>
        <v>6844</v>
      </c>
      <c r="O14" s="42">
        <f>VLOOKUP($A14&amp;O$92,決統データ!$A$3:$DE$365,$E14+19,FALSE)</f>
        <v>12488</v>
      </c>
      <c r="P14" s="42">
        <f>VLOOKUP($A14&amp;P$92,決統データ!$A$3:$DE$365,$E14+19,FALSE)</f>
        <v>3573</v>
      </c>
      <c r="Q14" s="331">
        <f t="shared" si="0"/>
        <v>64365</v>
      </c>
    </row>
    <row r="15" spans="1:17">
      <c r="A15" s="27" t="str">
        <f t="shared" si="1"/>
        <v>1402601</v>
      </c>
      <c r="B15" s="28" t="s">
        <v>1025</v>
      </c>
      <c r="C15" s="29">
        <v>26</v>
      </c>
      <c r="D15" s="28" t="s">
        <v>761</v>
      </c>
      <c r="E15" s="24">
        <v>14</v>
      </c>
      <c r="F15" s="611"/>
      <c r="G15" s="467" t="s">
        <v>855</v>
      </c>
      <c r="H15" s="467"/>
      <c r="I15" s="467"/>
      <c r="J15" s="467"/>
      <c r="K15" s="42">
        <f>VLOOKUP($A15&amp;K$92,決統データ!$A$3:$DE$365,$E15+19,FALSE)</f>
        <v>0</v>
      </c>
      <c r="L15" s="42">
        <f>VLOOKUP($A15&amp;L$92,決統データ!$A$3:$DE$365,$E15+19,FALSE)</f>
        <v>1489</v>
      </c>
      <c r="M15" s="42">
        <f>VLOOKUP($A15&amp;M$92,決統データ!$A$3:$DE$365,$E15+19,FALSE)</f>
        <v>0</v>
      </c>
      <c r="N15" s="42">
        <f>VLOOKUP($A15&amp;N$92,決統データ!$A$3:$DE$365,$E15+19,FALSE)</f>
        <v>0</v>
      </c>
      <c r="O15" s="42">
        <f>VLOOKUP($A15&amp;O$92,決統データ!$A$3:$DE$365,$E15+19,FALSE)</f>
        <v>0</v>
      </c>
      <c r="P15" s="42">
        <f>VLOOKUP($A15&amp;P$92,決統データ!$A$3:$DE$365,$E15+19,FALSE)</f>
        <v>0</v>
      </c>
      <c r="Q15" s="331">
        <f t="shared" si="0"/>
        <v>1489</v>
      </c>
    </row>
    <row r="16" spans="1:17">
      <c r="A16" s="27" t="str">
        <f t="shared" si="1"/>
        <v>1402601</v>
      </c>
      <c r="B16" s="28" t="s">
        <v>1025</v>
      </c>
      <c r="C16" s="29">
        <v>26</v>
      </c>
      <c r="D16" s="28" t="s">
        <v>761</v>
      </c>
      <c r="E16" s="24">
        <v>15</v>
      </c>
      <c r="F16" s="611"/>
      <c r="G16" s="467" t="s">
        <v>854</v>
      </c>
      <c r="H16" s="467"/>
      <c r="I16" s="467"/>
      <c r="J16" s="467"/>
      <c r="K16" s="42">
        <f>VLOOKUP($A16&amp;K$92,決統データ!$A$3:$DE$365,$E16+19,FALSE)</f>
        <v>0</v>
      </c>
      <c r="L16" s="42">
        <f>VLOOKUP($A16&amp;L$92,決統データ!$A$3:$DE$365,$E16+19,FALSE)</f>
        <v>0</v>
      </c>
      <c r="M16" s="42">
        <f>VLOOKUP($A16&amp;M$92,決統データ!$A$3:$DE$365,$E16+19,FALSE)</f>
        <v>0</v>
      </c>
      <c r="N16" s="42">
        <f>VLOOKUP($A16&amp;N$92,決統データ!$A$3:$DE$365,$E16+19,FALSE)</f>
        <v>0</v>
      </c>
      <c r="O16" s="42">
        <f>VLOOKUP($A16&amp;O$92,決統データ!$A$3:$DE$365,$E16+19,FALSE)</f>
        <v>0</v>
      </c>
      <c r="P16" s="42">
        <f>VLOOKUP($A16&amp;P$92,決統データ!$A$3:$DE$365,$E16+19,FALSE)</f>
        <v>0</v>
      </c>
      <c r="Q16" s="331">
        <f t="shared" si="0"/>
        <v>0</v>
      </c>
    </row>
    <row r="17" spans="1:17">
      <c r="A17" s="27" t="str">
        <f t="shared" si="1"/>
        <v>1402601</v>
      </c>
      <c r="B17" s="28" t="s">
        <v>1025</v>
      </c>
      <c r="C17" s="29">
        <v>26</v>
      </c>
      <c r="D17" s="28" t="s">
        <v>761</v>
      </c>
      <c r="E17" s="24">
        <v>16</v>
      </c>
      <c r="F17" s="611"/>
      <c r="G17" s="467" t="s">
        <v>853</v>
      </c>
      <c r="H17" s="467"/>
      <c r="I17" s="467"/>
      <c r="J17" s="467"/>
      <c r="K17" s="42">
        <f>VLOOKUP($A17&amp;K$92,決統データ!$A$3:$DE$365,$E17+19,FALSE)</f>
        <v>26522</v>
      </c>
      <c r="L17" s="42">
        <f>VLOOKUP($A17&amp;L$92,決統データ!$A$3:$DE$365,$E17+19,FALSE)</f>
        <v>7182</v>
      </c>
      <c r="M17" s="42">
        <f>VLOOKUP($A17&amp;M$92,決統データ!$A$3:$DE$365,$E17+19,FALSE)</f>
        <v>6267</v>
      </c>
      <c r="N17" s="42">
        <f>VLOOKUP($A17&amp;N$92,決統データ!$A$3:$DE$365,$E17+19,FALSE)</f>
        <v>6844</v>
      </c>
      <c r="O17" s="42">
        <f>VLOOKUP($A17&amp;O$92,決統データ!$A$3:$DE$365,$E17+19,FALSE)</f>
        <v>12488</v>
      </c>
      <c r="P17" s="42">
        <f>VLOOKUP($A17&amp;P$92,決統データ!$A$3:$DE$365,$E17+19,FALSE)</f>
        <v>3573</v>
      </c>
      <c r="Q17" s="331">
        <f t="shared" si="0"/>
        <v>62876</v>
      </c>
    </row>
    <row r="18" spans="1:17">
      <c r="A18" s="27" t="str">
        <f t="shared" si="1"/>
        <v>1402601</v>
      </c>
      <c r="B18" s="28" t="s">
        <v>1025</v>
      </c>
      <c r="C18" s="29">
        <v>26</v>
      </c>
      <c r="D18" s="28" t="s">
        <v>761</v>
      </c>
      <c r="E18" s="24">
        <v>17</v>
      </c>
      <c r="F18" s="611"/>
      <c r="G18" s="467" t="s">
        <v>852</v>
      </c>
      <c r="H18" s="467"/>
      <c r="I18" s="467"/>
      <c r="J18" s="467"/>
      <c r="K18" s="42">
        <f>VLOOKUP($A18&amp;K$92,決統データ!$A$3:$DE$365,$E18+19,FALSE)</f>
        <v>0</v>
      </c>
      <c r="L18" s="42">
        <f>VLOOKUP($A18&amp;L$92,決統データ!$A$3:$DE$365,$E18+19,FALSE)</f>
        <v>629</v>
      </c>
      <c r="M18" s="42">
        <f>VLOOKUP($A18&amp;M$92,決統データ!$A$3:$DE$365,$E18+19,FALSE)</f>
        <v>0</v>
      </c>
      <c r="N18" s="42">
        <f>VLOOKUP($A18&amp;N$92,決統データ!$A$3:$DE$365,$E18+19,FALSE)</f>
        <v>0</v>
      </c>
      <c r="O18" s="42">
        <f>VLOOKUP($A18&amp;O$92,決統データ!$A$3:$DE$365,$E18+19,FALSE)</f>
        <v>6294</v>
      </c>
      <c r="P18" s="42">
        <f>VLOOKUP($A18&amp;P$92,決統データ!$A$3:$DE$365,$E18+19,FALSE)</f>
        <v>0</v>
      </c>
      <c r="Q18" s="331">
        <f t="shared" si="0"/>
        <v>6923</v>
      </c>
    </row>
    <row r="19" spans="1:17">
      <c r="A19" s="27" t="str">
        <f t="shared" si="1"/>
        <v>1402601</v>
      </c>
      <c r="B19" s="28" t="s">
        <v>1025</v>
      </c>
      <c r="C19" s="29">
        <v>26</v>
      </c>
      <c r="D19" s="28" t="s">
        <v>761</v>
      </c>
      <c r="E19" s="24">
        <v>18</v>
      </c>
      <c r="F19" s="611"/>
      <c r="G19" s="467" t="s">
        <v>851</v>
      </c>
      <c r="H19" s="467"/>
      <c r="I19" s="467"/>
      <c r="J19" s="467"/>
      <c r="K19" s="42">
        <f>VLOOKUP($A19&amp;K$92,決統データ!$A$3:$DE$365,$E19+19,FALSE)</f>
        <v>0</v>
      </c>
      <c r="L19" s="42">
        <f>VLOOKUP($A19&amp;L$92,決統データ!$A$3:$DE$365,$E19+19,FALSE)</f>
        <v>0</v>
      </c>
      <c r="M19" s="42">
        <f>VLOOKUP($A19&amp;M$92,決統データ!$A$3:$DE$365,$E19+19,FALSE)</f>
        <v>0</v>
      </c>
      <c r="N19" s="42">
        <f>VLOOKUP($A19&amp;N$92,決統データ!$A$3:$DE$365,$E19+19,FALSE)</f>
        <v>0</v>
      </c>
      <c r="O19" s="42">
        <f>VLOOKUP($A19&amp;O$92,決統データ!$A$3:$DE$365,$E19+19,FALSE)</f>
        <v>826</v>
      </c>
      <c r="P19" s="42">
        <f>VLOOKUP($A19&amp;P$92,決統データ!$A$3:$DE$365,$E19+19,FALSE)</f>
        <v>0</v>
      </c>
      <c r="Q19" s="331">
        <f t="shared" si="0"/>
        <v>826</v>
      </c>
    </row>
    <row r="20" spans="1:17">
      <c r="A20" s="27" t="str">
        <f t="shared" si="1"/>
        <v>1402601</v>
      </c>
      <c r="B20" s="28" t="s">
        <v>1025</v>
      </c>
      <c r="C20" s="29">
        <v>26</v>
      </c>
      <c r="D20" s="28" t="s">
        <v>761</v>
      </c>
      <c r="E20" s="24">
        <v>19</v>
      </c>
      <c r="F20" s="611"/>
      <c r="G20" s="467" t="s">
        <v>850</v>
      </c>
      <c r="H20" s="467"/>
      <c r="I20" s="467"/>
      <c r="J20" s="467"/>
      <c r="K20" s="42">
        <f>VLOOKUP($A20&amp;K$92,決統データ!$A$3:$DE$365,$E20+19,FALSE)</f>
        <v>0</v>
      </c>
      <c r="L20" s="42">
        <f>VLOOKUP($A20&amp;L$92,決統データ!$A$3:$DE$365,$E20+19,FALSE)</f>
        <v>0</v>
      </c>
      <c r="M20" s="42">
        <f>VLOOKUP($A20&amp;M$92,決統データ!$A$3:$DE$365,$E20+19,FALSE)</f>
        <v>0</v>
      </c>
      <c r="N20" s="42">
        <f>VLOOKUP($A20&amp;N$92,決統データ!$A$3:$DE$365,$E20+19,FALSE)</f>
        <v>0</v>
      </c>
      <c r="O20" s="42">
        <f>VLOOKUP($A20&amp;O$92,決統データ!$A$3:$DE$365,$E20+19,FALSE)</f>
        <v>826</v>
      </c>
      <c r="P20" s="42">
        <f>VLOOKUP($A20&amp;P$92,決統データ!$A$3:$DE$365,$E20+19,FALSE)</f>
        <v>0</v>
      </c>
      <c r="Q20" s="331">
        <f t="shared" si="0"/>
        <v>826</v>
      </c>
    </row>
    <row r="21" spans="1:17">
      <c r="A21" s="27" t="str">
        <f t="shared" si="1"/>
        <v>1402601</v>
      </c>
      <c r="B21" s="28" t="s">
        <v>1025</v>
      </c>
      <c r="C21" s="29">
        <v>26</v>
      </c>
      <c r="D21" s="28" t="s">
        <v>761</v>
      </c>
      <c r="E21" s="24">
        <v>20</v>
      </c>
      <c r="F21" s="611"/>
      <c r="G21" s="467" t="s">
        <v>849</v>
      </c>
      <c r="H21" s="467"/>
      <c r="I21" s="467"/>
      <c r="J21" s="467"/>
      <c r="K21" s="42">
        <f>VLOOKUP($A21&amp;K$92,決統データ!$A$3:$DE$365,$E21+19,FALSE)</f>
        <v>0</v>
      </c>
      <c r="L21" s="42">
        <f>VLOOKUP($A21&amp;L$92,決統データ!$A$3:$DE$365,$E21+19,FALSE)</f>
        <v>0</v>
      </c>
      <c r="M21" s="42">
        <f>VLOOKUP($A21&amp;M$92,決統データ!$A$3:$DE$365,$E21+19,FALSE)</f>
        <v>0</v>
      </c>
      <c r="N21" s="42">
        <f>VLOOKUP($A21&amp;N$92,決統データ!$A$3:$DE$365,$E21+19,FALSE)</f>
        <v>0</v>
      </c>
      <c r="O21" s="42">
        <f>VLOOKUP($A21&amp;O$92,決統データ!$A$3:$DE$365,$E21+19,FALSE)</f>
        <v>0</v>
      </c>
      <c r="P21" s="42">
        <f>VLOOKUP($A21&amp;P$92,決統データ!$A$3:$DE$365,$E21+19,FALSE)</f>
        <v>0</v>
      </c>
      <c r="Q21" s="331">
        <f t="shared" si="0"/>
        <v>0</v>
      </c>
    </row>
    <row r="22" spans="1:17">
      <c r="A22" s="27" t="str">
        <f t="shared" si="1"/>
        <v>1402601</v>
      </c>
      <c r="B22" s="28" t="s">
        <v>1025</v>
      </c>
      <c r="C22" s="29">
        <v>26</v>
      </c>
      <c r="D22" s="28" t="s">
        <v>761</v>
      </c>
      <c r="E22" s="24">
        <v>21</v>
      </c>
      <c r="F22" s="611"/>
      <c r="G22" s="467" t="s">
        <v>848</v>
      </c>
      <c r="H22" s="467"/>
      <c r="I22" s="467"/>
      <c r="J22" s="467"/>
      <c r="K22" s="42">
        <f>VLOOKUP($A22&amp;K$92,決統データ!$A$3:$DE$365,$E22+19,FALSE)</f>
        <v>0</v>
      </c>
      <c r="L22" s="42">
        <f>VLOOKUP($A22&amp;L$92,決統データ!$A$3:$DE$365,$E22+19,FALSE)</f>
        <v>629</v>
      </c>
      <c r="M22" s="42">
        <f>VLOOKUP($A22&amp;M$92,決統データ!$A$3:$DE$365,$E22+19,FALSE)</f>
        <v>0</v>
      </c>
      <c r="N22" s="42">
        <f>VLOOKUP($A22&amp;N$92,決統データ!$A$3:$DE$365,$E22+19,FALSE)</f>
        <v>0</v>
      </c>
      <c r="O22" s="42">
        <f>VLOOKUP($A22&amp;O$92,決統データ!$A$3:$DE$365,$E22+19,FALSE)</f>
        <v>5468</v>
      </c>
      <c r="P22" s="42">
        <f>VLOOKUP($A22&amp;P$92,決統データ!$A$3:$DE$365,$E22+19,FALSE)</f>
        <v>0</v>
      </c>
      <c r="Q22" s="331">
        <f t="shared" si="0"/>
        <v>6097</v>
      </c>
    </row>
    <row r="23" spans="1:17">
      <c r="A23" s="27" t="str">
        <f t="shared" si="1"/>
        <v>1402601</v>
      </c>
      <c r="B23" s="28" t="s">
        <v>1025</v>
      </c>
      <c r="C23" s="29">
        <v>26</v>
      </c>
      <c r="D23" s="28" t="s">
        <v>761</v>
      </c>
      <c r="E23" s="24">
        <v>22</v>
      </c>
      <c r="F23" s="612"/>
      <c r="G23" s="467" t="s">
        <v>847</v>
      </c>
      <c r="H23" s="467"/>
      <c r="I23" s="467"/>
      <c r="J23" s="467"/>
      <c r="K23" s="42">
        <f>VLOOKUP($A23&amp;K$92,決統データ!$A$3:$DE$365,$E23+19,FALSE)</f>
        <v>22477</v>
      </c>
      <c r="L23" s="42">
        <f>VLOOKUP($A23&amp;L$92,決統データ!$A$3:$DE$365,$E23+19,FALSE)</f>
        <v>4669</v>
      </c>
      <c r="M23" s="42">
        <f>VLOOKUP($A23&amp;M$92,決統データ!$A$3:$DE$365,$E23+19,FALSE)</f>
        <v>14445</v>
      </c>
      <c r="N23" s="42">
        <f>VLOOKUP($A23&amp;N$92,決統データ!$A$3:$DE$365,$E23+19,FALSE)</f>
        <v>5399</v>
      </c>
      <c r="O23" s="42">
        <f>VLOOKUP($A23&amp;O$92,決統データ!$A$3:$DE$365,$E23+19,FALSE)</f>
        <v>40933</v>
      </c>
      <c r="P23" s="42">
        <f>VLOOKUP($A23&amp;P$92,決統データ!$A$3:$DE$365,$E23+19,FALSE)</f>
        <v>7227</v>
      </c>
      <c r="Q23" s="331">
        <f t="shared" si="0"/>
        <v>95150</v>
      </c>
    </row>
    <row r="24" spans="1:17">
      <c r="A24" s="27" t="str">
        <f t="shared" si="1"/>
        <v>1402601</v>
      </c>
      <c r="B24" s="28" t="s">
        <v>1025</v>
      </c>
      <c r="C24" s="29">
        <v>26</v>
      </c>
      <c r="D24" s="28" t="s">
        <v>761</v>
      </c>
      <c r="E24" s="24">
        <v>23</v>
      </c>
      <c r="F24" s="610" t="s">
        <v>846</v>
      </c>
      <c r="G24" s="467" t="s">
        <v>845</v>
      </c>
      <c r="H24" s="467"/>
      <c r="I24" s="467"/>
      <c r="J24" s="467"/>
      <c r="K24" s="42">
        <f>VLOOKUP($A24&amp;K$92,決統データ!$A$3:$DE$365,$E24+19,FALSE)</f>
        <v>0</v>
      </c>
      <c r="L24" s="42">
        <f>VLOOKUP($A24&amp;L$92,決統データ!$A$3:$DE$365,$E24+19,FALSE)</f>
        <v>0</v>
      </c>
      <c r="M24" s="42">
        <f>VLOOKUP($A24&amp;M$92,決統データ!$A$3:$DE$365,$E24+19,FALSE)</f>
        <v>0</v>
      </c>
      <c r="N24" s="42">
        <f>VLOOKUP($A24&amp;N$92,決統データ!$A$3:$DE$365,$E24+19,FALSE)</f>
        <v>0</v>
      </c>
      <c r="O24" s="42">
        <f>VLOOKUP($A24&amp;O$92,決統データ!$A$3:$DE$365,$E24+19,FALSE)</f>
        <v>472</v>
      </c>
      <c r="P24" s="42">
        <f>VLOOKUP($A24&amp;P$92,決統データ!$A$3:$DE$365,$E24+19,FALSE)</f>
        <v>0</v>
      </c>
      <c r="Q24" s="331">
        <f t="shared" si="0"/>
        <v>472</v>
      </c>
    </row>
    <row r="25" spans="1:17">
      <c r="A25" s="27" t="str">
        <f t="shared" si="1"/>
        <v>1402601</v>
      </c>
      <c r="B25" s="28" t="s">
        <v>1025</v>
      </c>
      <c r="C25" s="29">
        <v>26</v>
      </c>
      <c r="D25" s="28" t="s">
        <v>761</v>
      </c>
      <c r="E25" s="24">
        <v>24</v>
      </c>
      <c r="F25" s="611"/>
      <c r="G25" s="467" t="s">
        <v>844</v>
      </c>
      <c r="H25" s="467"/>
      <c r="I25" s="467"/>
      <c r="J25" s="467"/>
      <c r="K25" s="42">
        <f>VLOOKUP($A25&amp;K$92,決統データ!$A$3:$DE$365,$E25+19,FALSE)</f>
        <v>0</v>
      </c>
      <c r="L25" s="42">
        <f>VLOOKUP($A25&amp;L$92,決統データ!$A$3:$DE$365,$E25+19,FALSE)</f>
        <v>0</v>
      </c>
      <c r="M25" s="42">
        <f>VLOOKUP($A25&amp;M$92,決統データ!$A$3:$DE$365,$E25+19,FALSE)</f>
        <v>0</v>
      </c>
      <c r="N25" s="42">
        <f>VLOOKUP($A25&amp;N$92,決統データ!$A$3:$DE$365,$E25+19,FALSE)</f>
        <v>0</v>
      </c>
      <c r="O25" s="42">
        <f>VLOOKUP($A25&amp;O$92,決統データ!$A$3:$DE$365,$E25+19,FALSE)</f>
        <v>0</v>
      </c>
      <c r="P25" s="42">
        <f>VLOOKUP($A25&amp;P$92,決統データ!$A$3:$DE$365,$E25+19,FALSE)</f>
        <v>0</v>
      </c>
      <c r="Q25" s="331">
        <f t="shared" si="0"/>
        <v>0</v>
      </c>
    </row>
    <row r="26" spans="1:17">
      <c r="A26" s="27" t="str">
        <f t="shared" si="1"/>
        <v>1402601</v>
      </c>
      <c r="B26" s="28" t="s">
        <v>1025</v>
      </c>
      <c r="C26" s="29">
        <v>26</v>
      </c>
      <c r="D26" s="28" t="s">
        <v>761</v>
      </c>
      <c r="E26" s="24">
        <v>25</v>
      </c>
      <c r="F26" s="611"/>
      <c r="G26" s="467" t="s">
        <v>843</v>
      </c>
      <c r="H26" s="467"/>
      <c r="I26" s="467"/>
      <c r="J26" s="467"/>
      <c r="K26" s="42">
        <f>VLOOKUP($A26&amp;K$92,決統データ!$A$3:$DE$365,$E26+19,FALSE)</f>
        <v>0</v>
      </c>
      <c r="L26" s="42">
        <f>VLOOKUP($A26&amp;L$92,決統データ!$A$3:$DE$365,$E26+19,FALSE)</f>
        <v>0</v>
      </c>
      <c r="M26" s="42">
        <f>VLOOKUP($A26&amp;M$92,決統データ!$A$3:$DE$365,$E26+19,FALSE)</f>
        <v>0</v>
      </c>
      <c r="N26" s="42">
        <f>VLOOKUP($A26&amp;N$92,決統データ!$A$3:$DE$365,$E26+19,FALSE)</f>
        <v>0</v>
      </c>
      <c r="O26" s="42">
        <f>VLOOKUP($A26&amp;O$92,決統データ!$A$3:$DE$365,$E26+19,FALSE)</f>
        <v>0</v>
      </c>
      <c r="P26" s="42">
        <f>VLOOKUP($A26&amp;P$92,決統データ!$A$3:$DE$365,$E26+19,FALSE)</f>
        <v>0</v>
      </c>
      <c r="Q26" s="331">
        <f t="shared" si="0"/>
        <v>0</v>
      </c>
    </row>
    <row r="27" spans="1:17">
      <c r="A27" s="27" t="str">
        <f t="shared" si="1"/>
        <v>1402601</v>
      </c>
      <c r="B27" s="28" t="s">
        <v>1025</v>
      </c>
      <c r="C27" s="29">
        <v>26</v>
      </c>
      <c r="D27" s="28" t="s">
        <v>761</v>
      </c>
      <c r="E27" s="24">
        <v>26</v>
      </c>
      <c r="F27" s="611"/>
      <c r="G27" s="467" t="s">
        <v>842</v>
      </c>
      <c r="H27" s="467"/>
      <c r="I27" s="467"/>
      <c r="J27" s="467"/>
      <c r="K27" s="42">
        <f>VLOOKUP($A27&amp;K$92,決統データ!$A$3:$DE$365,$E27+19,FALSE)</f>
        <v>0</v>
      </c>
      <c r="L27" s="42">
        <f>VLOOKUP($A27&amp;L$92,決統データ!$A$3:$DE$365,$E27+19,FALSE)</f>
        <v>0</v>
      </c>
      <c r="M27" s="42">
        <f>VLOOKUP($A27&amp;M$92,決統データ!$A$3:$DE$365,$E27+19,FALSE)</f>
        <v>0</v>
      </c>
      <c r="N27" s="42">
        <f>VLOOKUP($A27&amp;N$92,決統データ!$A$3:$DE$365,$E27+19,FALSE)</f>
        <v>0</v>
      </c>
      <c r="O27" s="42">
        <f>VLOOKUP($A27&amp;O$92,決統データ!$A$3:$DE$365,$E27+19,FALSE)</f>
        <v>0</v>
      </c>
      <c r="P27" s="42">
        <f>VLOOKUP($A27&amp;P$92,決統データ!$A$3:$DE$365,$E27+19,FALSE)</f>
        <v>0</v>
      </c>
      <c r="Q27" s="331">
        <f t="shared" si="0"/>
        <v>0</v>
      </c>
    </row>
    <row r="28" spans="1:17">
      <c r="A28" s="27" t="str">
        <f t="shared" si="1"/>
        <v>1402601</v>
      </c>
      <c r="B28" s="28" t="s">
        <v>1025</v>
      </c>
      <c r="C28" s="29">
        <v>26</v>
      </c>
      <c r="D28" s="28" t="s">
        <v>761</v>
      </c>
      <c r="E28" s="24">
        <v>27</v>
      </c>
      <c r="F28" s="611"/>
      <c r="G28" s="467" t="s">
        <v>841</v>
      </c>
      <c r="H28" s="467"/>
      <c r="I28" s="467"/>
      <c r="J28" s="467"/>
      <c r="K28" s="42">
        <f>VLOOKUP($A28&amp;K$92,決統データ!$A$3:$DE$365,$E28+19,FALSE)</f>
        <v>0</v>
      </c>
      <c r="L28" s="42">
        <f>VLOOKUP($A28&amp;L$92,決統データ!$A$3:$DE$365,$E28+19,FALSE)</f>
        <v>0</v>
      </c>
      <c r="M28" s="42">
        <f>VLOOKUP($A28&amp;M$92,決統データ!$A$3:$DE$365,$E28+19,FALSE)</f>
        <v>0</v>
      </c>
      <c r="N28" s="42">
        <f>VLOOKUP($A28&amp;N$92,決統データ!$A$3:$DE$365,$E28+19,FALSE)</f>
        <v>0</v>
      </c>
      <c r="O28" s="42">
        <f>VLOOKUP($A28&amp;O$92,決統データ!$A$3:$DE$365,$E28+19,FALSE)</f>
        <v>0</v>
      </c>
      <c r="P28" s="42">
        <f>VLOOKUP($A28&amp;P$92,決統データ!$A$3:$DE$365,$E28+19,FALSE)</f>
        <v>0</v>
      </c>
      <c r="Q28" s="331">
        <f t="shared" si="0"/>
        <v>0</v>
      </c>
    </row>
    <row r="29" spans="1:17">
      <c r="A29" s="27" t="str">
        <f t="shared" si="1"/>
        <v>1402601</v>
      </c>
      <c r="B29" s="28" t="s">
        <v>1025</v>
      </c>
      <c r="C29" s="29">
        <v>26</v>
      </c>
      <c r="D29" s="28" t="s">
        <v>761</v>
      </c>
      <c r="E29" s="24">
        <v>28</v>
      </c>
      <c r="F29" s="611"/>
      <c r="G29" s="467" t="s">
        <v>840</v>
      </c>
      <c r="H29" s="467"/>
      <c r="I29" s="467"/>
      <c r="J29" s="467"/>
      <c r="K29" s="42">
        <f>VLOOKUP($A29&amp;K$92,決統データ!$A$3:$DE$365,$E29+19,FALSE)</f>
        <v>0</v>
      </c>
      <c r="L29" s="42">
        <f>VLOOKUP($A29&amp;L$92,決統データ!$A$3:$DE$365,$E29+19,FALSE)</f>
        <v>0</v>
      </c>
      <c r="M29" s="42">
        <f>VLOOKUP($A29&amp;M$92,決統データ!$A$3:$DE$365,$E29+19,FALSE)</f>
        <v>0</v>
      </c>
      <c r="N29" s="42">
        <f>VLOOKUP($A29&amp;N$92,決統データ!$A$3:$DE$365,$E29+19,FALSE)</f>
        <v>0</v>
      </c>
      <c r="O29" s="42">
        <f>VLOOKUP($A29&amp;O$92,決統データ!$A$3:$DE$365,$E29+19,FALSE)</f>
        <v>0</v>
      </c>
      <c r="P29" s="42">
        <f>VLOOKUP($A29&amp;P$92,決統データ!$A$3:$DE$365,$E29+19,FALSE)</f>
        <v>0</v>
      </c>
      <c r="Q29" s="331">
        <f t="shared" si="0"/>
        <v>0</v>
      </c>
    </row>
    <row r="30" spans="1:17">
      <c r="A30" s="27" t="str">
        <f t="shared" si="1"/>
        <v>1402601</v>
      </c>
      <c r="B30" s="28" t="s">
        <v>1025</v>
      </c>
      <c r="C30" s="29">
        <v>26</v>
      </c>
      <c r="D30" s="28" t="s">
        <v>761</v>
      </c>
      <c r="E30" s="24">
        <v>29</v>
      </c>
      <c r="F30" s="611"/>
      <c r="G30" s="467" t="s">
        <v>839</v>
      </c>
      <c r="H30" s="467"/>
      <c r="I30" s="467"/>
      <c r="J30" s="467"/>
      <c r="K30" s="42">
        <f>VLOOKUP($A30&amp;K$92,決統データ!$A$3:$DE$365,$E30+19,FALSE)</f>
        <v>0</v>
      </c>
      <c r="L30" s="42">
        <f>VLOOKUP($A30&amp;L$92,決統データ!$A$3:$DE$365,$E30+19,FALSE)</f>
        <v>0</v>
      </c>
      <c r="M30" s="42">
        <f>VLOOKUP($A30&amp;M$92,決統データ!$A$3:$DE$365,$E30+19,FALSE)</f>
        <v>0</v>
      </c>
      <c r="N30" s="42">
        <f>VLOOKUP($A30&amp;N$92,決統データ!$A$3:$DE$365,$E30+19,FALSE)</f>
        <v>0</v>
      </c>
      <c r="O30" s="42">
        <f>VLOOKUP($A30&amp;O$92,決統データ!$A$3:$DE$365,$E30+19,FALSE)</f>
        <v>0</v>
      </c>
      <c r="P30" s="42">
        <f>VLOOKUP($A30&amp;P$92,決統データ!$A$3:$DE$365,$E30+19,FALSE)</f>
        <v>0</v>
      </c>
      <c r="Q30" s="331">
        <f t="shared" si="0"/>
        <v>0</v>
      </c>
    </row>
    <row r="31" spans="1:17">
      <c r="A31" s="27" t="str">
        <f t="shared" si="1"/>
        <v>1402601</v>
      </c>
      <c r="B31" s="28" t="s">
        <v>1025</v>
      </c>
      <c r="C31" s="29">
        <v>26</v>
      </c>
      <c r="D31" s="28" t="s">
        <v>761</v>
      </c>
      <c r="E31" s="24">
        <v>30</v>
      </c>
      <c r="F31" s="611"/>
      <c r="G31" s="467" t="s">
        <v>892</v>
      </c>
      <c r="H31" s="467"/>
      <c r="I31" s="467"/>
      <c r="J31" s="467"/>
      <c r="K31" s="42">
        <f>VLOOKUP($A31&amp;K$92,決統データ!$A$3:$DE$365,$E31+19,FALSE)</f>
        <v>0</v>
      </c>
      <c r="L31" s="42">
        <f>VLOOKUP($A31&amp;L$92,決統データ!$A$3:$DE$365,$E31+19,FALSE)</f>
        <v>0</v>
      </c>
      <c r="M31" s="42">
        <f>VLOOKUP($A31&amp;M$92,決統データ!$A$3:$DE$365,$E31+19,FALSE)</f>
        <v>0</v>
      </c>
      <c r="N31" s="42">
        <f>VLOOKUP($A31&amp;N$92,決統データ!$A$3:$DE$365,$E31+19,FALSE)</f>
        <v>0</v>
      </c>
      <c r="O31" s="42">
        <f>VLOOKUP($A31&amp;O$92,決統データ!$A$3:$DE$365,$E31+19,FALSE)</f>
        <v>0</v>
      </c>
      <c r="P31" s="42">
        <f>VLOOKUP($A31&amp;P$92,決統データ!$A$3:$DE$365,$E31+19,FALSE)</f>
        <v>0</v>
      </c>
      <c r="Q31" s="331">
        <f t="shared" si="0"/>
        <v>0</v>
      </c>
    </row>
    <row r="32" spans="1:17">
      <c r="A32" s="27" t="str">
        <f t="shared" si="1"/>
        <v>1402601</v>
      </c>
      <c r="B32" s="28" t="s">
        <v>1025</v>
      </c>
      <c r="C32" s="29">
        <v>26</v>
      </c>
      <c r="D32" s="28" t="s">
        <v>761</v>
      </c>
      <c r="E32" s="24">
        <v>31</v>
      </c>
      <c r="F32" s="611"/>
      <c r="G32" s="467" t="s">
        <v>837</v>
      </c>
      <c r="H32" s="467"/>
      <c r="I32" s="467"/>
      <c r="J32" s="467"/>
      <c r="K32" s="42">
        <f>VLOOKUP($A32&amp;K$92,決統データ!$A$3:$DE$365,$E32+19,FALSE)</f>
        <v>0</v>
      </c>
      <c r="L32" s="42">
        <f>VLOOKUP($A32&amp;L$92,決統データ!$A$3:$DE$365,$E32+19,FALSE)</f>
        <v>0</v>
      </c>
      <c r="M32" s="42">
        <f>VLOOKUP($A32&amp;M$92,決統データ!$A$3:$DE$365,$E32+19,FALSE)</f>
        <v>0</v>
      </c>
      <c r="N32" s="42">
        <f>VLOOKUP($A32&amp;N$92,決統データ!$A$3:$DE$365,$E32+19,FALSE)</f>
        <v>0</v>
      </c>
      <c r="O32" s="42">
        <f>VLOOKUP($A32&amp;O$92,決統データ!$A$3:$DE$365,$E32+19,FALSE)</f>
        <v>0</v>
      </c>
      <c r="P32" s="42">
        <f>VLOOKUP($A32&amp;P$92,決統データ!$A$3:$DE$365,$E32+19,FALSE)</f>
        <v>0</v>
      </c>
      <c r="Q32" s="331">
        <f t="shared" si="0"/>
        <v>0</v>
      </c>
    </row>
    <row r="33" spans="1:17">
      <c r="A33" s="27" t="str">
        <f t="shared" si="1"/>
        <v>1402601</v>
      </c>
      <c r="B33" s="28" t="s">
        <v>1025</v>
      </c>
      <c r="C33" s="29">
        <v>26</v>
      </c>
      <c r="D33" s="28" t="s">
        <v>761</v>
      </c>
      <c r="E33" s="24">
        <v>32</v>
      </c>
      <c r="F33" s="611"/>
      <c r="G33" s="467" t="s">
        <v>836</v>
      </c>
      <c r="H33" s="467"/>
      <c r="I33" s="467"/>
      <c r="J33" s="467"/>
      <c r="K33" s="42">
        <f>VLOOKUP($A33&amp;K$92,決統データ!$A$3:$DE$365,$E33+19,FALSE)</f>
        <v>0</v>
      </c>
      <c r="L33" s="42">
        <f>VLOOKUP($A33&amp;L$92,決統データ!$A$3:$DE$365,$E33+19,FALSE)</f>
        <v>0</v>
      </c>
      <c r="M33" s="42">
        <f>VLOOKUP($A33&amp;M$92,決統データ!$A$3:$DE$365,$E33+19,FALSE)</f>
        <v>0</v>
      </c>
      <c r="N33" s="42">
        <f>VLOOKUP($A33&amp;N$92,決統データ!$A$3:$DE$365,$E33+19,FALSE)</f>
        <v>0</v>
      </c>
      <c r="O33" s="42">
        <f>VLOOKUP($A33&amp;O$92,決統データ!$A$3:$DE$365,$E33+19,FALSE)</f>
        <v>472</v>
      </c>
      <c r="P33" s="42">
        <f>VLOOKUP($A33&amp;P$92,決統データ!$A$3:$DE$365,$E33+19,FALSE)</f>
        <v>0</v>
      </c>
      <c r="Q33" s="331">
        <f t="shared" si="0"/>
        <v>472</v>
      </c>
    </row>
    <row r="34" spans="1:17">
      <c r="A34" s="27" t="str">
        <f t="shared" si="1"/>
        <v>1402601</v>
      </c>
      <c r="B34" s="28" t="s">
        <v>1025</v>
      </c>
      <c r="C34" s="29">
        <v>26</v>
      </c>
      <c r="D34" s="28" t="s">
        <v>761</v>
      </c>
      <c r="E34" s="24">
        <v>33</v>
      </c>
      <c r="F34" s="611"/>
      <c r="G34" s="467" t="s">
        <v>835</v>
      </c>
      <c r="H34" s="467"/>
      <c r="I34" s="467"/>
      <c r="J34" s="467"/>
      <c r="K34" s="42">
        <f>VLOOKUP($A34&amp;K$92,決統データ!$A$3:$DE$365,$E34+19,FALSE)</f>
        <v>3875</v>
      </c>
      <c r="L34" s="42">
        <f>VLOOKUP($A34&amp;L$92,決統データ!$A$3:$DE$365,$E34+19,FALSE)</f>
        <v>3000</v>
      </c>
      <c r="M34" s="42">
        <f>VLOOKUP($A34&amp;M$92,決統データ!$A$3:$DE$365,$E34+19,FALSE)</f>
        <v>14445</v>
      </c>
      <c r="N34" s="42">
        <f>VLOOKUP($A34&amp;N$92,決統データ!$A$3:$DE$365,$E34+19,FALSE)</f>
        <v>5399</v>
      </c>
      <c r="O34" s="42">
        <f>VLOOKUP($A34&amp;O$92,決統データ!$A$3:$DE$365,$E34+19,FALSE)</f>
        <v>31652</v>
      </c>
      <c r="P34" s="42">
        <f>VLOOKUP($A34&amp;P$92,決統データ!$A$3:$DE$365,$E34+19,FALSE)</f>
        <v>7500</v>
      </c>
      <c r="Q34" s="331">
        <f t="shared" si="0"/>
        <v>65871</v>
      </c>
    </row>
    <row r="35" spans="1:17">
      <c r="A35" s="27" t="str">
        <f t="shared" si="1"/>
        <v>1402601</v>
      </c>
      <c r="B35" s="28" t="s">
        <v>1025</v>
      </c>
      <c r="C35" s="29">
        <v>26</v>
      </c>
      <c r="D35" s="28" t="s">
        <v>761</v>
      </c>
      <c r="E35" s="24">
        <v>34</v>
      </c>
      <c r="F35" s="611"/>
      <c r="G35" s="628" t="s">
        <v>834</v>
      </c>
      <c r="H35" s="628"/>
      <c r="I35" s="467"/>
      <c r="J35" s="467"/>
      <c r="K35" s="42">
        <f>VLOOKUP($A35&amp;K$92,決統データ!$A$3:$DE$365,$E35+19,FALSE)</f>
        <v>325</v>
      </c>
      <c r="L35" s="42">
        <f>VLOOKUP($A35&amp;L$92,決統データ!$A$3:$DE$365,$E35+19,FALSE)</f>
        <v>3000</v>
      </c>
      <c r="M35" s="42">
        <f>VLOOKUP($A35&amp;M$92,決統データ!$A$3:$DE$365,$E35+19,FALSE)</f>
        <v>0</v>
      </c>
      <c r="N35" s="42">
        <f>VLOOKUP($A35&amp;N$92,決統データ!$A$3:$DE$365,$E35+19,FALSE)</f>
        <v>0</v>
      </c>
      <c r="O35" s="42">
        <f>VLOOKUP($A35&amp;O$92,決統データ!$A$3:$DE$365,$E35+19,FALSE)</f>
        <v>472</v>
      </c>
      <c r="P35" s="42">
        <f>VLOOKUP($A35&amp;P$92,決統データ!$A$3:$DE$365,$E35+19,FALSE)</f>
        <v>0</v>
      </c>
      <c r="Q35" s="331">
        <f t="shared" ref="Q35:Q66" si="2">SUM(K35:P35)</f>
        <v>3797</v>
      </c>
    </row>
    <row r="36" spans="1:17">
      <c r="A36" s="27" t="str">
        <f t="shared" si="1"/>
        <v>1402601</v>
      </c>
      <c r="B36" s="28" t="s">
        <v>1025</v>
      </c>
      <c r="C36" s="29">
        <v>26</v>
      </c>
      <c r="D36" s="28" t="s">
        <v>761</v>
      </c>
      <c r="E36" s="24">
        <v>35</v>
      </c>
      <c r="F36" s="611"/>
      <c r="G36" s="919" t="s">
        <v>1023</v>
      </c>
      <c r="H36" s="895"/>
      <c r="I36" s="498" t="s">
        <v>833</v>
      </c>
      <c r="J36" s="490"/>
      <c r="K36" s="42">
        <f>VLOOKUP($A36&amp;K$92,決統データ!$A$3:$DE$365,$E36+19,FALSE)</f>
        <v>0</v>
      </c>
      <c r="L36" s="42">
        <f>VLOOKUP($A36&amp;L$92,決統データ!$A$3:$DE$365,$E36+19,FALSE)</f>
        <v>0</v>
      </c>
      <c r="M36" s="42">
        <f>VLOOKUP($A36&amp;M$92,決統データ!$A$3:$DE$365,$E36+19,FALSE)</f>
        <v>0</v>
      </c>
      <c r="N36" s="42">
        <f>VLOOKUP($A36&amp;N$92,決統データ!$A$3:$DE$365,$E36+19,FALSE)</f>
        <v>0</v>
      </c>
      <c r="O36" s="42">
        <f>VLOOKUP($A36&amp;O$92,決統データ!$A$3:$DE$365,$E36+19,FALSE)</f>
        <v>0</v>
      </c>
      <c r="P36" s="42">
        <f>VLOOKUP($A36&amp;P$92,決統データ!$A$3:$DE$365,$E36+19,FALSE)</f>
        <v>0</v>
      </c>
      <c r="Q36" s="331">
        <f t="shared" si="2"/>
        <v>0</v>
      </c>
    </row>
    <row r="37" spans="1:17">
      <c r="A37" s="27" t="str">
        <f t="shared" si="1"/>
        <v>1402601</v>
      </c>
      <c r="B37" s="28" t="s">
        <v>1025</v>
      </c>
      <c r="C37" s="29">
        <v>26</v>
      </c>
      <c r="D37" s="28" t="s">
        <v>761</v>
      </c>
      <c r="E37" s="24">
        <v>36</v>
      </c>
      <c r="F37" s="611"/>
      <c r="G37" s="896"/>
      <c r="H37" s="897"/>
      <c r="I37" s="498" t="s">
        <v>832</v>
      </c>
      <c r="J37" s="490"/>
      <c r="K37" s="42">
        <f>VLOOKUP($A37&amp;K$92,決統データ!$A$3:$DE$365,$E37+19,FALSE)</f>
        <v>0</v>
      </c>
      <c r="L37" s="42">
        <f>VLOOKUP($A37&amp;L$92,決統データ!$A$3:$DE$365,$E37+19,FALSE)</f>
        <v>0</v>
      </c>
      <c r="M37" s="42">
        <f>VLOOKUP($A37&amp;M$92,決統データ!$A$3:$DE$365,$E37+19,FALSE)</f>
        <v>0</v>
      </c>
      <c r="N37" s="42">
        <f>VLOOKUP($A37&amp;N$92,決統データ!$A$3:$DE$365,$E37+19,FALSE)</f>
        <v>0</v>
      </c>
      <c r="O37" s="42">
        <f>VLOOKUP($A37&amp;O$92,決統データ!$A$3:$DE$365,$E37+19,FALSE)</f>
        <v>0</v>
      </c>
      <c r="P37" s="42">
        <f>VLOOKUP($A37&amp;P$92,決統データ!$A$3:$DE$365,$E37+19,FALSE)</f>
        <v>0</v>
      </c>
      <c r="Q37" s="331">
        <f t="shared" si="2"/>
        <v>0</v>
      </c>
    </row>
    <row r="38" spans="1:17">
      <c r="A38" s="27" t="str">
        <f t="shared" si="1"/>
        <v>1402601</v>
      </c>
      <c r="B38" s="28" t="s">
        <v>1025</v>
      </c>
      <c r="C38" s="29">
        <v>26</v>
      </c>
      <c r="D38" s="28" t="s">
        <v>761</v>
      </c>
      <c r="E38" s="24">
        <v>37</v>
      </c>
      <c r="F38" s="611"/>
      <c r="G38" s="848" t="s">
        <v>499</v>
      </c>
      <c r="H38" s="636" t="s">
        <v>831</v>
      </c>
      <c r="I38" s="467"/>
      <c r="J38" s="467"/>
      <c r="K38" s="42">
        <f>VLOOKUP($A38&amp;K$92,決統データ!$A$3:$DE$365,$E38+19,FALSE)</f>
        <v>0</v>
      </c>
      <c r="L38" s="42">
        <f>VLOOKUP($A38&amp;L$92,決統データ!$A$3:$DE$365,$E38+19,FALSE)</f>
        <v>0</v>
      </c>
      <c r="M38" s="42">
        <f>VLOOKUP($A38&amp;M$92,決統データ!$A$3:$DE$365,$E38+19,FALSE)</f>
        <v>0</v>
      </c>
      <c r="N38" s="42">
        <f>VLOOKUP($A38&amp;N$92,決統データ!$A$3:$DE$365,$E38+19,FALSE)</f>
        <v>0</v>
      </c>
      <c r="O38" s="42">
        <f>VLOOKUP($A38&amp;O$92,決統データ!$A$3:$DE$365,$E38+19,FALSE)</f>
        <v>0</v>
      </c>
      <c r="P38" s="42">
        <f>VLOOKUP($A38&amp;P$92,決統データ!$A$3:$DE$365,$E38+19,FALSE)</f>
        <v>0</v>
      </c>
      <c r="Q38" s="331">
        <f t="shared" si="2"/>
        <v>0</v>
      </c>
    </row>
    <row r="39" spans="1:17">
      <c r="A39" s="27" t="str">
        <f t="shared" si="1"/>
        <v>1402601</v>
      </c>
      <c r="B39" s="28" t="s">
        <v>1025</v>
      </c>
      <c r="C39" s="29">
        <v>26</v>
      </c>
      <c r="D39" s="28" t="s">
        <v>761</v>
      </c>
      <c r="E39" s="24">
        <v>38</v>
      </c>
      <c r="F39" s="611"/>
      <c r="G39" s="877"/>
      <c r="H39" s="467" t="s">
        <v>829</v>
      </c>
      <c r="I39" s="467"/>
      <c r="J39" s="467"/>
      <c r="K39" s="42">
        <f>VLOOKUP($A39&amp;K$92,決統データ!$A$3:$DE$365,$E39+19,FALSE)</f>
        <v>0</v>
      </c>
      <c r="L39" s="42">
        <f>VLOOKUP($A39&amp;L$92,決統データ!$A$3:$DE$365,$E39+19,FALSE)</f>
        <v>0</v>
      </c>
      <c r="M39" s="42">
        <f>VLOOKUP($A39&amp;M$92,決統データ!$A$3:$DE$365,$E39+19,FALSE)</f>
        <v>0</v>
      </c>
      <c r="N39" s="42">
        <f>VLOOKUP($A39&amp;N$92,決統データ!$A$3:$DE$365,$E39+19,FALSE)</f>
        <v>0</v>
      </c>
      <c r="O39" s="42">
        <f>VLOOKUP($A39&amp;O$92,決統データ!$A$3:$DE$365,$E39+19,FALSE)</f>
        <v>0</v>
      </c>
      <c r="P39" s="42">
        <f>VLOOKUP($A39&amp;P$92,決統データ!$A$3:$DE$365,$E39+19,FALSE)</f>
        <v>0</v>
      </c>
      <c r="Q39" s="331">
        <f t="shared" si="2"/>
        <v>0</v>
      </c>
    </row>
    <row r="40" spans="1:17">
      <c r="A40" s="27" t="str">
        <f t="shared" si="1"/>
        <v>1402601</v>
      </c>
      <c r="B40" s="28" t="s">
        <v>1025</v>
      </c>
      <c r="C40" s="29">
        <v>26</v>
      </c>
      <c r="D40" s="28" t="s">
        <v>761</v>
      </c>
      <c r="E40" s="24">
        <v>39</v>
      </c>
      <c r="F40" s="611"/>
      <c r="G40" s="877"/>
      <c r="H40" s="467" t="s">
        <v>830</v>
      </c>
      <c r="I40" s="467"/>
      <c r="J40" s="467"/>
      <c r="K40" s="42">
        <f>VLOOKUP($A40&amp;K$92,決統データ!$A$3:$DE$365,$E40+19,FALSE)</f>
        <v>325</v>
      </c>
      <c r="L40" s="42">
        <f>VLOOKUP($A40&amp;L$92,決統データ!$A$3:$DE$365,$E40+19,FALSE)</f>
        <v>3000</v>
      </c>
      <c r="M40" s="42">
        <f>VLOOKUP($A40&amp;M$92,決統データ!$A$3:$DE$365,$E40+19,FALSE)</f>
        <v>0</v>
      </c>
      <c r="N40" s="42">
        <f>VLOOKUP($A40&amp;N$92,決統データ!$A$3:$DE$365,$E40+19,FALSE)</f>
        <v>0</v>
      </c>
      <c r="O40" s="42">
        <f>VLOOKUP($A40&amp;O$92,決統データ!$A$3:$DE$365,$E40+19,FALSE)</f>
        <v>472</v>
      </c>
      <c r="P40" s="42">
        <f>VLOOKUP($A40&amp;P$92,決統データ!$A$3:$DE$365,$E40+19,FALSE)</f>
        <v>0</v>
      </c>
      <c r="Q40" s="331">
        <f t="shared" si="2"/>
        <v>3797</v>
      </c>
    </row>
    <row r="41" spans="1:17">
      <c r="A41" s="27" t="str">
        <f t="shared" si="1"/>
        <v>1402601</v>
      </c>
      <c r="B41" s="28" t="s">
        <v>1025</v>
      </c>
      <c r="C41" s="29">
        <v>26</v>
      </c>
      <c r="D41" s="28" t="s">
        <v>761</v>
      </c>
      <c r="E41" s="24">
        <v>40</v>
      </c>
      <c r="F41" s="611"/>
      <c r="G41" s="877"/>
      <c r="H41" s="467" t="s">
        <v>829</v>
      </c>
      <c r="I41" s="467"/>
      <c r="J41" s="467"/>
      <c r="K41" s="42">
        <f>VLOOKUP($A41&amp;K$92,決統データ!$A$3:$DE$365,$E41+19,FALSE)</f>
        <v>0</v>
      </c>
      <c r="L41" s="42">
        <f>VLOOKUP($A41&amp;L$92,決統データ!$A$3:$DE$365,$E41+19,FALSE)</f>
        <v>0</v>
      </c>
      <c r="M41" s="42">
        <f>VLOOKUP($A41&amp;M$92,決統データ!$A$3:$DE$365,$E41+19,FALSE)</f>
        <v>0</v>
      </c>
      <c r="N41" s="42">
        <f>VLOOKUP($A41&amp;N$92,決統データ!$A$3:$DE$365,$E41+19,FALSE)</f>
        <v>0</v>
      </c>
      <c r="O41" s="42">
        <f>VLOOKUP($A41&amp;O$92,決統データ!$A$3:$DE$365,$E41+19,FALSE)</f>
        <v>0</v>
      </c>
      <c r="P41" s="42">
        <f>VLOOKUP($A41&amp;P$92,決統データ!$A$3:$DE$365,$E41+19,FALSE)</f>
        <v>0</v>
      </c>
      <c r="Q41" s="331">
        <f t="shared" si="2"/>
        <v>0</v>
      </c>
    </row>
    <row r="42" spans="1:17">
      <c r="A42" s="27" t="str">
        <f t="shared" si="1"/>
        <v>1402601</v>
      </c>
      <c r="B42" s="28" t="s">
        <v>1025</v>
      </c>
      <c r="C42" s="29">
        <v>26</v>
      </c>
      <c r="D42" s="28" t="s">
        <v>761</v>
      </c>
      <c r="E42" s="24">
        <v>41</v>
      </c>
      <c r="F42" s="611"/>
      <c r="G42" s="877" t="s">
        <v>828</v>
      </c>
      <c r="H42" s="878" t="s">
        <v>807</v>
      </c>
      <c r="I42" s="625" t="s">
        <v>626</v>
      </c>
      <c r="J42" s="60" t="s">
        <v>372</v>
      </c>
      <c r="K42" s="42">
        <f>VLOOKUP($A42&amp;K$92,決統データ!$A$3:$DE$365,$E42+19,FALSE)</f>
        <v>0</v>
      </c>
      <c r="L42" s="42">
        <f>VLOOKUP($A42&amp;L$92,決統データ!$A$3:$DE$365,$E42+19,FALSE)</f>
        <v>0</v>
      </c>
      <c r="M42" s="42">
        <f>VLOOKUP($A42&amp;M$92,決統データ!$A$3:$DE$365,$E42+19,FALSE)</f>
        <v>0</v>
      </c>
      <c r="N42" s="42">
        <f>VLOOKUP($A42&amp;N$92,決統データ!$A$3:$DE$365,$E42+19,FALSE)</f>
        <v>0</v>
      </c>
      <c r="O42" s="42">
        <f>VLOOKUP($A42&amp;O$92,決統データ!$A$3:$DE$365,$E42+19,FALSE)</f>
        <v>0</v>
      </c>
      <c r="P42" s="42">
        <f>VLOOKUP($A42&amp;P$92,決統データ!$A$3:$DE$365,$E42+19,FALSE)</f>
        <v>0</v>
      </c>
      <c r="Q42" s="331">
        <f t="shared" si="2"/>
        <v>0</v>
      </c>
    </row>
    <row r="43" spans="1:17">
      <c r="A43" s="27" t="str">
        <f t="shared" si="1"/>
        <v>1402601</v>
      </c>
      <c r="B43" s="28" t="s">
        <v>1025</v>
      </c>
      <c r="C43" s="29">
        <v>26</v>
      </c>
      <c r="D43" s="28" t="s">
        <v>761</v>
      </c>
      <c r="E43" s="24">
        <v>42</v>
      </c>
      <c r="F43" s="611"/>
      <c r="G43" s="877"/>
      <c r="H43" s="879"/>
      <c r="I43" s="626"/>
      <c r="J43" s="60" t="s">
        <v>353</v>
      </c>
      <c r="K43" s="42">
        <f>VLOOKUP($A43&amp;K$92,決統データ!$A$3:$DE$365,$E43+19,FALSE)</f>
        <v>0</v>
      </c>
      <c r="L43" s="42">
        <f>VLOOKUP($A43&amp;L$92,決統データ!$A$3:$DE$365,$E43+19,FALSE)</f>
        <v>0</v>
      </c>
      <c r="M43" s="42">
        <f>VLOOKUP($A43&amp;M$92,決統データ!$A$3:$DE$365,$E43+19,FALSE)</f>
        <v>0</v>
      </c>
      <c r="N43" s="42">
        <f>VLOOKUP($A43&amp;N$92,決統データ!$A$3:$DE$365,$E43+19,FALSE)</f>
        <v>0</v>
      </c>
      <c r="O43" s="42">
        <f>VLOOKUP($A43&amp;O$92,決統データ!$A$3:$DE$365,$E43+19,FALSE)</f>
        <v>0</v>
      </c>
      <c r="P43" s="42">
        <f>VLOOKUP($A43&amp;P$92,決統データ!$A$3:$DE$365,$E43+19,FALSE)</f>
        <v>0</v>
      </c>
      <c r="Q43" s="331">
        <f t="shared" si="2"/>
        <v>0</v>
      </c>
    </row>
    <row r="44" spans="1:17">
      <c r="A44" s="27" t="str">
        <f t="shared" si="1"/>
        <v>1402601</v>
      </c>
      <c r="B44" s="28" t="s">
        <v>1025</v>
      </c>
      <c r="C44" s="29">
        <v>26</v>
      </c>
      <c r="D44" s="28" t="s">
        <v>761</v>
      </c>
      <c r="E44" s="24">
        <v>43</v>
      </c>
      <c r="F44" s="611"/>
      <c r="G44" s="877"/>
      <c r="H44" s="636"/>
      <c r="I44" s="627"/>
      <c r="J44" s="60" t="s">
        <v>713</v>
      </c>
      <c r="K44" s="42">
        <f>VLOOKUP($A44&amp;K$92,決統データ!$A$3:$DE$365,$E44+19,FALSE)</f>
        <v>0</v>
      </c>
      <c r="L44" s="42">
        <f>VLOOKUP($A44&amp;L$92,決統データ!$A$3:$DE$365,$E44+19,FALSE)</f>
        <v>0</v>
      </c>
      <c r="M44" s="42">
        <f>VLOOKUP($A44&amp;M$92,決統データ!$A$3:$DE$365,$E44+19,FALSE)</f>
        <v>0</v>
      </c>
      <c r="N44" s="42">
        <f>VLOOKUP($A44&amp;N$92,決統データ!$A$3:$DE$365,$E44+19,FALSE)</f>
        <v>0</v>
      </c>
      <c r="O44" s="42">
        <f>VLOOKUP($A44&amp;O$92,決統データ!$A$3:$DE$365,$E44+19,FALSE)</f>
        <v>0</v>
      </c>
      <c r="P44" s="42">
        <f>VLOOKUP($A44&amp;P$92,決統データ!$A$3:$DE$365,$E44+19,FALSE)</f>
        <v>0</v>
      </c>
      <c r="Q44" s="331">
        <f t="shared" si="2"/>
        <v>0</v>
      </c>
    </row>
    <row r="45" spans="1:17">
      <c r="A45" s="27" t="str">
        <f t="shared" si="1"/>
        <v>1402601</v>
      </c>
      <c r="B45" s="28" t="s">
        <v>1025</v>
      </c>
      <c r="C45" s="29">
        <v>26</v>
      </c>
      <c r="D45" s="28" t="s">
        <v>761</v>
      </c>
      <c r="E45" s="24">
        <v>44</v>
      </c>
      <c r="F45" s="611"/>
      <c r="G45" s="877"/>
      <c r="H45" s="467" t="s">
        <v>827</v>
      </c>
      <c r="I45" s="467"/>
      <c r="J45" s="467"/>
      <c r="K45" s="42">
        <f>VLOOKUP($A45&amp;K$92,決統データ!$A$3:$DE$365,$E45+19,FALSE)</f>
        <v>0</v>
      </c>
      <c r="L45" s="42">
        <f>VLOOKUP($A45&amp;L$92,決統データ!$A$3:$DE$365,$E45+19,FALSE)</f>
        <v>0</v>
      </c>
      <c r="M45" s="42">
        <f>VLOOKUP($A45&amp;M$92,決統データ!$A$3:$DE$365,$E45+19,FALSE)</f>
        <v>0</v>
      </c>
      <c r="N45" s="42">
        <f>VLOOKUP($A45&amp;N$92,決統データ!$A$3:$DE$365,$E45+19,FALSE)</f>
        <v>0</v>
      </c>
      <c r="O45" s="42">
        <f>VLOOKUP($A45&amp;O$92,決統データ!$A$3:$DE$365,$E45+19,FALSE)</f>
        <v>0</v>
      </c>
      <c r="P45" s="42">
        <f>VLOOKUP($A45&amp;P$92,決統データ!$A$3:$DE$365,$E45+19,FALSE)</f>
        <v>0</v>
      </c>
      <c r="Q45" s="331">
        <f t="shared" si="2"/>
        <v>0</v>
      </c>
    </row>
    <row r="46" spans="1:17">
      <c r="A46" s="27" t="str">
        <f t="shared" si="1"/>
        <v>1402601</v>
      </c>
      <c r="B46" s="28" t="s">
        <v>1025</v>
      </c>
      <c r="C46" s="29">
        <v>26</v>
      </c>
      <c r="D46" s="28" t="s">
        <v>761</v>
      </c>
      <c r="E46" s="24">
        <v>45</v>
      </c>
      <c r="F46" s="611"/>
      <c r="G46" s="877"/>
      <c r="H46" s="467" t="s">
        <v>890</v>
      </c>
      <c r="I46" s="467"/>
      <c r="J46" s="467"/>
      <c r="K46" s="42">
        <f>VLOOKUP($A46&amp;K$92,決統データ!$A$3:$DE$365,$E46+19,FALSE)</f>
        <v>0</v>
      </c>
      <c r="L46" s="42">
        <f>VLOOKUP($A46&amp;L$92,決統データ!$A$3:$DE$365,$E46+19,FALSE)</f>
        <v>0</v>
      </c>
      <c r="M46" s="42">
        <f>VLOOKUP($A46&amp;M$92,決統データ!$A$3:$DE$365,$E46+19,FALSE)</f>
        <v>0</v>
      </c>
      <c r="N46" s="42">
        <f>VLOOKUP($A46&amp;N$92,決統データ!$A$3:$DE$365,$E46+19,FALSE)</f>
        <v>0</v>
      </c>
      <c r="O46" s="42">
        <f>VLOOKUP($A46&amp;O$92,決統データ!$A$3:$DE$365,$E46+19,FALSE)</f>
        <v>0</v>
      </c>
      <c r="P46" s="42">
        <f>VLOOKUP($A46&amp;P$92,決統データ!$A$3:$DE$365,$E46+19,FALSE)</f>
        <v>0</v>
      </c>
      <c r="Q46" s="331">
        <f t="shared" si="2"/>
        <v>0</v>
      </c>
    </row>
    <row r="47" spans="1:17">
      <c r="A47" s="27" t="str">
        <f t="shared" si="1"/>
        <v>1402601</v>
      </c>
      <c r="B47" s="28" t="s">
        <v>1025</v>
      </c>
      <c r="C47" s="29">
        <v>26</v>
      </c>
      <c r="D47" s="28" t="s">
        <v>761</v>
      </c>
      <c r="E47" s="24">
        <v>46</v>
      </c>
      <c r="F47" s="611"/>
      <c r="G47" s="877"/>
      <c r="H47" s="467" t="s">
        <v>825</v>
      </c>
      <c r="I47" s="467"/>
      <c r="J47" s="467"/>
      <c r="K47" s="42">
        <f>VLOOKUP($A47&amp;K$92,決統データ!$A$3:$DE$365,$E47+19,FALSE)</f>
        <v>0</v>
      </c>
      <c r="L47" s="42">
        <f>VLOOKUP($A47&amp;L$92,決統データ!$A$3:$DE$365,$E47+19,FALSE)</f>
        <v>0</v>
      </c>
      <c r="M47" s="42">
        <f>VLOOKUP($A47&amp;M$92,決統データ!$A$3:$DE$365,$E47+19,FALSE)</f>
        <v>0</v>
      </c>
      <c r="N47" s="42">
        <f>VLOOKUP($A47&amp;N$92,決統データ!$A$3:$DE$365,$E47+19,FALSE)</f>
        <v>0</v>
      </c>
      <c r="O47" s="42">
        <f>VLOOKUP($A47&amp;O$92,決統データ!$A$3:$DE$365,$E47+19,FALSE)</f>
        <v>0</v>
      </c>
      <c r="P47" s="42">
        <f>VLOOKUP($A47&amp;P$92,決統データ!$A$3:$DE$365,$E47+19,FALSE)</f>
        <v>0</v>
      </c>
      <c r="Q47" s="331">
        <f t="shared" si="2"/>
        <v>0</v>
      </c>
    </row>
    <row r="48" spans="1:17">
      <c r="A48" s="27" t="str">
        <f t="shared" si="1"/>
        <v>1402601</v>
      </c>
      <c r="B48" s="28" t="s">
        <v>1025</v>
      </c>
      <c r="C48" s="29">
        <v>26</v>
      </c>
      <c r="D48" s="28" t="s">
        <v>761</v>
      </c>
      <c r="E48" s="24">
        <v>47</v>
      </c>
      <c r="F48" s="611"/>
      <c r="G48" s="877"/>
      <c r="H48" s="467" t="s">
        <v>824</v>
      </c>
      <c r="I48" s="467"/>
      <c r="J48" s="467"/>
      <c r="K48" s="42">
        <f>VLOOKUP($A48&amp;K$92,決統データ!$A$3:$DE$365,$E48+19,FALSE)</f>
        <v>0</v>
      </c>
      <c r="L48" s="42">
        <f>VLOOKUP($A48&amp;L$92,決統データ!$A$3:$DE$365,$E48+19,FALSE)</f>
        <v>0</v>
      </c>
      <c r="M48" s="42">
        <f>VLOOKUP($A48&amp;M$92,決統データ!$A$3:$DE$365,$E48+19,FALSE)</f>
        <v>0</v>
      </c>
      <c r="N48" s="42">
        <f>VLOOKUP($A48&amp;N$92,決統データ!$A$3:$DE$365,$E48+19,FALSE)</f>
        <v>0</v>
      </c>
      <c r="O48" s="42">
        <f>VLOOKUP($A48&amp;O$92,決統データ!$A$3:$DE$365,$E48+19,FALSE)</f>
        <v>0</v>
      </c>
      <c r="P48" s="42">
        <f>VLOOKUP($A48&amp;P$92,決統データ!$A$3:$DE$365,$E48+19,FALSE)</f>
        <v>0</v>
      </c>
      <c r="Q48" s="331">
        <f t="shared" si="2"/>
        <v>0</v>
      </c>
    </row>
    <row r="49" spans="1:17">
      <c r="A49" s="27" t="str">
        <f t="shared" si="1"/>
        <v>1402601</v>
      </c>
      <c r="B49" s="28" t="s">
        <v>1025</v>
      </c>
      <c r="C49" s="29">
        <v>26</v>
      </c>
      <c r="D49" s="28" t="s">
        <v>761</v>
      </c>
      <c r="E49" s="24">
        <v>48</v>
      </c>
      <c r="F49" s="611"/>
      <c r="G49" s="877"/>
      <c r="H49" s="467" t="s">
        <v>713</v>
      </c>
      <c r="I49" s="467"/>
      <c r="J49" s="467"/>
      <c r="K49" s="42">
        <f>VLOOKUP($A49&amp;K$92,決統データ!$A$3:$DE$365,$E49+19,FALSE)</f>
        <v>325</v>
      </c>
      <c r="L49" s="42">
        <f>VLOOKUP($A49&amp;L$92,決統データ!$A$3:$DE$365,$E49+19,FALSE)</f>
        <v>3000</v>
      </c>
      <c r="M49" s="42">
        <f>VLOOKUP($A49&amp;M$92,決統データ!$A$3:$DE$365,$E49+19,FALSE)</f>
        <v>0</v>
      </c>
      <c r="N49" s="42">
        <f>VLOOKUP($A49&amp;N$92,決統データ!$A$3:$DE$365,$E49+19,FALSE)</f>
        <v>0</v>
      </c>
      <c r="O49" s="42">
        <f>VLOOKUP($A49&amp;O$92,決統データ!$A$3:$DE$365,$E49+19,FALSE)</f>
        <v>472</v>
      </c>
      <c r="P49" s="42">
        <f>VLOOKUP($A49&amp;P$92,決統データ!$A$3:$DE$365,$E49+19,FALSE)</f>
        <v>0</v>
      </c>
      <c r="Q49" s="331">
        <f t="shared" si="2"/>
        <v>3797</v>
      </c>
    </row>
    <row r="50" spans="1:17">
      <c r="A50" s="27" t="str">
        <f t="shared" si="1"/>
        <v>1402601</v>
      </c>
      <c r="B50" s="28" t="s">
        <v>1025</v>
      </c>
      <c r="C50" s="29">
        <v>26</v>
      </c>
      <c r="D50" s="28" t="s">
        <v>761</v>
      </c>
      <c r="E50" s="24">
        <v>49</v>
      </c>
      <c r="F50" s="611"/>
      <c r="G50" s="467" t="s">
        <v>823</v>
      </c>
      <c r="H50" s="467"/>
      <c r="I50" s="467"/>
      <c r="J50" s="467"/>
      <c r="K50" s="42">
        <f>VLOOKUP($A50&amp;K$92,決統データ!$A$3:$DE$365,$E50+19,FALSE)</f>
        <v>461</v>
      </c>
      <c r="L50" s="42">
        <f>VLOOKUP($A50&amp;L$92,決統データ!$A$3:$DE$365,$E50+19,FALSE)</f>
        <v>0</v>
      </c>
      <c r="M50" s="42">
        <f>VLOOKUP($A50&amp;M$92,決統データ!$A$3:$DE$365,$E50+19,FALSE)</f>
        <v>0</v>
      </c>
      <c r="N50" s="42">
        <f>VLOOKUP($A50&amp;N$92,決統データ!$A$3:$DE$365,$E50+19,FALSE)</f>
        <v>0</v>
      </c>
      <c r="O50" s="42">
        <f>VLOOKUP($A50&amp;O$92,決統データ!$A$3:$DE$365,$E50+19,FALSE)</f>
        <v>31180</v>
      </c>
      <c r="P50" s="42">
        <f>VLOOKUP($A50&amp;P$92,決統データ!$A$3:$DE$365,$E50+19,FALSE)</f>
        <v>0</v>
      </c>
      <c r="Q50" s="331">
        <f t="shared" si="2"/>
        <v>31641</v>
      </c>
    </row>
    <row r="51" spans="1:17">
      <c r="A51" s="27" t="str">
        <f t="shared" si="1"/>
        <v>1402601</v>
      </c>
      <c r="B51" s="28" t="s">
        <v>1025</v>
      </c>
      <c r="C51" s="29">
        <v>26</v>
      </c>
      <c r="D51" s="28" t="s">
        <v>761</v>
      </c>
      <c r="E51" s="24">
        <v>50</v>
      </c>
      <c r="F51" s="611"/>
      <c r="G51" s="619" t="s">
        <v>1023</v>
      </c>
      <c r="H51" s="467" t="s">
        <v>821</v>
      </c>
      <c r="I51" s="467"/>
      <c r="J51" s="467"/>
      <c r="K51" s="42">
        <f>VLOOKUP($A51&amp;K$92,決統データ!$A$3:$DE$365,$E51+19,FALSE)</f>
        <v>0</v>
      </c>
      <c r="L51" s="42">
        <f>VLOOKUP($A51&amp;L$92,決統データ!$A$3:$DE$365,$E51+19,FALSE)</f>
        <v>0</v>
      </c>
      <c r="M51" s="42">
        <f>VLOOKUP($A51&amp;M$92,決統データ!$A$3:$DE$365,$E51+19,FALSE)</f>
        <v>0</v>
      </c>
      <c r="N51" s="42">
        <f>VLOOKUP($A51&amp;N$92,決統データ!$A$3:$DE$365,$E51+19,FALSE)</f>
        <v>0</v>
      </c>
      <c r="O51" s="42">
        <f>VLOOKUP($A51&amp;O$92,決統データ!$A$3:$DE$365,$E51+19,FALSE)</f>
        <v>0</v>
      </c>
      <c r="P51" s="42">
        <f>VLOOKUP($A51&amp;P$92,決統データ!$A$3:$DE$365,$E51+19,FALSE)</f>
        <v>0</v>
      </c>
      <c r="Q51" s="331">
        <f t="shared" si="2"/>
        <v>0</v>
      </c>
    </row>
    <row r="52" spans="1:17">
      <c r="A52" s="27" t="str">
        <f t="shared" si="1"/>
        <v>1402601</v>
      </c>
      <c r="B52" s="28" t="s">
        <v>1025</v>
      </c>
      <c r="C52" s="29">
        <v>26</v>
      </c>
      <c r="D52" s="28" t="s">
        <v>761</v>
      </c>
      <c r="E52" s="24">
        <v>51</v>
      </c>
      <c r="F52" s="611"/>
      <c r="G52" s="620"/>
      <c r="H52" s="467" t="s">
        <v>373</v>
      </c>
      <c r="I52" s="467"/>
      <c r="J52" s="467"/>
      <c r="K52" s="42">
        <f>VLOOKUP($A52&amp;K$92,決統データ!$A$3:$DE$365,$E52+19,FALSE)</f>
        <v>0</v>
      </c>
      <c r="L52" s="42">
        <f>VLOOKUP($A52&amp;L$92,決統データ!$A$3:$DE$365,$E52+19,FALSE)</f>
        <v>0</v>
      </c>
      <c r="M52" s="42">
        <f>VLOOKUP($A52&amp;M$92,決統データ!$A$3:$DE$365,$E52+19,FALSE)</f>
        <v>0</v>
      </c>
      <c r="N52" s="42">
        <f>VLOOKUP($A52&amp;N$92,決統データ!$A$3:$DE$365,$E52+19,FALSE)</f>
        <v>0</v>
      </c>
      <c r="O52" s="42">
        <f>VLOOKUP($A52&amp;O$92,決統データ!$A$3:$DE$365,$E52+19,FALSE)</f>
        <v>0</v>
      </c>
      <c r="P52" s="42">
        <f>VLOOKUP($A52&amp;P$92,決統データ!$A$3:$DE$365,$E52+19,FALSE)</f>
        <v>0</v>
      </c>
      <c r="Q52" s="331">
        <f t="shared" si="2"/>
        <v>0</v>
      </c>
    </row>
    <row r="53" spans="1:17">
      <c r="A53" s="27" t="str">
        <f t="shared" si="1"/>
        <v>1402601</v>
      </c>
      <c r="B53" s="28" t="s">
        <v>1025</v>
      </c>
      <c r="C53" s="29">
        <v>26</v>
      </c>
      <c r="D53" s="28" t="s">
        <v>761</v>
      </c>
      <c r="E53" s="24">
        <v>52</v>
      </c>
      <c r="F53" s="611"/>
      <c r="G53" s="621"/>
      <c r="H53" s="467" t="s">
        <v>820</v>
      </c>
      <c r="I53" s="467"/>
      <c r="J53" s="467"/>
      <c r="K53" s="42">
        <f>VLOOKUP($A53&amp;K$92,決統データ!$A$3:$DE$365,$E53+19,FALSE)</f>
        <v>0</v>
      </c>
      <c r="L53" s="42">
        <f>VLOOKUP($A53&amp;L$92,決統データ!$A$3:$DE$365,$E53+19,FALSE)</f>
        <v>0</v>
      </c>
      <c r="M53" s="42">
        <f>VLOOKUP($A53&amp;M$92,決統データ!$A$3:$DE$365,$E53+19,FALSE)</f>
        <v>0</v>
      </c>
      <c r="N53" s="42">
        <f>VLOOKUP($A53&amp;N$92,決統データ!$A$3:$DE$365,$E53+19,FALSE)</f>
        <v>0</v>
      </c>
      <c r="O53" s="42">
        <f>VLOOKUP($A53&amp;O$92,決統データ!$A$3:$DE$365,$E53+19,FALSE)</f>
        <v>0</v>
      </c>
      <c r="P53" s="42">
        <f>VLOOKUP($A53&amp;P$92,決統データ!$A$3:$DE$365,$E53+19,FALSE)</f>
        <v>0</v>
      </c>
      <c r="Q53" s="331">
        <f t="shared" si="2"/>
        <v>0</v>
      </c>
    </row>
    <row r="54" spans="1:17">
      <c r="A54" s="27" t="str">
        <f t="shared" si="1"/>
        <v>1402601</v>
      </c>
      <c r="B54" s="28" t="s">
        <v>1025</v>
      </c>
      <c r="C54" s="29">
        <v>26</v>
      </c>
      <c r="D54" s="28" t="s">
        <v>761</v>
      </c>
      <c r="E54" s="24">
        <v>53</v>
      </c>
      <c r="F54" s="611"/>
      <c r="G54" s="467" t="s">
        <v>819</v>
      </c>
      <c r="H54" s="467"/>
      <c r="I54" s="467"/>
      <c r="J54" s="467"/>
      <c r="K54" s="42">
        <f>VLOOKUP($A54&amp;K$92,決統データ!$A$3:$DE$365,$E54+19,FALSE)</f>
        <v>0</v>
      </c>
      <c r="L54" s="42">
        <f>VLOOKUP($A54&amp;L$92,決統データ!$A$3:$DE$365,$E54+19,FALSE)</f>
        <v>0</v>
      </c>
      <c r="M54" s="42">
        <f>VLOOKUP($A54&amp;M$92,決統データ!$A$3:$DE$365,$E54+19,FALSE)</f>
        <v>0</v>
      </c>
      <c r="N54" s="42">
        <f>VLOOKUP($A54&amp;N$92,決統データ!$A$3:$DE$365,$E54+19,FALSE)</f>
        <v>0</v>
      </c>
      <c r="O54" s="42">
        <f>VLOOKUP($A54&amp;O$92,決統データ!$A$3:$DE$365,$E54+19,FALSE)</f>
        <v>0</v>
      </c>
      <c r="P54" s="42">
        <f>VLOOKUP($A54&amp;P$92,決統データ!$A$3:$DE$365,$E54+19,FALSE)</f>
        <v>0</v>
      </c>
      <c r="Q54" s="331">
        <f t="shared" si="2"/>
        <v>0</v>
      </c>
    </row>
    <row r="55" spans="1:17">
      <c r="A55" s="27" t="str">
        <f t="shared" si="1"/>
        <v>1402601</v>
      </c>
      <c r="B55" s="28" t="s">
        <v>1025</v>
      </c>
      <c r="C55" s="29">
        <v>26</v>
      </c>
      <c r="D55" s="28" t="s">
        <v>761</v>
      </c>
      <c r="E55" s="24">
        <v>54</v>
      </c>
      <c r="F55" s="611"/>
      <c r="G55" s="467" t="s">
        <v>818</v>
      </c>
      <c r="H55" s="467"/>
      <c r="I55" s="467"/>
      <c r="J55" s="467"/>
      <c r="K55" s="42">
        <f>VLOOKUP($A55&amp;K$92,決統データ!$A$3:$DE$365,$E55+19,FALSE)</f>
        <v>3089</v>
      </c>
      <c r="L55" s="42">
        <f>VLOOKUP($A55&amp;L$92,決統データ!$A$3:$DE$365,$E55+19,FALSE)</f>
        <v>0</v>
      </c>
      <c r="M55" s="42">
        <f>VLOOKUP($A55&amp;M$92,決統データ!$A$3:$DE$365,$E55+19,FALSE)</f>
        <v>14445</v>
      </c>
      <c r="N55" s="42">
        <f>VLOOKUP($A55&amp;N$92,決統データ!$A$3:$DE$365,$E55+19,FALSE)</f>
        <v>5399</v>
      </c>
      <c r="O55" s="42">
        <f>VLOOKUP($A55&amp;O$92,決統データ!$A$3:$DE$365,$E55+19,FALSE)</f>
        <v>0</v>
      </c>
      <c r="P55" s="42">
        <f>VLOOKUP($A55&amp;P$92,決統データ!$A$3:$DE$365,$E55+19,FALSE)</f>
        <v>7500</v>
      </c>
      <c r="Q55" s="331">
        <f t="shared" si="2"/>
        <v>30433</v>
      </c>
    </row>
    <row r="56" spans="1:17">
      <c r="A56" s="27" t="str">
        <f t="shared" si="1"/>
        <v>1402601</v>
      </c>
      <c r="B56" s="28" t="s">
        <v>1025</v>
      </c>
      <c r="C56" s="29">
        <v>26</v>
      </c>
      <c r="D56" s="28" t="s">
        <v>761</v>
      </c>
      <c r="E56" s="24">
        <v>55</v>
      </c>
      <c r="F56" s="611"/>
      <c r="G56" s="467" t="s">
        <v>817</v>
      </c>
      <c r="H56" s="467"/>
      <c r="I56" s="467"/>
      <c r="J56" s="467"/>
      <c r="K56" s="42">
        <f>VLOOKUP($A56&amp;K$92,決統データ!$A$3:$DE$365,$E56+19,FALSE)</f>
        <v>0</v>
      </c>
      <c r="L56" s="42">
        <f>VLOOKUP($A56&amp;L$92,決統データ!$A$3:$DE$365,$E56+19,FALSE)</f>
        <v>0</v>
      </c>
      <c r="M56" s="42">
        <f>VLOOKUP($A56&amp;M$92,決統データ!$A$3:$DE$365,$E56+19,FALSE)</f>
        <v>0</v>
      </c>
      <c r="N56" s="42">
        <f>VLOOKUP($A56&amp;N$92,決統データ!$A$3:$DE$365,$E56+19,FALSE)</f>
        <v>0</v>
      </c>
      <c r="O56" s="42">
        <f>VLOOKUP($A56&amp;O$92,決統データ!$A$3:$DE$365,$E56+19,FALSE)</f>
        <v>0</v>
      </c>
      <c r="P56" s="42">
        <f>VLOOKUP($A56&amp;P$92,決統データ!$A$3:$DE$365,$E56+19,FALSE)</f>
        <v>0</v>
      </c>
      <c r="Q56" s="331">
        <f t="shared" si="2"/>
        <v>0</v>
      </c>
    </row>
    <row r="57" spans="1:17">
      <c r="A57" s="27" t="str">
        <f t="shared" si="1"/>
        <v>1402601</v>
      </c>
      <c r="B57" s="28" t="s">
        <v>1025</v>
      </c>
      <c r="C57" s="29">
        <v>26</v>
      </c>
      <c r="D57" s="28" t="s">
        <v>761</v>
      </c>
      <c r="E57" s="24">
        <v>56</v>
      </c>
      <c r="F57" s="612"/>
      <c r="G57" s="467" t="s">
        <v>1022</v>
      </c>
      <c r="H57" s="467"/>
      <c r="I57" s="467"/>
      <c r="J57" s="467"/>
      <c r="K57" s="42">
        <f>VLOOKUP($A57&amp;K$92,決統データ!$A$3:$DE$365,$E57+19,FALSE)</f>
        <v>-3875</v>
      </c>
      <c r="L57" s="42">
        <f>VLOOKUP($A57&amp;L$92,決統データ!$A$3:$DE$365,$E57+19,FALSE)</f>
        <v>-3000</v>
      </c>
      <c r="M57" s="42">
        <f>VLOOKUP($A57&amp;M$92,決統データ!$A$3:$DE$365,$E57+19,FALSE)</f>
        <v>-14445</v>
      </c>
      <c r="N57" s="42">
        <f>VLOOKUP($A57&amp;N$92,決統データ!$A$3:$DE$365,$E57+19,FALSE)</f>
        <v>-5399</v>
      </c>
      <c r="O57" s="42">
        <f>VLOOKUP($A57&amp;O$92,決統データ!$A$3:$DE$365,$E57+19,FALSE)</f>
        <v>-31180</v>
      </c>
      <c r="P57" s="42">
        <f>VLOOKUP($A57&amp;P$92,決統データ!$A$3:$DE$365,$E57+19,FALSE)</f>
        <v>-7500</v>
      </c>
      <c r="Q57" s="331">
        <f t="shared" si="2"/>
        <v>-65399</v>
      </c>
    </row>
    <row r="58" spans="1:17">
      <c r="A58" s="27" t="str">
        <f t="shared" si="1"/>
        <v>1402601</v>
      </c>
      <c r="B58" s="28" t="s">
        <v>1025</v>
      </c>
      <c r="C58" s="29">
        <v>26</v>
      </c>
      <c r="D58" s="28" t="s">
        <v>761</v>
      </c>
      <c r="E58" s="24">
        <v>57</v>
      </c>
      <c r="F58" s="467" t="s">
        <v>815</v>
      </c>
      <c r="G58" s="467"/>
      <c r="H58" s="467"/>
      <c r="I58" s="467"/>
      <c r="J58" s="467"/>
      <c r="K58" s="42">
        <f>VLOOKUP($A58&amp;K$92,決統データ!$A$3:$DE$365,$E58+19,FALSE)</f>
        <v>18602</v>
      </c>
      <c r="L58" s="42">
        <f>VLOOKUP($A58&amp;L$92,決統データ!$A$3:$DE$365,$E58+19,FALSE)</f>
        <v>1669</v>
      </c>
      <c r="M58" s="42">
        <f>VLOOKUP($A58&amp;M$92,決統データ!$A$3:$DE$365,$E58+19,FALSE)</f>
        <v>0</v>
      </c>
      <c r="N58" s="42">
        <f>VLOOKUP($A58&amp;N$92,決統データ!$A$3:$DE$365,$E58+19,FALSE)</f>
        <v>0</v>
      </c>
      <c r="O58" s="42">
        <f>VLOOKUP($A58&amp;O$92,決統データ!$A$3:$DE$365,$E58+19,FALSE)</f>
        <v>9753</v>
      </c>
      <c r="P58" s="42">
        <f>VLOOKUP($A58&amp;P$92,決統データ!$A$3:$DE$365,$E58+19,FALSE)</f>
        <v>-273</v>
      </c>
      <c r="Q58" s="331">
        <f t="shared" si="2"/>
        <v>29751</v>
      </c>
    </row>
    <row r="59" spans="1:17">
      <c r="A59" s="27" t="str">
        <f t="shared" si="1"/>
        <v>1402601</v>
      </c>
      <c r="B59" s="28" t="s">
        <v>1025</v>
      </c>
      <c r="C59" s="29">
        <v>26</v>
      </c>
      <c r="D59" s="28" t="s">
        <v>761</v>
      </c>
      <c r="E59" s="24">
        <v>58</v>
      </c>
      <c r="F59" s="467" t="s">
        <v>814</v>
      </c>
      <c r="G59" s="467"/>
      <c r="H59" s="467"/>
      <c r="I59" s="467"/>
      <c r="J59" s="467"/>
      <c r="K59" s="42">
        <f>VLOOKUP($A59&amp;K$92,決統データ!$A$3:$DE$365,$E59+19,FALSE)</f>
        <v>15300</v>
      </c>
      <c r="L59" s="42">
        <f>VLOOKUP($A59&amp;L$92,決統データ!$A$3:$DE$365,$E59+19,FALSE)</f>
        <v>1330</v>
      </c>
      <c r="M59" s="42">
        <f>VLOOKUP($A59&amp;M$92,決統データ!$A$3:$DE$365,$E59+19,FALSE)</f>
        <v>0</v>
      </c>
      <c r="N59" s="42">
        <f>VLOOKUP($A59&amp;N$92,決統データ!$A$3:$DE$365,$E59+19,FALSE)</f>
        <v>0</v>
      </c>
      <c r="O59" s="42">
        <f>VLOOKUP($A59&amp;O$92,決統データ!$A$3:$DE$365,$E59+19,FALSE)</f>
        <v>10752</v>
      </c>
      <c r="P59" s="42">
        <f>VLOOKUP($A59&amp;P$92,決統データ!$A$3:$DE$365,$E59+19,FALSE)</f>
        <v>0</v>
      </c>
      <c r="Q59" s="331">
        <f t="shared" si="2"/>
        <v>27382</v>
      </c>
    </row>
    <row r="60" spans="1:17">
      <c r="A60" s="27" t="str">
        <f t="shared" si="1"/>
        <v>1402601</v>
      </c>
      <c r="B60" s="28" t="s">
        <v>1025</v>
      </c>
      <c r="C60" s="29">
        <v>26</v>
      </c>
      <c r="D60" s="28" t="s">
        <v>761</v>
      </c>
      <c r="E60" s="24">
        <v>59</v>
      </c>
      <c r="F60" s="638" t="s">
        <v>1021</v>
      </c>
      <c r="G60" s="498"/>
      <c r="H60" s="498"/>
      <c r="I60" s="498"/>
      <c r="J60" s="490"/>
      <c r="K60" s="42">
        <f>VLOOKUP($A60&amp;K$92,決統データ!$A$3:$DE$365,$E60+19,FALSE)</f>
        <v>1</v>
      </c>
      <c r="L60" s="42">
        <f>VLOOKUP($A60&amp;L$92,決統データ!$A$3:$DE$365,$E60+19,FALSE)</f>
        <v>0</v>
      </c>
      <c r="M60" s="42">
        <f>VLOOKUP($A60&amp;M$92,決統データ!$A$3:$DE$365,$E60+19,FALSE)</f>
        <v>0</v>
      </c>
      <c r="N60" s="42">
        <f>VLOOKUP($A60&amp;N$92,決統データ!$A$3:$DE$365,$E60+19,FALSE)</f>
        <v>0</v>
      </c>
      <c r="O60" s="42">
        <f>VLOOKUP($A60&amp;O$92,決統データ!$A$3:$DE$365,$E60+19,FALSE)</f>
        <v>10593</v>
      </c>
      <c r="P60" s="42">
        <f>VLOOKUP($A60&amp;P$92,決統データ!$A$3:$DE$365,$E60+19,FALSE)</f>
        <v>952</v>
      </c>
      <c r="Q60" s="331">
        <f t="shared" si="2"/>
        <v>11546</v>
      </c>
    </row>
    <row r="61" spans="1:17">
      <c r="A61" s="27" t="str">
        <f t="shared" si="1"/>
        <v>1402601</v>
      </c>
      <c r="B61" s="28" t="s">
        <v>1025</v>
      </c>
      <c r="C61" s="29">
        <v>26</v>
      </c>
      <c r="D61" s="28" t="s">
        <v>761</v>
      </c>
      <c r="E61" s="24">
        <v>60</v>
      </c>
      <c r="F61" s="84"/>
      <c r="G61" s="467" t="s">
        <v>812</v>
      </c>
      <c r="H61" s="467"/>
      <c r="I61" s="467"/>
      <c r="J61" s="467"/>
      <c r="K61" s="42">
        <f>VLOOKUP($A61&amp;K$92,決統データ!$A$3:$DE$365,$E61+19,FALSE)</f>
        <v>0</v>
      </c>
      <c r="L61" s="42">
        <f>VLOOKUP($A61&amp;L$92,決統データ!$A$3:$DE$365,$E61+19,FALSE)</f>
        <v>0</v>
      </c>
      <c r="M61" s="42">
        <f>VLOOKUP($A61&amp;M$92,決統データ!$A$3:$DE$365,$E61+19,FALSE)</f>
        <v>0</v>
      </c>
      <c r="N61" s="42">
        <f>VLOOKUP($A61&amp;N$92,決統データ!$A$3:$DE$365,$E61+19,FALSE)</f>
        <v>0</v>
      </c>
      <c r="O61" s="42">
        <f>VLOOKUP($A61&amp;O$92,決統データ!$A$3:$DE$365,$E61+19,FALSE)</f>
        <v>0</v>
      </c>
      <c r="P61" s="42">
        <f>VLOOKUP($A61&amp;P$92,決統データ!$A$3:$DE$365,$E61+19,FALSE)</f>
        <v>0</v>
      </c>
      <c r="Q61" s="331">
        <f t="shared" si="2"/>
        <v>0</v>
      </c>
    </row>
    <row r="62" spans="1:17">
      <c r="A62" s="27" t="str">
        <f t="shared" si="1"/>
        <v>1402602</v>
      </c>
      <c r="B62" s="28" t="s">
        <v>1025</v>
      </c>
      <c r="C62" s="29">
        <v>26</v>
      </c>
      <c r="D62" s="28" t="s">
        <v>767</v>
      </c>
      <c r="E62" s="24">
        <v>1</v>
      </c>
      <c r="F62" s="467" t="s">
        <v>811</v>
      </c>
      <c r="G62" s="467"/>
      <c r="H62" s="467"/>
      <c r="I62" s="467"/>
      <c r="J62" s="467"/>
      <c r="K62" s="42">
        <f>VLOOKUP($A62&amp;K$92,決統データ!$A$3:$DE$365,$E62+19,FALSE)</f>
        <v>0</v>
      </c>
      <c r="L62" s="42">
        <f>VLOOKUP($A62&amp;L$92,決統データ!$A$3:$DE$365,$E62+19,FALSE)</f>
        <v>0</v>
      </c>
      <c r="M62" s="42">
        <f>VLOOKUP($A62&amp;M$92,決統データ!$A$3:$DE$365,$E62+19,FALSE)</f>
        <v>0</v>
      </c>
      <c r="N62" s="42">
        <f>VLOOKUP($A62&amp;N$92,決統データ!$A$3:$DE$365,$E62+19,FALSE)</f>
        <v>0</v>
      </c>
      <c r="O62" s="42">
        <f>VLOOKUP($A62&amp;O$92,決統データ!$A$3:$DE$365,$E62+19,FALSE)</f>
        <v>0</v>
      </c>
      <c r="P62" s="42">
        <f>VLOOKUP($A62&amp;P$92,決統データ!$A$3:$DE$365,$E62+19,FALSE)</f>
        <v>0</v>
      </c>
      <c r="Q62" s="331">
        <f t="shared" si="2"/>
        <v>0</v>
      </c>
    </row>
    <row r="63" spans="1:17">
      <c r="A63" s="27" t="str">
        <f t="shared" si="1"/>
        <v>1402602</v>
      </c>
      <c r="B63" s="28" t="s">
        <v>1025</v>
      </c>
      <c r="C63" s="29">
        <v>26</v>
      </c>
      <c r="D63" s="28" t="s">
        <v>767</v>
      </c>
      <c r="E63" s="24">
        <v>2</v>
      </c>
      <c r="F63" s="467" t="s">
        <v>810</v>
      </c>
      <c r="G63" s="467"/>
      <c r="H63" s="467"/>
      <c r="I63" s="467"/>
      <c r="J63" s="467"/>
      <c r="K63" s="42">
        <f>VLOOKUP($A63&amp;K$92,決統データ!$A$3:$DE$365,$E63+19,FALSE)</f>
        <v>3303</v>
      </c>
      <c r="L63" s="42">
        <f>VLOOKUP($A63&amp;L$92,決統データ!$A$3:$DE$365,$E63+19,FALSE)</f>
        <v>339</v>
      </c>
      <c r="M63" s="42">
        <f>VLOOKUP($A63&amp;M$92,決統データ!$A$3:$DE$365,$E63+19,FALSE)</f>
        <v>0</v>
      </c>
      <c r="N63" s="42">
        <f>VLOOKUP($A63&amp;N$92,決統データ!$A$3:$DE$365,$E63+19,FALSE)</f>
        <v>0</v>
      </c>
      <c r="O63" s="42">
        <f>VLOOKUP($A63&amp;O$92,決統データ!$A$3:$DE$365,$E63+19,FALSE)</f>
        <v>9594</v>
      </c>
      <c r="P63" s="42">
        <f>VLOOKUP($A63&amp;P$92,決統データ!$A$3:$DE$365,$E63+19,FALSE)</f>
        <v>679</v>
      </c>
      <c r="Q63" s="331">
        <f t="shared" si="2"/>
        <v>13915</v>
      </c>
    </row>
    <row r="64" spans="1:17">
      <c r="A64" s="27" t="str">
        <f t="shared" si="1"/>
        <v>1402602</v>
      </c>
      <c r="B64" s="28" t="s">
        <v>1025</v>
      </c>
      <c r="C64" s="29">
        <v>26</v>
      </c>
      <c r="D64" s="28" t="s">
        <v>767</v>
      </c>
      <c r="E64" s="24">
        <v>3</v>
      </c>
      <c r="F64" s="467" t="s">
        <v>809</v>
      </c>
      <c r="G64" s="467"/>
      <c r="H64" s="467"/>
      <c r="I64" s="467"/>
      <c r="J64" s="467"/>
      <c r="K64" s="42">
        <f>VLOOKUP($A64&amp;K$92,決統データ!$A$3:$DE$365,$E64+19,FALSE)</f>
        <v>0</v>
      </c>
      <c r="L64" s="42">
        <f>VLOOKUP($A64&amp;L$92,決統データ!$A$3:$DE$365,$E64+19,FALSE)</f>
        <v>0</v>
      </c>
      <c r="M64" s="42">
        <f>VLOOKUP($A64&amp;M$92,決統データ!$A$3:$DE$365,$E64+19,FALSE)</f>
        <v>0</v>
      </c>
      <c r="N64" s="42">
        <f>VLOOKUP($A64&amp;N$92,決統データ!$A$3:$DE$365,$E64+19,FALSE)</f>
        <v>0</v>
      </c>
      <c r="O64" s="42">
        <f>VLOOKUP($A64&amp;O$92,決統データ!$A$3:$DE$365,$E64+19,FALSE)</f>
        <v>0</v>
      </c>
      <c r="P64" s="42">
        <f>VLOOKUP($A64&amp;P$92,決統データ!$A$3:$DE$365,$E64+19,FALSE)</f>
        <v>0</v>
      </c>
      <c r="Q64" s="331">
        <f t="shared" si="2"/>
        <v>0</v>
      </c>
    </row>
    <row r="65" spans="1:17">
      <c r="A65" s="27" t="str">
        <f t="shared" si="1"/>
        <v>1402602</v>
      </c>
      <c r="B65" s="28" t="s">
        <v>1025</v>
      </c>
      <c r="C65" s="29">
        <v>26</v>
      </c>
      <c r="D65" s="28" t="s">
        <v>767</v>
      </c>
      <c r="E65" s="24">
        <v>4</v>
      </c>
      <c r="F65" s="619" t="s">
        <v>626</v>
      </c>
      <c r="G65" s="467" t="s">
        <v>808</v>
      </c>
      <c r="H65" s="467"/>
      <c r="I65" s="467"/>
      <c r="J65" s="467"/>
      <c r="K65" s="42">
        <f>VLOOKUP($A65&amp;K$92,決統データ!$A$3:$DE$365,$E65+19,FALSE)</f>
        <v>0</v>
      </c>
      <c r="L65" s="42">
        <f>VLOOKUP($A65&amp;L$92,決統データ!$A$3:$DE$365,$E65+19,FALSE)</f>
        <v>0</v>
      </c>
      <c r="M65" s="42">
        <f>VLOOKUP($A65&amp;M$92,決統データ!$A$3:$DE$365,$E65+19,FALSE)</f>
        <v>0</v>
      </c>
      <c r="N65" s="42">
        <f>VLOOKUP($A65&amp;N$92,決統データ!$A$3:$DE$365,$E65+19,FALSE)</f>
        <v>0</v>
      </c>
      <c r="O65" s="42">
        <f>VLOOKUP($A65&amp;O$92,決統データ!$A$3:$DE$365,$E65+19,FALSE)</f>
        <v>0</v>
      </c>
      <c r="P65" s="42">
        <f>VLOOKUP($A65&amp;P$92,決統データ!$A$3:$DE$365,$E65+19,FALSE)</f>
        <v>0</v>
      </c>
      <c r="Q65" s="331">
        <f t="shared" si="2"/>
        <v>0</v>
      </c>
    </row>
    <row r="66" spans="1:17">
      <c r="A66" s="27" t="str">
        <f t="shared" si="1"/>
        <v>1402602</v>
      </c>
      <c r="B66" s="28" t="s">
        <v>1025</v>
      </c>
      <c r="C66" s="29">
        <v>26</v>
      </c>
      <c r="D66" s="28" t="s">
        <v>767</v>
      </c>
      <c r="E66" s="24">
        <v>5</v>
      </c>
      <c r="F66" s="620"/>
      <c r="G66" s="467" t="s">
        <v>807</v>
      </c>
      <c r="H66" s="467"/>
      <c r="I66" s="467"/>
      <c r="J66" s="467"/>
      <c r="K66" s="42">
        <f>VLOOKUP($A66&amp;K$92,決統データ!$A$3:$DE$365,$E66+19,FALSE)</f>
        <v>0</v>
      </c>
      <c r="L66" s="42">
        <f>VLOOKUP($A66&amp;L$92,決統データ!$A$3:$DE$365,$E66+19,FALSE)</f>
        <v>0</v>
      </c>
      <c r="M66" s="42">
        <f>VLOOKUP($A66&amp;M$92,決統データ!$A$3:$DE$365,$E66+19,FALSE)</f>
        <v>0</v>
      </c>
      <c r="N66" s="42">
        <f>VLOOKUP($A66&amp;N$92,決統データ!$A$3:$DE$365,$E66+19,FALSE)</f>
        <v>0</v>
      </c>
      <c r="O66" s="42">
        <f>VLOOKUP($A66&amp;O$92,決統データ!$A$3:$DE$365,$E66+19,FALSE)</f>
        <v>0</v>
      </c>
      <c r="P66" s="42">
        <f>VLOOKUP($A66&amp;P$92,決統データ!$A$3:$DE$365,$E66+19,FALSE)</f>
        <v>0</v>
      </c>
      <c r="Q66" s="331">
        <f t="shared" si="2"/>
        <v>0</v>
      </c>
    </row>
    <row r="67" spans="1:17">
      <c r="A67" s="27" t="str">
        <f t="shared" si="1"/>
        <v>1402602</v>
      </c>
      <c r="B67" s="28" t="s">
        <v>1025</v>
      </c>
      <c r="C67" s="29">
        <v>26</v>
      </c>
      <c r="D67" s="28" t="s">
        <v>767</v>
      </c>
      <c r="E67" s="24">
        <v>6</v>
      </c>
      <c r="F67" s="621"/>
      <c r="G67" s="467" t="s">
        <v>713</v>
      </c>
      <c r="H67" s="467"/>
      <c r="I67" s="467"/>
      <c r="J67" s="467"/>
      <c r="K67" s="42">
        <f>VLOOKUP($A67&amp;K$92,決統データ!$A$3:$DE$365,$E67+19,FALSE)</f>
        <v>0</v>
      </c>
      <c r="L67" s="42">
        <f>VLOOKUP($A67&amp;L$92,決統データ!$A$3:$DE$365,$E67+19,FALSE)</f>
        <v>0</v>
      </c>
      <c r="M67" s="42">
        <f>VLOOKUP($A67&amp;M$92,決統データ!$A$3:$DE$365,$E67+19,FALSE)</f>
        <v>0</v>
      </c>
      <c r="N67" s="42">
        <f>VLOOKUP($A67&amp;N$92,決統データ!$A$3:$DE$365,$E67+19,FALSE)</f>
        <v>0</v>
      </c>
      <c r="O67" s="42">
        <f>VLOOKUP($A67&amp;O$92,決統データ!$A$3:$DE$365,$E67+19,FALSE)</f>
        <v>0</v>
      </c>
      <c r="P67" s="42">
        <f>VLOOKUP($A67&amp;P$92,決統データ!$A$3:$DE$365,$E67+19,FALSE)</f>
        <v>0</v>
      </c>
      <c r="Q67" s="331">
        <f t="shared" ref="Q67:Q72" si="3">SUM(K67:P67)</f>
        <v>0</v>
      </c>
    </row>
    <row r="68" spans="1:17">
      <c r="A68" s="27" t="str">
        <f t="shared" ref="A68:A84" si="4">+B68&amp;C68&amp;D68</f>
        <v>1402602</v>
      </c>
      <c r="B68" s="28" t="s">
        <v>1025</v>
      </c>
      <c r="C68" s="29">
        <v>26</v>
      </c>
      <c r="D68" s="28" t="s">
        <v>767</v>
      </c>
      <c r="E68" s="24">
        <v>7</v>
      </c>
      <c r="F68" s="467" t="s">
        <v>806</v>
      </c>
      <c r="G68" s="467"/>
      <c r="H68" s="467"/>
      <c r="I68" s="467"/>
      <c r="J68" s="467"/>
      <c r="K68" s="42">
        <f>VLOOKUP($A68&amp;K$92,決統データ!$A$3:$DE$365,$E68+19,FALSE)</f>
        <v>0</v>
      </c>
      <c r="L68" s="42">
        <f>VLOOKUP($A68&amp;L$92,決統データ!$A$3:$DE$365,$E68+19,FALSE)</f>
        <v>0</v>
      </c>
      <c r="M68" s="42">
        <f>VLOOKUP($A68&amp;M$92,決統データ!$A$3:$DE$365,$E68+19,FALSE)</f>
        <v>0</v>
      </c>
      <c r="N68" s="42">
        <f>VLOOKUP($A68&amp;N$92,決統データ!$A$3:$DE$365,$E68+19,FALSE)</f>
        <v>0</v>
      </c>
      <c r="O68" s="42">
        <f>VLOOKUP($A68&amp;O$92,決統データ!$A$3:$DE$365,$E68+19,FALSE)</f>
        <v>0</v>
      </c>
      <c r="P68" s="42">
        <f>VLOOKUP($A68&amp;P$92,決統データ!$A$3:$DE$365,$E68+19,FALSE)</f>
        <v>0</v>
      </c>
      <c r="Q68" s="331">
        <f t="shared" si="3"/>
        <v>0</v>
      </c>
    </row>
    <row r="69" spans="1:17">
      <c r="A69" s="27" t="str">
        <f t="shared" si="4"/>
        <v>1402602</v>
      </c>
      <c r="B69" s="28" t="s">
        <v>1025</v>
      </c>
      <c r="C69" s="29">
        <v>26</v>
      </c>
      <c r="D69" s="28" t="s">
        <v>767</v>
      </c>
      <c r="E69" s="24">
        <v>8</v>
      </c>
      <c r="F69" s="613" t="s">
        <v>805</v>
      </c>
      <c r="G69" s="614"/>
      <c r="H69" s="614"/>
      <c r="I69" s="615"/>
      <c r="J69" s="60" t="s">
        <v>804</v>
      </c>
      <c r="K69" s="42">
        <f>VLOOKUP($A69&amp;K$92,決統データ!$A$3:$DE$365,$E69+19,FALSE)</f>
        <v>3303</v>
      </c>
      <c r="L69" s="42">
        <f>VLOOKUP($A69&amp;L$92,決統データ!$A$3:$DE$365,$E69+19,FALSE)</f>
        <v>339</v>
      </c>
      <c r="M69" s="42">
        <f>VLOOKUP($A69&amp;M$92,決統データ!$A$3:$DE$365,$E69+19,FALSE)</f>
        <v>0</v>
      </c>
      <c r="N69" s="42">
        <f>VLOOKUP($A69&amp;N$92,決統データ!$A$3:$DE$365,$E69+19,FALSE)</f>
        <v>0</v>
      </c>
      <c r="O69" s="42">
        <f>VLOOKUP($A69&amp;O$92,決統データ!$A$3:$DE$365,$E69+19,FALSE)</f>
        <v>9594</v>
      </c>
      <c r="P69" s="42">
        <f>VLOOKUP($A69&amp;P$92,決統データ!$A$3:$DE$365,$E69+19,FALSE)</f>
        <v>679</v>
      </c>
      <c r="Q69" s="331">
        <f t="shared" si="3"/>
        <v>13915</v>
      </c>
    </row>
    <row r="70" spans="1:17">
      <c r="A70" s="27" t="str">
        <f t="shared" si="4"/>
        <v>1402602</v>
      </c>
      <c r="B70" s="28" t="s">
        <v>1025</v>
      </c>
      <c r="C70" s="29">
        <v>26</v>
      </c>
      <c r="D70" s="28" t="s">
        <v>767</v>
      </c>
      <c r="E70" s="24">
        <v>9</v>
      </c>
      <c r="F70" s="616"/>
      <c r="G70" s="617"/>
      <c r="H70" s="617"/>
      <c r="I70" s="618"/>
      <c r="J70" s="60" t="s">
        <v>803</v>
      </c>
      <c r="K70" s="42">
        <f>VLOOKUP($A70&amp;K$92,決統データ!$A$3:$DE$365,$E70+19,FALSE)</f>
        <v>0</v>
      </c>
      <c r="L70" s="42">
        <f>VLOOKUP($A70&amp;L$92,決統データ!$A$3:$DE$365,$E70+19,FALSE)</f>
        <v>0</v>
      </c>
      <c r="M70" s="42">
        <f>VLOOKUP($A70&amp;M$92,決統データ!$A$3:$DE$365,$E70+19,FALSE)</f>
        <v>0</v>
      </c>
      <c r="N70" s="42">
        <f>VLOOKUP($A70&amp;N$92,決統データ!$A$3:$DE$365,$E70+19,FALSE)</f>
        <v>0</v>
      </c>
      <c r="O70" s="42">
        <f>VLOOKUP($A70&amp;O$92,決統データ!$A$3:$DE$365,$E70+19,FALSE)</f>
        <v>0</v>
      </c>
      <c r="P70" s="42">
        <f>VLOOKUP($A70&amp;P$92,決統データ!$A$3:$DE$365,$E70+19,FALSE)</f>
        <v>0</v>
      </c>
      <c r="Q70" s="331">
        <f t="shared" si="3"/>
        <v>0</v>
      </c>
    </row>
    <row r="71" spans="1:17">
      <c r="A71" s="27" t="str">
        <f t="shared" si="4"/>
        <v>1402602</v>
      </c>
      <c r="B71" s="28" t="s">
        <v>1025</v>
      </c>
      <c r="C71" s="29">
        <v>26</v>
      </c>
      <c r="D71" s="28" t="s">
        <v>767</v>
      </c>
      <c r="E71" s="24">
        <v>21</v>
      </c>
      <c r="F71" s="467" t="s">
        <v>802</v>
      </c>
      <c r="G71" s="467"/>
      <c r="H71" s="467"/>
      <c r="I71" s="467"/>
      <c r="J71" s="467"/>
      <c r="K71" s="42">
        <f>VLOOKUP($A71&amp;K$92,決統データ!$A$3:$DE$365,$E71+19,FALSE)</f>
        <v>0</v>
      </c>
      <c r="L71" s="42">
        <f>VLOOKUP($A71&amp;L$92,決統データ!$A$3:$DE$365,$E71+19,FALSE)</f>
        <v>0</v>
      </c>
      <c r="M71" s="42">
        <f>VLOOKUP($A71&amp;M$92,決統データ!$A$3:$DE$365,$E71+19,FALSE)</f>
        <v>0</v>
      </c>
      <c r="N71" s="42">
        <f>VLOOKUP($A71&amp;N$92,決統データ!$A$3:$DE$365,$E71+19,FALSE)</f>
        <v>0</v>
      </c>
      <c r="O71" s="42">
        <f>VLOOKUP($A71&amp;O$92,決統データ!$A$3:$DE$365,$E71+19,FALSE)</f>
        <v>0</v>
      </c>
      <c r="P71" s="42">
        <f>VLOOKUP($A71&amp;P$92,決統データ!$A$3:$DE$365,$E71+19,FALSE)</f>
        <v>0</v>
      </c>
      <c r="Q71" s="331">
        <f t="shared" si="3"/>
        <v>0</v>
      </c>
    </row>
    <row r="72" spans="1:17">
      <c r="A72" s="27" t="str">
        <f t="shared" si="4"/>
        <v>1402602</v>
      </c>
      <c r="B72" s="28" t="s">
        <v>1025</v>
      </c>
      <c r="C72" s="29">
        <v>26</v>
      </c>
      <c r="D72" s="28" t="s">
        <v>767</v>
      </c>
      <c r="E72" s="24">
        <v>22</v>
      </c>
      <c r="F72" s="467" t="s">
        <v>801</v>
      </c>
      <c r="G72" s="467"/>
      <c r="H72" s="467"/>
      <c r="I72" s="467"/>
      <c r="J72" s="467"/>
      <c r="K72" s="42">
        <f>VLOOKUP($A72&amp;K$92,決統データ!$A$3:$DE$365,$E72+19,FALSE)</f>
        <v>0</v>
      </c>
      <c r="L72" s="42">
        <f>VLOOKUP($A72&amp;L$92,決統データ!$A$3:$DE$365,$E72+19,FALSE)</f>
        <v>0</v>
      </c>
      <c r="M72" s="42">
        <f>VLOOKUP($A72&amp;M$92,決統データ!$A$3:$DE$365,$E72+19,FALSE)</f>
        <v>0</v>
      </c>
      <c r="N72" s="42">
        <f>VLOOKUP($A72&amp;N$92,決統データ!$A$3:$DE$365,$E72+19,FALSE)</f>
        <v>0</v>
      </c>
      <c r="O72" s="42">
        <f>VLOOKUP($A72&amp;O$92,決統データ!$A$3:$DE$365,$E72+19,FALSE)</f>
        <v>0</v>
      </c>
      <c r="P72" s="42">
        <f>VLOOKUP($A72&amp;P$92,決統データ!$A$3:$DE$365,$E72+19,FALSE)</f>
        <v>0</v>
      </c>
      <c r="Q72" s="331">
        <f t="shared" si="3"/>
        <v>0</v>
      </c>
    </row>
    <row r="73" spans="1:17">
      <c r="A73" s="27"/>
      <c r="B73" s="28"/>
      <c r="C73" s="29"/>
      <c r="D73" s="28"/>
      <c r="F73" s="476" t="s">
        <v>800</v>
      </c>
      <c r="G73" s="498"/>
      <c r="H73" s="498"/>
      <c r="I73" s="498"/>
      <c r="J73" s="490"/>
      <c r="K73" s="82"/>
      <c r="L73" s="82"/>
      <c r="M73" s="82"/>
      <c r="N73" s="82"/>
      <c r="O73" s="82"/>
      <c r="P73" s="82"/>
      <c r="Q73" s="331"/>
    </row>
    <row r="74" spans="1:17">
      <c r="A74" s="27" t="str">
        <f t="shared" si="4"/>
        <v>1402602</v>
      </c>
      <c r="B74" s="28" t="s">
        <v>1025</v>
      </c>
      <c r="C74" s="29">
        <v>26</v>
      </c>
      <c r="D74" s="28" t="s">
        <v>767</v>
      </c>
      <c r="E74" s="24">
        <v>51</v>
      </c>
      <c r="F74" s="60" t="s">
        <v>798</v>
      </c>
      <c r="G74" s="60"/>
      <c r="H74" s="60"/>
      <c r="I74" s="64"/>
      <c r="J74" s="62"/>
      <c r="K74" s="42">
        <f>VLOOKUP($A74&amp;K$92,決統データ!$A$3:$DE$365,$E74+19,FALSE)</f>
        <v>0</v>
      </c>
      <c r="L74" s="42">
        <f>VLOOKUP($A74&amp;L$92,決統データ!$A$3:$DE$365,$E74+19,FALSE)</f>
        <v>0</v>
      </c>
      <c r="M74" s="42">
        <f>VLOOKUP($A74&amp;M$92,決統データ!$A$3:$DE$365,$E74+19,FALSE)</f>
        <v>0</v>
      </c>
      <c r="N74" s="42">
        <f>VLOOKUP($A74&amp;N$92,決統データ!$A$3:$DE$365,$E74+19,FALSE)</f>
        <v>0</v>
      </c>
      <c r="O74" s="42">
        <f>VLOOKUP($A74&amp;O$92,決統データ!$A$3:$DE$365,$E74+19,FALSE)</f>
        <v>661</v>
      </c>
      <c r="P74" s="42">
        <f>VLOOKUP($A74&amp;P$92,決統データ!$A$3:$DE$365,$E74+19,FALSE)</f>
        <v>0</v>
      </c>
      <c r="Q74" s="331">
        <f>SUM(K74:P74)</f>
        <v>661</v>
      </c>
    </row>
    <row r="75" spans="1:17">
      <c r="A75" s="27" t="str">
        <f t="shared" si="4"/>
        <v>1402602</v>
      </c>
      <c r="B75" s="28" t="s">
        <v>1025</v>
      </c>
      <c r="C75" s="29">
        <v>26</v>
      </c>
      <c r="D75" s="28" t="s">
        <v>767</v>
      </c>
      <c r="E75" s="24">
        <v>52</v>
      </c>
      <c r="F75" s="60" t="s">
        <v>797</v>
      </c>
      <c r="G75" s="60"/>
      <c r="H75" s="60"/>
      <c r="I75" s="64"/>
      <c r="J75" s="62"/>
      <c r="K75" s="42">
        <f>VLOOKUP($A75&amp;K$92,決統データ!$A$3:$DE$365,$E75+19,FALSE)</f>
        <v>0</v>
      </c>
      <c r="L75" s="42">
        <f>VLOOKUP($A75&amp;L$92,決統データ!$A$3:$DE$365,$E75+19,FALSE)</f>
        <v>0</v>
      </c>
      <c r="M75" s="42">
        <f>VLOOKUP($A75&amp;M$92,決統データ!$A$3:$DE$365,$E75+19,FALSE)</f>
        <v>0</v>
      </c>
      <c r="N75" s="42">
        <f>VLOOKUP($A75&amp;N$92,決統データ!$A$3:$DE$365,$E75+19,FALSE)</f>
        <v>0</v>
      </c>
      <c r="O75" s="42">
        <f>VLOOKUP($A75&amp;O$92,決統データ!$A$3:$DE$365,$E75+19,FALSE)</f>
        <v>0</v>
      </c>
      <c r="P75" s="42">
        <f>VLOOKUP($A75&amp;P$92,決統データ!$A$3:$DE$365,$E75+19,FALSE)</f>
        <v>0</v>
      </c>
      <c r="Q75" s="331">
        <f>SUM(K75:P75)</f>
        <v>0</v>
      </c>
    </row>
    <row r="76" spans="1:17">
      <c r="A76" s="27"/>
      <c r="B76" s="28"/>
      <c r="C76" s="29"/>
      <c r="D76" s="28"/>
      <c r="F76" s="60" t="s">
        <v>799</v>
      </c>
      <c r="G76" s="60"/>
      <c r="H76" s="60"/>
      <c r="I76" s="64"/>
      <c r="J76" s="62"/>
      <c r="K76" s="82"/>
      <c r="L76" s="82"/>
      <c r="M76" s="82"/>
      <c r="N76" s="82"/>
      <c r="O76" s="82"/>
      <c r="P76" s="82"/>
      <c r="Q76" s="331"/>
    </row>
    <row r="77" spans="1:17">
      <c r="A77" s="27" t="str">
        <f t="shared" si="4"/>
        <v>1402602</v>
      </c>
      <c r="B77" s="28" t="s">
        <v>1025</v>
      </c>
      <c r="C77" s="29">
        <v>26</v>
      </c>
      <c r="D77" s="28" t="s">
        <v>767</v>
      </c>
      <c r="E77" s="24">
        <v>53</v>
      </c>
      <c r="F77" s="60" t="s">
        <v>798</v>
      </c>
      <c r="G77" s="60"/>
      <c r="H77" s="60"/>
      <c r="I77" s="64"/>
      <c r="J77" s="62"/>
      <c r="K77" s="42">
        <f>VLOOKUP($A77&amp;K$92,決統データ!$A$3:$DE$365,$E77+19,FALSE)</f>
        <v>0</v>
      </c>
      <c r="L77" s="42">
        <f>VLOOKUP($A77&amp;L$92,決統データ!$A$3:$DE$365,$E77+19,FALSE)</f>
        <v>0</v>
      </c>
      <c r="M77" s="42">
        <f>VLOOKUP($A77&amp;M$92,決統データ!$A$3:$DE$365,$E77+19,FALSE)</f>
        <v>0</v>
      </c>
      <c r="N77" s="42">
        <f>VLOOKUP($A77&amp;N$92,決統データ!$A$3:$DE$365,$E77+19,FALSE)</f>
        <v>0</v>
      </c>
      <c r="O77" s="42">
        <f>VLOOKUP($A77&amp;O$92,決統データ!$A$3:$DE$365,$E77+19,FALSE)</f>
        <v>0</v>
      </c>
      <c r="P77" s="42">
        <f>VLOOKUP($A77&amp;P$92,決統データ!$A$3:$DE$365,$E77+19,FALSE)</f>
        <v>0</v>
      </c>
      <c r="Q77" s="331">
        <f t="shared" ref="Q77:Q84" si="5">SUM(K77:P77)</f>
        <v>0</v>
      </c>
    </row>
    <row r="78" spans="1:17">
      <c r="A78" s="27" t="str">
        <f t="shared" si="4"/>
        <v>1402602</v>
      </c>
      <c r="B78" s="28" t="s">
        <v>1025</v>
      </c>
      <c r="C78" s="29">
        <v>26</v>
      </c>
      <c r="D78" s="28" t="s">
        <v>767</v>
      </c>
      <c r="E78" s="24">
        <v>54</v>
      </c>
      <c r="F78" s="60" t="s">
        <v>797</v>
      </c>
      <c r="G78" s="60"/>
      <c r="H78" s="60"/>
      <c r="I78" s="64"/>
      <c r="J78" s="62"/>
      <c r="K78" s="42">
        <f>VLOOKUP($A78&amp;K$92,決統データ!$A$3:$DE$365,$E78+19,FALSE)</f>
        <v>0</v>
      </c>
      <c r="L78" s="42">
        <f>VLOOKUP($A78&amp;L$92,決統データ!$A$3:$DE$365,$E78+19,FALSE)</f>
        <v>0</v>
      </c>
      <c r="M78" s="42">
        <f>VLOOKUP($A78&amp;M$92,決統データ!$A$3:$DE$365,$E78+19,FALSE)</f>
        <v>0</v>
      </c>
      <c r="N78" s="42">
        <f>VLOOKUP($A78&amp;N$92,決統データ!$A$3:$DE$365,$E78+19,FALSE)</f>
        <v>0</v>
      </c>
      <c r="O78" s="42">
        <f>VLOOKUP($A78&amp;O$92,決統データ!$A$3:$DE$365,$E78+19,FALSE)</f>
        <v>0</v>
      </c>
      <c r="P78" s="42">
        <f>VLOOKUP($A78&amp;P$92,決統データ!$A$3:$DE$365,$E78+19,FALSE)</f>
        <v>0</v>
      </c>
      <c r="Q78" s="331">
        <f t="shared" si="5"/>
        <v>0</v>
      </c>
    </row>
    <row r="79" spans="1:17">
      <c r="A79" s="27" t="str">
        <f t="shared" si="4"/>
        <v>1402602</v>
      </c>
      <c r="B79" s="28" t="s">
        <v>1025</v>
      </c>
      <c r="C79" s="29">
        <v>26</v>
      </c>
      <c r="D79" s="28" t="s">
        <v>767</v>
      </c>
      <c r="E79" s="24">
        <v>55</v>
      </c>
      <c r="F79" s="888" t="s">
        <v>796</v>
      </c>
      <c r="G79" s="889"/>
      <c r="H79" s="889"/>
      <c r="I79" s="890"/>
      <c r="J79" s="85" t="s">
        <v>583</v>
      </c>
      <c r="K79" s="42">
        <f>VLOOKUP($A79&amp;K$92,決統データ!$A$3:$DE$365,$E79+19,FALSE)</f>
        <v>0</v>
      </c>
      <c r="L79" s="42">
        <f>VLOOKUP($A79&amp;L$92,決統データ!$A$3:$DE$365,$E79+19,FALSE)</f>
        <v>0</v>
      </c>
      <c r="M79" s="42">
        <f>VLOOKUP($A79&amp;M$92,決統データ!$A$3:$DE$365,$E79+19,FALSE)</f>
        <v>0</v>
      </c>
      <c r="N79" s="42">
        <f>VLOOKUP($A79&amp;N$92,決統データ!$A$3:$DE$365,$E79+19,FALSE)</f>
        <v>0</v>
      </c>
      <c r="O79" s="42">
        <f>VLOOKUP($A79&amp;O$92,決統データ!$A$3:$DE$365,$E79+19,FALSE)</f>
        <v>0</v>
      </c>
      <c r="P79" s="42">
        <f>VLOOKUP($A79&amp;P$92,決統データ!$A$3:$DE$365,$E79+19,FALSE)</f>
        <v>0</v>
      </c>
      <c r="Q79" s="331">
        <f t="shared" si="5"/>
        <v>0</v>
      </c>
    </row>
    <row r="80" spans="1:17">
      <c r="A80" s="27" t="str">
        <f t="shared" si="4"/>
        <v>1402602</v>
      </c>
      <c r="B80" s="28" t="s">
        <v>1025</v>
      </c>
      <c r="C80" s="29">
        <v>26</v>
      </c>
      <c r="D80" s="28" t="s">
        <v>767</v>
      </c>
      <c r="E80" s="24">
        <v>56</v>
      </c>
      <c r="F80" s="891"/>
      <c r="G80" s="892"/>
      <c r="H80" s="892"/>
      <c r="I80" s="893"/>
      <c r="J80" s="85" t="s">
        <v>795</v>
      </c>
      <c r="K80" s="42">
        <f>VLOOKUP($A80&amp;K$92,決統データ!$A$3:$DE$365,$E80+19,FALSE)</f>
        <v>0</v>
      </c>
      <c r="L80" s="42">
        <f>VLOOKUP($A80&amp;L$92,決統データ!$A$3:$DE$365,$E80+19,FALSE)</f>
        <v>0</v>
      </c>
      <c r="M80" s="42">
        <f>VLOOKUP($A80&amp;M$92,決統データ!$A$3:$DE$365,$E80+19,FALSE)</f>
        <v>0</v>
      </c>
      <c r="N80" s="42">
        <f>VLOOKUP($A80&amp;N$92,決統データ!$A$3:$DE$365,$E80+19,FALSE)</f>
        <v>0</v>
      </c>
      <c r="O80" s="42">
        <f>VLOOKUP($A80&amp;O$92,決統データ!$A$3:$DE$365,$E80+19,FALSE)</f>
        <v>0</v>
      </c>
      <c r="P80" s="42">
        <f>VLOOKUP($A80&amp;P$92,決統データ!$A$3:$DE$365,$E80+19,FALSE)</f>
        <v>0</v>
      </c>
      <c r="Q80" s="331">
        <f t="shared" si="5"/>
        <v>0</v>
      </c>
    </row>
    <row r="81" spans="1:17">
      <c r="A81" s="27" t="str">
        <f t="shared" si="4"/>
        <v>1402602</v>
      </c>
      <c r="B81" s="28" t="s">
        <v>1025</v>
      </c>
      <c r="C81" s="29">
        <v>26</v>
      </c>
      <c r="D81" s="28" t="s">
        <v>767</v>
      </c>
      <c r="E81" s="24">
        <v>57</v>
      </c>
      <c r="F81" s="888" t="s">
        <v>582</v>
      </c>
      <c r="G81" s="889"/>
      <c r="H81" s="889"/>
      <c r="I81" s="890"/>
      <c r="J81" s="85" t="s">
        <v>583</v>
      </c>
      <c r="K81" s="42">
        <f>VLOOKUP($A81&amp;K$92,決統データ!$A$3:$DE$365,$E81+19,FALSE)</f>
        <v>0</v>
      </c>
      <c r="L81" s="42">
        <f>VLOOKUP($A81&amp;L$92,決統データ!$A$3:$DE$365,$E81+19,FALSE)</f>
        <v>0</v>
      </c>
      <c r="M81" s="42">
        <f>VLOOKUP($A81&amp;M$92,決統データ!$A$3:$DE$365,$E81+19,FALSE)</f>
        <v>0</v>
      </c>
      <c r="N81" s="42">
        <f>VLOOKUP($A81&amp;N$92,決統データ!$A$3:$DE$365,$E81+19,FALSE)</f>
        <v>0</v>
      </c>
      <c r="O81" s="42">
        <f>VLOOKUP($A81&amp;O$92,決統データ!$A$3:$DE$365,$E81+19,FALSE)</f>
        <v>661</v>
      </c>
      <c r="P81" s="42">
        <f>VLOOKUP($A81&amp;P$92,決統データ!$A$3:$DE$365,$E81+19,FALSE)</f>
        <v>0</v>
      </c>
      <c r="Q81" s="331">
        <f t="shared" si="5"/>
        <v>661</v>
      </c>
    </row>
    <row r="82" spans="1:17">
      <c r="A82" s="27" t="str">
        <f t="shared" si="4"/>
        <v>1402602</v>
      </c>
      <c r="B82" s="28" t="s">
        <v>1025</v>
      </c>
      <c r="C82" s="29">
        <v>26</v>
      </c>
      <c r="D82" s="28" t="s">
        <v>767</v>
      </c>
      <c r="E82" s="24">
        <v>58</v>
      </c>
      <c r="F82" s="891"/>
      <c r="G82" s="892"/>
      <c r="H82" s="892"/>
      <c r="I82" s="893"/>
      <c r="J82" s="85" t="s">
        <v>795</v>
      </c>
      <c r="K82" s="42">
        <f>VLOOKUP($A82&amp;K$92,決統データ!$A$3:$DE$365,$E82+19,FALSE)</f>
        <v>0</v>
      </c>
      <c r="L82" s="42">
        <f>VLOOKUP($A82&amp;L$92,決統データ!$A$3:$DE$365,$E82+19,FALSE)</f>
        <v>0</v>
      </c>
      <c r="M82" s="42">
        <f>VLOOKUP($A82&amp;M$92,決統データ!$A$3:$DE$365,$E82+19,FALSE)</f>
        <v>0</v>
      </c>
      <c r="N82" s="42">
        <f>VLOOKUP($A82&amp;N$92,決統データ!$A$3:$DE$365,$E82+19,FALSE)</f>
        <v>0</v>
      </c>
      <c r="O82" s="42">
        <f>VLOOKUP($A82&amp;O$92,決統データ!$A$3:$DE$365,$E82+19,FALSE)</f>
        <v>661</v>
      </c>
      <c r="P82" s="42">
        <f>VLOOKUP($A82&amp;P$92,決統データ!$A$3:$DE$365,$E82+19,FALSE)</f>
        <v>0</v>
      </c>
      <c r="Q82" s="331">
        <f t="shared" si="5"/>
        <v>661</v>
      </c>
    </row>
    <row r="83" spans="1:17">
      <c r="A83" s="27" t="str">
        <f t="shared" si="4"/>
        <v>1402602</v>
      </c>
      <c r="B83" s="28" t="s">
        <v>1025</v>
      </c>
      <c r="C83" s="29">
        <v>26</v>
      </c>
      <c r="D83" s="28" t="s">
        <v>767</v>
      </c>
      <c r="E83" s="24">
        <v>59</v>
      </c>
      <c r="F83" s="880" t="s">
        <v>585</v>
      </c>
      <c r="G83" s="882" t="s">
        <v>586</v>
      </c>
      <c r="H83" s="883"/>
      <c r="I83" s="884"/>
      <c r="J83" s="85" t="s">
        <v>583</v>
      </c>
      <c r="K83" s="42">
        <f>VLOOKUP($A83&amp;K$92,決統データ!$A$3:$DE$365,$E83+19,FALSE)</f>
        <v>0</v>
      </c>
      <c r="L83" s="42">
        <f>VLOOKUP($A83&amp;L$92,決統データ!$A$3:$DE$365,$E83+19,FALSE)</f>
        <v>0</v>
      </c>
      <c r="M83" s="42">
        <f>VLOOKUP($A83&amp;M$92,決統データ!$A$3:$DE$365,$E83+19,FALSE)</f>
        <v>0</v>
      </c>
      <c r="N83" s="42">
        <f>VLOOKUP($A83&amp;N$92,決統データ!$A$3:$DE$365,$E83+19,FALSE)</f>
        <v>0</v>
      </c>
      <c r="O83" s="42">
        <f>VLOOKUP($A83&amp;O$92,決統データ!$A$3:$DE$365,$E83+19,FALSE)</f>
        <v>661</v>
      </c>
      <c r="P83" s="42">
        <f>VLOOKUP($A83&amp;P$92,決統データ!$A$3:$DE$365,$E83+19,FALSE)</f>
        <v>0</v>
      </c>
      <c r="Q83" s="331">
        <f t="shared" si="5"/>
        <v>661</v>
      </c>
    </row>
    <row r="84" spans="1:17">
      <c r="A84" s="27" t="str">
        <f t="shared" si="4"/>
        <v>1402602</v>
      </c>
      <c r="B84" s="28" t="s">
        <v>1025</v>
      </c>
      <c r="C84" s="29">
        <v>26</v>
      </c>
      <c r="D84" s="28" t="s">
        <v>767</v>
      </c>
      <c r="E84" s="24">
        <v>60</v>
      </c>
      <c r="F84" s="881"/>
      <c r="G84" s="885"/>
      <c r="H84" s="886"/>
      <c r="I84" s="887"/>
      <c r="J84" s="85" t="s">
        <v>795</v>
      </c>
      <c r="K84" s="42">
        <f>VLOOKUP($A84&amp;K$92,決統データ!$A$3:$DE$365,$E84+19,FALSE)</f>
        <v>0</v>
      </c>
      <c r="L84" s="42">
        <f>VLOOKUP($A84&amp;L$92,決統データ!$A$3:$DE$365,$E84+19,FALSE)</f>
        <v>0</v>
      </c>
      <c r="M84" s="42">
        <f>VLOOKUP($A84&amp;M$92,決統データ!$A$3:$DE$365,$E84+19,FALSE)</f>
        <v>0</v>
      </c>
      <c r="N84" s="42">
        <f>VLOOKUP($A84&amp;N$92,決統データ!$A$3:$DE$365,$E84+19,FALSE)</f>
        <v>0</v>
      </c>
      <c r="O84" s="42">
        <f>VLOOKUP($A84&amp;O$92,決統データ!$A$3:$DE$365,$E84+19,FALSE)</f>
        <v>661</v>
      </c>
      <c r="P84" s="42">
        <f>VLOOKUP($A84&amp;P$92,決統データ!$A$3:$DE$365,$E84+19,FALSE)</f>
        <v>0</v>
      </c>
      <c r="Q84" s="331">
        <f t="shared" si="5"/>
        <v>661</v>
      </c>
    </row>
    <row r="85" spans="1:17">
      <c r="F85" s="507" t="s">
        <v>500</v>
      </c>
      <c r="G85" s="60" t="s">
        <v>503</v>
      </c>
      <c r="H85" s="60"/>
      <c r="I85" s="64"/>
      <c r="J85" s="62"/>
      <c r="K85" s="39">
        <f t="shared" ref="K85:Q85" si="6">IF(K13=0,0,K3/K13*100)</f>
        <v>184.74851067038685</v>
      </c>
      <c r="L85" s="39">
        <f t="shared" si="6"/>
        <v>150.2043010752688</v>
      </c>
      <c r="M85" s="39">
        <f>IF(M13=0,0,M3/M13*100)</f>
        <v>330.49305887984684</v>
      </c>
      <c r="N85" s="39">
        <f t="shared" si="6"/>
        <v>178.88661601402688</v>
      </c>
      <c r="O85" s="39">
        <f t="shared" si="6"/>
        <v>317.93738685975933</v>
      </c>
      <c r="P85" s="39">
        <f>IF(P13=0,0,P3/P13*100)</f>
        <v>302.26700251889167</v>
      </c>
      <c r="Q85" s="332">
        <f t="shared" si="6"/>
        <v>233.47267422287058</v>
      </c>
    </row>
    <row r="86" spans="1:17">
      <c r="F86" s="507"/>
      <c r="G86" s="60" t="s">
        <v>501</v>
      </c>
      <c r="H86" s="60"/>
      <c r="I86" s="64"/>
      <c r="J86" s="62"/>
      <c r="K86" s="39">
        <f t="shared" ref="K86:Q86" si="7">IF((K13+K50)=0,0,K3/(K13+K50)*100)</f>
        <v>181.59211355297779</v>
      </c>
      <c r="L86" s="39">
        <f t="shared" si="7"/>
        <v>150.2043010752688</v>
      </c>
      <c r="M86" s="39">
        <f>IF((M13+M50)=0,0,M3/(M13+M50)*100)</f>
        <v>330.49305887984684</v>
      </c>
      <c r="N86" s="39">
        <f t="shared" si="7"/>
        <v>178.88661601402688</v>
      </c>
      <c r="O86" s="39">
        <f t="shared" si="7"/>
        <v>119.52083583523478</v>
      </c>
      <c r="P86" s="39">
        <f>IF((P13+P50)=0,0,P3/(P13+P50)*100)</f>
        <v>302.26700251889167</v>
      </c>
      <c r="Q86" s="332">
        <f t="shared" si="7"/>
        <v>161.70175557908851</v>
      </c>
    </row>
    <row r="87" spans="1:17">
      <c r="F87" s="507"/>
      <c r="G87" s="60" t="s">
        <v>504</v>
      </c>
      <c r="H87" s="60"/>
      <c r="I87" s="64"/>
      <c r="J87" s="62"/>
      <c r="K87" s="39">
        <f t="shared" ref="K87:Q87" si="8">IF((K14-K16)=0,0,(K4-K6)/(K14-K16)*100)</f>
        <v>183.85491290249604</v>
      </c>
      <c r="L87" s="39">
        <f t="shared" si="8"/>
        <v>159.56637066082345</v>
      </c>
      <c r="M87" s="39">
        <f>IF((M14-M16)=0,0,(M4-M6)/(M14-M16)*100)</f>
        <v>330.49305887984684</v>
      </c>
      <c r="N87" s="39">
        <f t="shared" si="8"/>
        <v>178.88661601402688</v>
      </c>
      <c r="O87" s="39">
        <f t="shared" si="8"/>
        <v>471.61274823830877</v>
      </c>
      <c r="P87" s="39">
        <f>IF((P14-P16)=0,0,(P4-P6)/(P14-P16)*100)</f>
        <v>302.26700251889167</v>
      </c>
      <c r="Q87" s="332">
        <f t="shared" si="8"/>
        <v>256.73580361997978</v>
      </c>
    </row>
    <row r="88" spans="1:17">
      <c r="F88" s="507"/>
      <c r="G88" s="60" t="s">
        <v>502</v>
      </c>
      <c r="H88" s="64"/>
      <c r="I88" s="65"/>
      <c r="J88" s="62"/>
      <c r="K88" s="40">
        <f t="shared" ref="K88:Q88" si="9">IF((K4-K6)=0,0,K70/(K4-K6)*100)</f>
        <v>0</v>
      </c>
      <c r="L88" s="40">
        <f t="shared" si="9"/>
        <v>0</v>
      </c>
      <c r="M88" s="40">
        <f>IF((M4-M6)=0,0,M70/(M4-M6)*100)</f>
        <v>0</v>
      </c>
      <c r="N88" s="40">
        <f t="shared" si="9"/>
        <v>0</v>
      </c>
      <c r="O88" s="40">
        <f t="shared" si="9"/>
        <v>0</v>
      </c>
      <c r="P88" s="40">
        <f>IF((P4-P6)=0,0,P70/(P4-P6)*100)</f>
        <v>0</v>
      </c>
      <c r="Q88" s="333">
        <f t="shared" si="9"/>
        <v>0</v>
      </c>
    </row>
    <row r="89" spans="1:17">
      <c r="F89" s="507"/>
      <c r="G89" s="60" t="s">
        <v>512</v>
      </c>
      <c r="H89" s="64"/>
      <c r="I89" s="65"/>
      <c r="J89" s="62"/>
      <c r="K89" s="131">
        <f t="shared" ref="K89:Q89" si="10">IF((K3+K24)=0,0,(K11+K26+K27)/(K3+K24)*100)</f>
        <v>0</v>
      </c>
      <c r="L89" s="131">
        <f t="shared" si="10"/>
        <v>0</v>
      </c>
      <c r="M89" s="131">
        <f>IF((M3+M24)=0,0,(M11+M26+M27)/(M3+M24)*100)</f>
        <v>0</v>
      </c>
      <c r="N89" s="131">
        <f t="shared" si="10"/>
        <v>0</v>
      </c>
      <c r="O89" s="131">
        <f t="shared" si="10"/>
        <v>1.0982438068021334</v>
      </c>
      <c r="P89" s="131">
        <f>IF((P3+P24)=0,0,(P11+P26+P27)/(P3+P24)*100)</f>
        <v>0</v>
      </c>
      <c r="Q89" s="334">
        <f t="shared" si="10"/>
        <v>0.39602180816008631</v>
      </c>
    </row>
    <row r="92" spans="1:17" hidden="1">
      <c r="K92" s="130" t="str">
        <f>+K93&amp;K95</f>
        <v>262021000</v>
      </c>
      <c r="L92" s="130" t="str">
        <f>+L93&amp;L95</f>
        <v>262030000</v>
      </c>
      <c r="M92" s="130" t="str">
        <f>+M93&amp;M95</f>
        <v>262048000</v>
      </c>
      <c r="N92" s="347">
        <v>262056000</v>
      </c>
      <c r="O92" s="130" t="str">
        <f>+O93&amp;O95</f>
        <v>262099000</v>
      </c>
      <c r="P92" s="130" t="str">
        <f>+P93&amp;P95</f>
        <v>262102000</v>
      </c>
    </row>
    <row r="93" spans="1:17" hidden="1">
      <c r="K93" s="130" t="s">
        <v>563</v>
      </c>
      <c r="L93" s="130" t="s">
        <v>564</v>
      </c>
      <c r="M93" s="351" t="s">
        <v>1270</v>
      </c>
      <c r="N93" s="347">
        <v>262056</v>
      </c>
      <c r="O93" s="130" t="s">
        <v>742</v>
      </c>
      <c r="P93" s="130" t="s">
        <v>739</v>
      </c>
    </row>
    <row r="94" spans="1:17" hidden="1">
      <c r="K94" s="130" t="s">
        <v>454</v>
      </c>
      <c r="L94" s="130" t="s">
        <v>455</v>
      </c>
      <c r="M94" s="352" t="s">
        <v>1269</v>
      </c>
      <c r="N94" s="130" t="s">
        <v>938</v>
      </c>
      <c r="O94" s="130" t="s">
        <v>741</v>
      </c>
      <c r="P94" s="130" t="s">
        <v>738</v>
      </c>
    </row>
    <row r="95" spans="1:17" hidden="1">
      <c r="K95" s="130" t="s">
        <v>546</v>
      </c>
      <c r="L95" s="130" t="s">
        <v>546</v>
      </c>
      <c r="M95" s="130" t="s">
        <v>546</v>
      </c>
      <c r="N95" s="130" t="s">
        <v>546</v>
      </c>
      <c r="O95" s="130" t="s">
        <v>546</v>
      </c>
      <c r="P95" s="130" t="s">
        <v>546</v>
      </c>
    </row>
  </sheetData>
  <sheetProtection algorithmName="SHA-512" hashValue="lpluCkjOmj5R/xEkVWCHldmle3K0jrtvUlFUTv7IrCLQTv/YO0tPe4iJ8Fr1NrZHW08JdbBNcDnGeqiDLjT3BQ==" saltValue="THesKCTnHDTPwWpqmqsZbA==" spinCount="100000" sheet="1" objects="1" scenarios="1"/>
  <customSheetViews>
    <customSheetView guid="{247A5D4D-80F1-4466-92F7-7A3BC78E450F}" printArea="1" topLeftCell="B55">
      <selection activeCell="C43" sqref="C43"/>
      <pageMargins left="1.1811023622047245" right="0.78740157480314965" top="0.78740157480314965" bottom="0.78740157480314965" header="0.51181102362204722" footer="0.51181102362204722"/>
      <pageSetup paperSize="9" scale="56" orientation="portrait" blackAndWhite="1" horizontalDpi="300" verticalDpi="300"/>
      <headerFooter alignWithMargins="0"/>
    </customSheetView>
  </customSheetViews>
  <mergeCells count="82">
    <mergeCell ref="F68:J68"/>
    <mergeCell ref="F69:I70"/>
    <mergeCell ref="F71:J71"/>
    <mergeCell ref="F72:J72"/>
    <mergeCell ref="F83:F84"/>
    <mergeCell ref="G83:I84"/>
    <mergeCell ref="F73:J73"/>
    <mergeCell ref="F79:I80"/>
    <mergeCell ref="F81:I82"/>
    <mergeCell ref="F62:J62"/>
    <mergeCell ref="F63:J63"/>
    <mergeCell ref="F64:J64"/>
    <mergeCell ref="F65:F67"/>
    <mergeCell ref="G65:J65"/>
    <mergeCell ref="G66:J66"/>
    <mergeCell ref="G67:J67"/>
    <mergeCell ref="F58:J58"/>
    <mergeCell ref="F59:J59"/>
    <mergeCell ref="G61:J61"/>
    <mergeCell ref="F60:J60"/>
    <mergeCell ref="G54:J54"/>
    <mergeCell ref="G55:J55"/>
    <mergeCell ref="G56:J56"/>
    <mergeCell ref="G57:J57"/>
    <mergeCell ref="G50:J50"/>
    <mergeCell ref="G51:G53"/>
    <mergeCell ref="H51:J51"/>
    <mergeCell ref="H52:J52"/>
    <mergeCell ref="H53:J53"/>
    <mergeCell ref="H49:J49"/>
    <mergeCell ref="G38:G41"/>
    <mergeCell ref="H38:J38"/>
    <mergeCell ref="H39:J39"/>
    <mergeCell ref="H40:J40"/>
    <mergeCell ref="H41:J41"/>
    <mergeCell ref="G42:G49"/>
    <mergeCell ref="H42:H44"/>
    <mergeCell ref="I42:I44"/>
    <mergeCell ref="H45:J45"/>
    <mergeCell ref="H46:J46"/>
    <mergeCell ref="G32:J32"/>
    <mergeCell ref="G33:J33"/>
    <mergeCell ref="G34:J34"/>
    <mergeCell ref="H47:J47"/>
    <mergeCell ref="H48:J48"/>
    <mergeCell ref="G17:J17"/>
    <mergeCell ref="G22:J22"/>
    <mergeCell ref="G23:J23"/>
    <mergeCell ref="F24:F57"/>
    <mergeCell ref="G24:J24"/>
    <mergeCell ref="G25:J25"/>
    <mergeCell ref="G26:J26"/>
    <mergeCell ref="G27:J27"/>
    <mergeCell ref="G28:J28"/>
    <mergeCell ref="G29:J29"/>
    <mergeCell ref="G30:J30"/>
    <mergeCell ref="G35:J35"/>
    <mergeCell ref="G36:H37"/>
    <mergeCell ref="I36:J36"/>
    <mergeCell ref="I37:J37"/>
    <mergeCell ref="G31:J31"/>
    <mergeCell ref="G11:J11"/>
    <mergeCell ref="G12:J12"/>
    <mergeCell ref="G13:J13"/>
    <mergeCell ref="F85:F89"/>
    <mergeCell ref="F2:J2"/>
    <mergeCell ref="F3:F23"/>
    <mergeCell ref="G3:J3"/>
    <mergeCell ref="G4:J4"/>
    <mergeCell ref="G5:J5"/>
    <mergeCell ref="G18:J18"/>
    <mergeCell ref="G19:J19"/>
    <mergeCell ref="G20:J20"/>
    <mergeCell ref="G21:J21"/>
    <mergeCell ref="G14:J14"/>
    <mergeCell ref="G15:J15"/>
    <mergeCell ref="G16:J16"/>
    <mergeCell ref="G6:J6"/>
    <mergeCell ref="G7:J7"/>
    <mergeCell ref="G8:J8"/>
    <mergeCell ref="G9:J9"/>
    <mergeCell ref="G10:J10"/>
  </mergeCells>
  <phoneticPr fontId="3"/>
  <pageMargins left="1.1811023622047245" right="0.78740157480314965" top="0.78740157480314965" bottom="0.78740157480314965" header="0.51181102362204722" footer="0.51181102362204722"/>
  <pageSetup paperSize="9" scale="50"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000"/>
  </sheetPr>
  <dimension ref="A1:O60"/>
  <sheetViews>
    <sheetView view="pageBreakPreview" zoomScaleNormal="100" zoomScaleSheetLayoutView="100" workbookViewId="0">
      <pane ySplit="4" topLeftCell="A5" activePane="bottomLeft" state="frozen"/>
      <selection pane="bottomLeft" activeCell="A56" sqref="A56:XFD60"/>
    </sheetView>
  </sheetViews>
  <sheetFormatPr defaultColWidth="9" defaultRowHeight="14.4"/>
  <cols>
    <col min="1" max="1" width="9.69921875" style="1" hidden="1" customWidth="1"/>
    <col min="2" max="2" width="4.296875" style="1" hidden="1" customWidth="1"/>
    <col min="3" max="4" width="3.296875" style="1" hidden="1" customWidth="1"/>
    <col min="5" max="5" width="6.296875" style="24" hidden="1" customWidth="1"/>
    <col min="6" max="6" width="4" style="1" customWidth="1"/>
    <col min="7" max="7" width="5.796875" style="1" customWidth="1"/>
    <col min="8" max="8" width="13.19921875" style="1" customWidth="1"/>
    <col min="9" max="9" width="11.69921875" style="1" customWidth="1"/>
    <col min="10" max="10" width="15.69921875" style="1" customWidth="1"/>
    <col min="11" max="15" width="12.09765625" style="1" customWidth="1"/>
    <col min="16" max="16384" width="9" style="1"/>
  </cols>
  <sheetData>
    <row r="1" spans="1:15" ht="19.2">
      <c r="F1" s="8" t="s">
        <v>1513</v>
      </c>
    </row>
    <row r="2" spans="1:15" ht="21" customHeight="1">
      <c r="F2" s="1" t="s">
        <v>510</v>
      </c>
    </row>
    <row r="3" spans="1:15" ht="32.25" customHeight="1">
      <c r="F3" s="807"/>
      <c r="G3" s="807"/>
      <c r="H3" s="807"/>
      <c r="I3" s="807"/>
      <c r="J3" s="807"/>
      <c r="K3" s="11" t="s">
        <v>533</v>
      </c>
      <c r="L3" s="11" t="s">
        <v>533</v>
      </c>
      <c r="M3" s="11" t="s">
        <v>351</v>
      </c>
      <c r="N3" s="11" t="s">
        <v>462</v>
      </c>
      <c r="O3" s="11" t="s">
        <v>587</v>
      </c>
    </row>
    <row r="4" spans="1:15" ht="32.4">
      <c r="A4" s="26"/>
      <c r="B4" s="67" t="s">
        <v>757</v>
      </c>
      <c r="C4" s="26" t="s">
        <v>758</v>
      </c>
      <c r="D4" s="26" t="s">
        <v>759</v>
      </c>
      <c r="E4" s="30" t="s">
        <v>760</v>
      </c>
      <c r="F4" s="476" t="s">
        <v>1072</v>
      </c>
      <c r="G4" s="498"/>
      <c r="H4" s="498"/>
      <c r="I4" s="498"/>
      <c r="J4" s="490"/>
      <c r="K4" s="336" t="s">
        <v>1071</v>
      </c>
      <c r="L4" s="336" t="s">
        <v>1367</v>
      </c>
      <c r="M4" s="336" t="s">
        <v>350</v>
      </c>
      <c r="N4" s="336" t="s">
        <v>1070</v>
      </c>
      <c r="O4" s="60"/>
    </row>
    <row r="5" spans="1:15">
      <c r="A5" s="27" t="str">
        <f>+B5&amp;C5&amp;D5</f>
        <v>1625101</v>
      </c>
      <c r="B5" s="28" t="s">
        <v>1114</v>
      </c>
      <c r="C5" s="29">
        <v>51</v>
      </c>
      <c r="D5" s="28" t="s">
        <v>761</v>
      </c>
      <c r="E5" s="31" t="s">
        <v>762</v>
      </c>
      <c r="F5" s="476" t="s">
        <v>1069</v>
      </c>
      <c r="G5" s="498"/>
      <c r="H5" s="498"/>
      <c r="I5" s="498"/>
      <c r="J5" s="490"/>
      <c r="K5" s="35">
        <f>VLOOKUP($A5&amp;K$56,決統データ!$A$3:$DE$365,$E5+19,FALSE)</f>
        <v>4111001</v>
      </c>
      <c r="L5" s="35">
        <f>VLOOKUP($A5&amp;L$56,決統データ!$A$3:$DE$365,$E5+19,FALSE)</f>
        <v>4140401</v>
      </c>
      <c r="M5" s="35">
        <f>VLOOKUP($A5&amp;M$56,決統データ!$A$3:$DE$365,$E5+19,FALSE)</f>
        <v>4211001</v>
      </c>
      <c r="N5" s="35">
        <f>VLOOKUP($A5&amp;N$56,決統データ!$A$3:$DE$365,$E5+19,FALSE)</f>
        <v>4120401</v>
      </c>
      <c r="O5" s="335"/>
    </row>
    <row r="6" spans="1:15">
      <c r="A6" s="27" t="str">
        <f t="shared" ref="A6:A53" si="0">+B6&amp;C6&amp;D6</f>
        <v>1625101</v>
      </c>
      <c r="B6" s="28" t="s">
        <v>1114</v>
      </c>
      <c r="C6" s="29">
        <v>51</v>
      </c>
      <c r="D6" s="28" t="s">
        <v>761</v>
      </c>
      <c r="E6" s="24">
        <v>2</v>
      </c>
      <c r="F6" s="476" t="s">
        <v>1115</v>
      </c>
      <c r="G6" s="498"/>
      <c r="H6" s="498"/>
      <c r="I6" s="498"/>
      <c r="J6" s="490"/>
      <c r="K6" s="414">
        <f>VLOOKUP($A6&amp;K$56,決統データ!$A$3:$DE$365,$E6+19,FALSE)</f>
        <v>2</v>
      </c>
      <c r="L6" s="414">
        <f>VLOOKUP($A6&amp;L$56,決統データ!$A$3:$DE$365,$E6+19,FALSE)</f>
        <v>3</v>
      </c>
      <c r="M6" s="414">
        <f>VLOOKUP($A6&amp;M$56,決統データ!$A$3:$DE$365,$E6+19,FALSE)</f>
        <v>3</v>
      </c>
      <c r="N6" s="414">
        <f>VLOOKUP($A6&amp;N$56,決統データ!$A$3:$DE$365,$E6+19,FALSE)</f>
        <v>3</v>
      </c>
      <c r="O6" s="335"/>
    </row>
    <row r="7" spans="1:15">
      <c r="A7" s="27" t="str">
        <f t="shared" si="0"/>
        <v>1625101</v>
      </c>
      <c r="B7" s="28" t="s">
        <v>1114</v>
      </c>
      <c r="C7" s="29">
        <v>51</v>
      </c>
      <c r="D7" s="28" t="s">
        <v>761</v>
      </c>
      <c r="E7" s="24">
        <v>3</v>
      </c>
      <c r="F7" s="584" t="s">
        <v>483</v>
      </c>
      <c r="G7" s="476" t="s">
        <v>783</v>
      </c>
      <c r="H7" s="498"/>
      <c r="I7" s="498"/>
      <c r="J7" s="490"/>
      <c r="K7" s="42">
        <f>VLOOKUP($A7&amp;K$56,決統データ!$A$3:$DE$365,$E7+19,FALSE)</f>
        <v>1</v>
      </c>
      <c r="L7" s="42">
        <f>VLOOKUP($A7&amp;L$56,決統データ!$A$3:$DE$365,$E7+19,FALSE)</f>
        <v>1</v>
      </c>
      <c r="M7" s="42">
        <f>VLOOKUP($A7&amp;M$56,決統データ!$A$3:$DE$365,$E7+19,FALSE)</f>
        <v>1</v>
      </c>
      <c r="N7" s="42">
        <f>VLOOKUP($A7&amp;N$56,決統データ!$A$3:$DE$365,$E7+19,FALSE)</f>
        <v>1</v>
      </c>
      <c r="O7" s="335">
        <f t="shared" ref="O7:O53" si="1">SUM(K7:N7)</f>
        <v>4</v>
      </c>
    </row>
    <row r="8" spans="1:15">
      <c r="A8" s="27" t="str">
        <f t="shared" si="0"/>
        <v>1625101</v>
      </c>
      <c r="B8" s="28" t="s">
        <v>1114</v>
      </c>
      <c r="C8" s="29">
        <v>51</v>
      </c>
      <c r="D8" s="28" t="s">
        <v>761</v>
      </c>
      <c r="E8" s="24">
        <v>4</v>
      </c>
      <c r="F8" s="585"/>
      <c r="G8" s="507" t="s">
        <v>1068</v>
      </c>
      <c r="H8" s="64" t="s">
        <v>1067</v>
      </c>
      <c r="I8" s="65"/>
      <c r="J8" s="62"/>
      <c r="K8" s="42">
        <f>VLOOKUP($A8&amp;K$56,決統データ!$A$3:$DE$365,$E8+19,FALSE)</f>
        <v>0</v>
      </c>
      <c r="L8" s="42">
        <f>VLOOKUP($A8&amp;L$56,決統データ!$A$3:$DE$365,$E8+19,FALSE)</f>
        <v>0</v>
      </c>
      <c r="M8" s="42">
        <f>VLOOKUP($A8&amp;M$56,決統データ!$A$3:$DE$365,$E8+19,FALSE)</f>
        <v>0</v>
      </c>
      <c r="N8" s="42">
        <f>VLOOKUP($A8&amp;N$56,決統データ!$A$3:$DE$365,$E8+19,FALSE)</f>
        <v>0</v>
      </c>
      <c r="O8" s="335">
        <f t="shared" si="1"/>
        <v>0</v>
      </c>
    </row>
    <row r="9" spans="1:15">
      <c r="A9" s="27" t="str">
        <f t="shared" si="0"/>
        <v>1625101</v>
      </c>
      <c r="B9" s="28" t="s">
        <v>1114</v>
      </c>
      <c r="C9" s="29">
        <v>51</v>
      </c>
      <c r="D9" s="28" t="s">
        <v>761</v>
      </c>
      <c r="E9" s="24">
        <v>5</v>
      </c>
      <c r="F9" s="585"/>
      <c r="G9" s="507"/>
      <c r="H9" s="64" t="s">
        <v>1066</v>
      </c>
      <c r="I9" s="65"/>
      <c r="J9" s="62"/>
      <c r="K9" s="42">
        <f>VLOOKUP($A9&amp;K$56,決統データ!$A$3:$DE$365,$E9+19,FALSE)</f>
        <v>100</v>
      </c>
      <c r="L9" s="42">
        <f>VLOOKUP($A9&amp;L$56,決統データ!$A$3:$DE$365,$E9+19,FALSE)</f>
        <v>0</v>
      </c>
      <c r="M9" s="42">
        <f>VLOOKUP($A9&amp;M$56,決統データ!$A$3:$DE$365,$E9+19,FALSE)</f>
        <v>19</v>
      </c>
      <c r="N9" s="42">
        <f>VLOOKUP($A9&amp;N$56,決統データ!$A$3:$DE$365,$E9+19,FALSE)</f>
        <v>0</v>
      </c>
      <c r="O9" s="335">
        <f t="shared" si="1"/>
        <v>119</v>
      </c>
    </row>
    <row r="10" spans="1:15">
      <c r="A10" s="27" t="str">
        <f t="shared" si="0"/>
        <v>1625101</v>
      </c>
      <c r="B10" s="28" t="s">
        <v>1114</v>
      </c>
      <c r="C10" s="29">
        <v>51</v>
      </c>
      <c r="D10" s="28" t="s">
        <v>761</v>
      </c>
      <c r="E10" s="24">
        <v>6</v>
      </c>
      <c r="F10" s="585"/>
      <c r="G10" s="507"/>
      <c r="H10" s="64" t="s">
        <v>1056</v>
      </c>
      <c r="I10" s="65"/>
      <c r="J10" s="62"/>
      <c r="K10" s="42">
        <f>VLOOKUP($A10&amp;K$56,決統データ!$A$3:$DE$365,$E10+19,FALSE)</f>
        <v>0</v>
      </c>
      <c r="L10" s="42">
        <f>VLOOKUP($A10&amp;L$56,決統データ!$A$3:$DE$365,$E10+19,FALSE)</f>
        <v>30</v>
      </c>
      <c r="M10" s="42">
        <f>VLOOKUP($A10&amp;M$56,決統データ!$A$3:$DE$365,$E10+19,FALSE)</f>
        <v>0</v>
      </c>
      <c r="N10" s="42">
        <f>VLOOKUP($A10&amp;N$56,決統データ!$A$3:$DE$365,$E10+19,FALSE)</f>
        <v>0</v>
      </c>
      <c r="O10" s="335">
        <f t="shared" si="1"/>
        <v>30</v>
      </c>
    </row>
    <row r="11" spans="1:15">
      <c r="A11" s="27" t="str">
        <f t="shared" si="0"/>
        <v>1625101</v>
      </c>
      <c r="B11" s="28" t="s">
        <v>1114</v>
      </c>
      <c r="C11" s="29">
        <v>51</v>
      </c>
      <c r="D11" s="28" t="s">
        <v>761</v>
      </c>
      <c r="E11" s="24">
        <v>7</v>
      </c>
      <c r="F11" s="585"/>
      <c r="G11" s="507"/>
      <c r="H11" s="64" t="s">
        <v>1055</v>
      </c>
      <c r="I11" s="65"/>
      <c r="J11" s="62"/>
      <c r="K11" s="42">
        <f>VLOOKUP($A11&amp;K$56,決統データ!$A$3:$DE$365,$E11+19,FALSE)</f>
        <v>50</v>
      </c>
      <c r="L11" s="42">
        <f>VLOOKUP($A11&amp;L$56,決統データ!$A$3:$DE$365,$E11+19,FALSE)</f>
        <v>0</v>
      </c>
      <c r="M11" s="42">
        <f>VLOOKUP($A11&amp;M$56,決統データ!$A$3:$DE$365,$E11+19,FALSE)</f>
        <v>0</v>
      </c>
      <c r="N11" s="42">
        <f>VLOOKUP($A11&amp;N$56,決統データ!$A$3:$DE$365,$E11+19,FALSE)</f>
        <v>0</v>
      </c>
      <c r="O11" s="335">
        <f t="shared" si="1"/>
        <v>50</v>
      </c>
    </row>
    <row r="12" spans="1:15">
      <c r="A12" s="27" t="str">
        <f t="shared" si="0"/>
        <v>1625101</v>
      </c>
      <c r="B12" s="28" t="s">
        <v>1114</v>
      </c>
      <c r="C12" s="29">
        <v>51</v>
      </c>
      <c r="D12" s="28" t="s">
        <v>761</v>
      </c>
      <c r="E12" s="24">
        <v>8</v>
      </c>
      <c r="F12" s="585"/>
      <c r="G12" s="507"/>
      <c r="H12" s="64" t="s">
        <v>1054</v>
      </c>
      <c r="I12" s="65"/>
      <c r="J12" s="62"/>
      <c r="K12" s="42">
        <f>VLOOKUP($A12&amp;K$56,決統データ!$A$3:$DE$365,$E12+19,FALSE)</f>
        <v>0</v>
      </c>
      <c r="L12" s="42">
        <f>VLOOKUP($A12&amp;L$56,決統データ!$A$3:$DE$365,$E12+19,FALSE)</f>
        <v>0</v>
      </c>
      <c r="M12" s="42">
        <f>VLOOKUP($A12&amp;M$56,決統データ!$A$3:$DE$365,$E12+19,FALSE)</f>
        <v>0</v>
      </c>
      <c r="N12" s="42">
        <f>VLOOKUP($A12&amp;N$56,決統データ!$A$3:$DE$365,$E12+19,FALSE)</f>
        <v>0</v>
      </c>
      <c r="O12" s="335">
        <f t="shared" si="1"/>
        <v>0</v>
      </c>
    </row>
    <row r="13" spans="1:15">
      <c r="A13" s="27" t="str">
        <f t="shared" si="0"/>
        <v>1625101</v>
      </c>
      <c r="B13" s="28" t="s">
        <v>1114</v>
      </c>
      <c r="C13" s="29">
        <v>51</v>
      </c>
      <c r="D13" s="28" t="s">
        <v>761</v>
      </c>
      <c r="E13" s="24">
        <v>10</v>
      </c>
      <c r="F13" s="585"/>
      <c r="G13" s="60" t="s">
        <v>1065</v>
      </c>
      <c r="H13" s="64"/>
      <c r="I13" s="65"/>
      <c r="J13" s="62"/>
      <c r="K13" s="42">
        <f>VLOOKUP($A13&amp;K$56,決統データ!$A$3:$DE$365,$E13+19,FALSE)</f>
        <v>4230</v>
      </c>
      <c r="L13" s="42">
        <f>VLOOKUP($A13&amp;L$56,決統データ!$A$3:$DE$365,$E13+19,FALSE)</f>
        <v>448</v>
      </c>
      <c r="M13" s="42">
        <f>VLOOKUP($A13&amp;M$56,決統データ!$A$3:$DE$365,$E13+19,FALSE)</f>
        <v>660</v>
      </c>
      <c r="N13" s="42">
        <f>VLOOKUP($A13&amp;N$56,決統データ!$A$3:$DE$365,$E13+19,FALSE)</f>
        <v>41</v>
      </c>
      <c r="O13" s="335">
        <f t="shared" si="1"/>
        <v>5379</v>
      </c>
    </row>
    <row r="14" spans="1:15">
      <c r="A14" s="27" t="str">
        <f t="shared" si="0"/>
        <v>1625101</v>
      </c>
      <c r="B14" s="28" t="s">
        <v>1114</v>
      </c>
      <c r="C14" s="29">
        <v>51</v>
      </c>
      <c r="D14" s="28" t="s">
        <v>761</v>
      </c>
      <c r="E14" s="407">
        <v>11</v>
      </c>
      <c r="F14" s="586"/>
      <c r="G14" s="60" t="s">
        <v>1064</v>
      </c>
      <c r="H14" s="64"/>
      <c r="I14" s="65"/>
      <c r="J14" s="62"/>
      <c r="K14" s="42">
        <f>VLOOKUP($A14&amp;K$56,決統データ!$A$3:$DE$365,$E14+19,FALSE)</f>
        <v>993</v>
      </c>
      <c r="L14" s="42">
        <f>VLOOKUP($A14&amp;L$56,決統データ!$A$3:$DE$365,$E14+19,FALSE)</f>
        <v>239</v>
      </c>
      <c r="M14" s="42">
        <f>VLOOKUP($A14&amp;M$56,決統データ!$A$3:$DE$365,$E14+19,FALSE)</f>
        <v>184</v>
      </c>
      <c r="N14" s="42">
        <f>VLOOKUP($A14&amp;N$56,決統データ!$A$3:$DE$365,$E14+19,FALSE)</f>
        <v>0</v>
      </c>
      <c r="O14" s="335">
        <f t="shared" si="1"/>
        <v>1416</v>
      </c>
    </row>
    <row r="15" spans="1:15">
      <c r="A15" s="27" t="str">
        <f t="shared" si="0"/>
        <v>1625101</v>
      </c>
      <c r="B15" s="28" t="s">
        <v>1114</v>
      </c>
      <c r="C15" s="29">
        <v>51</v>
      </c>
      <c r="D15" s="28" t="s">
        <v>761</v>
      </c>
      <c r="E15" s="407">
        <v>12</v>
      </c>
      <c r="F15" s="610" t="s">
        <v>1063</v>
      </c>
      <c r="G15" s="1041" t="s">
        <v>1062</v>
      </c>
      <c r="H15" s="60" t="s">
        <v>1061</v>
      </c>
      <c r="I15" s="64"/>
      <c r="J15" s="62"/>
      <c r="K15" s="42">
        <f>VLOOKUP($A15&amp;K$56,決統データ!$A$3:$DE$365,$E15+19,FALSE)</f>
        <v>365</v>
      </c>
      <c r="L15" s="42">
        <f>VLOOKUP($A15&amp;L$56,決統データ!$A$3:$DE$365,$E15+19,FALSE)</f>
        <v>0</v>
      </c>
      <c r="M15" s="42">
        <f>VLOOKUP($A15&amp;M$56,決統データ!$A$3:$DE$365,$E15+19,FALSE)</f>
        <v>366</v>
      </c>
      <c r="N15" s="42">
        <f>VLOOKUP($A15&amp;N$56,決統データ!$A$3:$DE$365,$E15+19,FALSE)</f>
        <v>0</v>
      </c>
      <c r="O15" s="335">
        <f t="shared" si="1"/>
        <v>731</v>
      </c>
    </row>
    <row r="16" spans="1:15">
      <c r="A16" s="27" t="str">
        <f t="shared" si="0"/>
        <v>1625101</v>
      </c>
      <c r="B16" s="28" t="s">
        <v>1114</v>
      </c>
      <c r="C16" s="29">
        <v>51</v>
      </c>
      <c r="D16" s="28" t="s">
        <v>761</v>
      </c>
      <c r="E16" s="407">
        <v>13</v>
      </c>
      <c r="F16" s="611"/>
      <c r="G16" s="1094"/>
      <c r="H16" s="60" t="s">
        <v>1060</v>
      </c>
      <c r="I16" s="64"/>
      <c r="J16" s="62"/>
      <c r="K16" s="42">
        <f>VLOOKUP($A16&amp;K$56,決統データ!$A$3:$DE$365,$E16+19,FALSE)</f>
        <v>30436</v>
      </c>
      <c r="L16" s="42">
        <f>VLOOKUP($A16&amp;L$56,決統データ!$A$3:$DE$365,$E16+19,FALSE)</f>
        <v>0</v>
      </c>
      <c r="M16" s="42">
        <f>VLOOKUP($A16&amp;M$56,決統データ!$A$3:$DE$365,$E16+19,FALSE)</f>
        <v>5648</v>
      </c>
      <c r="N16" s="42">
        <f>VLOOKUP($A16&amp;N$56,決統データ!$A$3:$DE$365,$E16+19,FALSE)</f>
        <v>0</v>
      </c>
      <c r="O16" s="335">
        <f t="shared" si="1"/>
        <v>36084</v>
      </c>
    </row>
    <row r="17" spans="1:15">
      <c r="A17" s="27" t="str">
        <f t="shared" si="0"/>
        <v>1625101</v>
      </c>
      <c r="B17" s="28" t="s">
        <v>1114</v>
      </c>
      <c r="C17" s="29">
        <v>51</v>
      </c>
      <c r="D17" s="28" t="s">
        <v>761</v>
      </c>
      <c r="E17" s="407">
        <v>14</v>
      </c>
      <c r="F17" s="611"/>
      <c r="G17" s="1042"/>
      <c r="H17" s="64" t="s">
        <v>1053</v>
      </c>
      <c r="I17" s="65"/>
      <c r="J17" s="62"/>
      <c r="K17" s="42">
        <f>VLOOKUP($A17&amp;K$56,決統データ!$A$3:$DE$365,$E17+19,FALSE)</f>
        <v>36600</v>
      </c>
      <c r="L17" s="42">
        <f>VLOOKUP($A17&amp;L$56,決統データ!$A$3:$DE$365,$E17+19,FALSE)</f>
        <v>0</v>
      </c>
      <c r="M17" s="42">
        <f>VLOOKUP($A17&amp;M$56,決統データ!$A$3:$DE$365,$E17+19,FALSE)</f>
        <v>6954</v>
      </c>
      <c r="N17" s="42">
        <f>VLOOKUP($A17&amp;N$56,決統データ!$A$3:$DE$365,$E17+19,FALSE)</f>
        <v>0</v>
      </c>
      <c r="O17" s="335">
        <f t="shared" si="1"/>
        <v>43554</v>
      </c>
    </row>
    <row r="18" spans="1:15">
      <c r="A18" s="27" t="str">
        <f t="shared" si="0"/>
        <v>1625101</v>
      </c>
      <c r="B18" s="28" t="s">
        <v>1114</v>
      </c>
      <c r="C18" s="29">
        <v>51</v>
      </c>
      <c r="D18" s="28" t="s">
        <v>761</v>
      </c>
      <c r="E18" s="407">
        <v>15</v>
      </c>
      <c r="F18" s="611"/>
      <c r="G18" s="1095" t="s">
        <v>1059</v>
      </c>
      <c r="H18" s="1091" t="s">
        <v>1058</v>
      </c>
      <c r="I18" s="64" t="s">
        <v>1051</v>
      </c>
      <c r="J18" s="62"/>
      <c r="K18" s="42">
        <f>VLOOKUP($A18&amp;K$56,決統データ!$A$3:$DE$365,$E18+19,FALSE)</f>
        <v>0</v>
      </c>
      <c r="L18" s="42">
        <f>VLOOKUP($A18&amp;L$56,決統データ!$A$3:$DE$365,$E18+19,FALSE)</f>
        <v>0</v>
      </c>
      <c r="M18" s="42">
        <f>VLOOKUP($A18&amp;M$56,決統データ!$A$3:$DE$365,$E18+19,FALSE)</f>
        <v>0</v>
      </c>
      <c r="N18" s="42">
        <f>VLOOKUP($A18&amp;N$56,決統データ!$A$3:$DE$365,$E18+19,FALSE)</f>
        <v>0</v>
      </c>
      <c r="O18" s="335">
        <f t="shared" si="1"/>
        <v>0</v>
      </c>
    </row>
    <row r="19" spans="1:15">
      <c r="A19" s="27" t="str">
        <f t="shared" si="0"/>
        <v>1625101</v>
      </c>
      <c r="B19" s="28" t="s">
        <v>1114</v>
      </c>
      <c r="C19" s="29">
        <v>51</v>
      </c>
      <c r="D19" s="28" t="s">
        <v>761</v>
      </c>
      <c r="E19" s="407">
        <v>16</v>
      </c>
      <c r="F19" s="611"/>
      <c r="G19" s="1096"/>
      <c r="H19" s="1092"/>
      <c r="I19" s="64" t="s">
        <v>1049</v>
      </c>
      <c r="J19" s="62"/>
      <c r="K19" s="42">
        <f>VLOOKUP($A19&amp;K$56,決統データ!$A$3:$DE$365,$E19+19,FALSE)</f>
        <v>0</v>
      </c>
      <c r="L19" s="42">
        <f>VLOOKUP($A19&amp;L$56,決統データ!$A$3:$DE$365,$E19+19,FALSE)</f>
        <v>0</v>
      </c>
      <c r="M19" s="42">
        <f>VLOOKUP($A19&amp;M$56,決統データ!$A$3:$DE$365,$E19+19,FALSE)</f>
        <v>0</v>
      </c>
      <c r="N19" s="42">
        <f>VLOOKUP($A19&amp;N$56,決統データ!$A$3:$DE$365,$E19+19,FALSE)</f>
        <v>0</v>
      </c>
      <c r="O19" s="335">
        <f t="shared" si="1"/>
        <v>0</v>
      </c>
    </row>
    <row r="20" spans="1:15">
      <c r="A20" s="27" t="str">
        <f t="shared" si="0"/>
        <v>1625101</v>
      </c>
      <c r="B20" s="28" t="s">
        <v>1114</v>
      </c>
      <c r="C20" s="29">
        <v>51</v>
      </c>
      <c r="D20" s="28" t="s">
        <v>761</v>
      </c>
      <c r="E20" s="407">
        <v>17</v>
      </c>
      <c r="F20" s="611"/>
      <c r="G20" s="1096"/>
      <c r="H20" s="1091" t="s">
        <v>1057</v>
      </c>
      <c r="I20" s="64" t="s">
        <v>1051</v>
      </c>
      <c r="J20" s="62"/>
      <c r="K20" s="42">
        <f>VLOOKUP($A20&amp;K$56,決統データ!$A$3:$DE$365,$E20+19,FALSE)</f>
        <v>0</v>
      </c>
      <c r="L20" s="42">
        <f>VLOOKUP($A20&amp;L$56,決統データ!$A$3:$DE$365,$E20+19,FALSE)</f>
        <v>0</v>
      </c>
      <c r="M20" s="42">
        <f>VLOOKUP($A20&amp;M$56,決統データ!$A$3:$DE$365,$E20+19,FALSE)</f>
        <v>0</v>
      </c>
      <c r="N20" s="42">
        <f>VLOOKUP($A20&amp;N$56,決統データ!$A$3:$DE$365,$E20+19,FALSE)</f>
        <v>0</v>
      </c>
      <c r="O20" s="335">
        <f t="shared" si="1"/>
        <v>0</v>
      </c>
    </row>
    <row r="21" spans="1:15">
      <c r="A21" s="27" t="str">
        <f t="shared" si="0"/>
        <v>1625101</v>
      </c>
      <c r="B21" s="28" t="s">
        <v>1114</v>
      </c>
      <c r="C21" s="29">
        <v>51</v>
      </c>
      <c r="D21" s="28" t="s">
        <v>761</v>
      </c>
      <c r="E21" s="407">
        <v>18</v>
      </c>
      <c r="F21" s="611"/>
      <c r="G21" s="1096"/>
      <c r="H21" s="1092"/>
      <c r="I21" s="64" t="s">
        <v>1049</v>
      </c>
      <c r="J21" s="62"/>
      <c r="K21" s="42">
        <f>VLOOKUP($A21&amp;K$56,決統データ!$A$3:$DE$365,$E21+19,FALSE)</f>
        <v>0</v>
      </c>
      <c r="L21" s="42">
        <f>VLOOKUP($A21&amp;L$56,決統データ!$A$3:$DE$365,$E21+19,FALSE)</f>
        <v>0</v>
      </c>
      <c r="M21" s="42">
        <f>VLOOKUP($A21&amp;M$56,決統データ!$A$3:$DE$365,$E21+19,FALSE)</f>
        <v>0</v>
      </c>
      <c r="N21" s="42">
        <f>VLOOKUP($A21&amp;N$56,決統データ!$A$3:$DE$365,$E21+19,FALSE)</f>
        <v>0</v>
      </c>
      <c r="O21" s="335">
        <f t="shared" si="1"/>
        <v>0</v>
      </c>
    </row>
    <row r="22" spans="1:15">
      <c r="A22" s="27" t="str">
        <f t="shared" si="0"/>
        <v>1625101</v>
      </c>
      <c r="B22" s="28" t="s">
        <v>1114</v>
      </c>
      <c r="C22" s="29">
        <v>51</v>
      </c>
      <c r="D22" s="28" t="s">
        <v>761</v>
      </c>
      <c r="E22" s="407">
        <v>19</v>
      </c>
      <c r="F22" s="611"/>
      <c r="G22" s="1096"/>
      <c r="H22" s="1091" t="s">
        <v>1043</v>
      </c>
      <c r="I22" s="64" t="s">
        <v>1051</v>
      </c>
      <c r="J22" s="62"/>
      <c r="K22" s="42">
        <f>VLOOKUP($A22&amp;K$56,決統データ!$A$3:$DE$365,$E22+19,FALSE)</f>
        <v>0</v>
      </c>
      <c r="L22" s="42">
        <f>VLOOKUP($A22&amp;L$56,決統データ!$A$3:$DE$365,$E22+19,FALSE)</f>
        <v>0</v>
      </c>
      <c r="M22" s="42">
        <f>VLOOKUP($A22&amp;M$56,決統データ!$A$3:$DE$365,$E22+19,FALSE)</f>
        <v>0</v>
      </c>
      <c r="N22" s="42">
        <f>VLOOKUP($A22&amp;N$56,決統データ!$A$3:$DE$365,$E22+19,FALSE)</f>
        <v>255</v>
      </c>
      <c r="O22" s="335">
        <f t="shared" si="1"/>
        <v>255</v>
      </c>
    </row>
    <row r="23" spans="1:15">
      <c r="A23" s="27" t="str">
        <f t="shared" si="0"/>
        <v>1625101</v>
      </c>
      <c r="B23" s="28" t="s">
        <v>1114</v>
      </c>
      <c r="C23" s="29">
        <v>51</v>
      </c>
      <c r="D23" s="28" t="s">
        <v>761</v>
      </c>
      <c r="E23" s="407">
        <v>20</v>
      </c>
      <c r="F23" s="611"/>
      <c r="G23" s="1096"/>
      <c r="H23" s="1092"/>
      <c r="I23" s="64" t="s">
        <v>1049</v>
      </c>
      <c r="J23" s="62"/>
      <c r="K23" s="42">
        <f>VLOOKUP($A23&amp;K$56,決統データ!$A$3:$DE$365,$E23+19,FALSE)</f>
        <v>0</v>
      </c>
      <c r="L23" s="42">
        <f>VLOOKUP($A23&amp;L$56,決統データ!$A$3:$DE$365,$E23+19,FALSE)</f>
        <v>0</v>
      </c>
      <c r="M23" s="42">
        <f>VLOOKUP($A23&amp;M$56,決統データ!$A$3:$DE$365,$E23+19,FALSE)</f>
        <v>0</v>
      </c>
      <c r="N23" s="42">
        <f>VLOOKUP($A23&amp;N$56,決統データ!$A$3:$DE$365,$E23+19,FALSE)</f>
        <v>1485</v>
      </c>
      <c r="O23" s="335">
        <f t="shared" si="1"/>
        <v>1485</v>
      </c>
    </row>
    <row r="24" spans="1:15">
      <c r="A24" s="27" t="str">
        <f t="shared" si="0"/>
        <v>1625101</v>
      </c>
      <c r="B24" s="28" t="s">
        <v>1114</v>
      </c>
      <c r="C24" s="29">
        <v>51</v>
      </c>
      <c r="D24" s="28" t="s">
        <v>761</v>
      </c>
      <c r="E24" s="407">
        <v>21</v>
      </c>
      <c r="F24" s="611"/>
      <c r="G24" s="1096"/>
      <c r="H24" s="1091" t="s">
        <v>1042</v>
      </c>
      <c r="I24" s="64" t="s">
        <v>1051</v>
      </c>
      <c r="J24" s="62"/>
      <c r="K24" s="42">
        <f>VLOOKUP($A24&amp;K$56,決統データ!$A$3:$DE$365,$E24+19,FALSE)</f>
        <v>0</v>
      </c>
      <c r="L24" s="42">
        <f>VLOOKUP($A24&amp;L$56,決統データ!$A$3:$DE$365,$E24+19,FALSE)</f>
        <v>0</v>
      </c>
      <c r="M24" s="42">
        <f>VLOOKUP($A24&amp;M$56,決統データ!$A$3:$DE$365,$E24+19,FALSE)</f>
        <v>0</v>
      </c>
      <c r="N24" s="42">
        <f>VLOOKUP($A24&amp;N$56,決統データ!$A$3:$DE$365,$E24+19,FALSE)</f>
        <v>0</v>
      </c>
      <c r="O24" s="335">
        <f t="shared" si="1"/>
        <v>0</v>
      </c>
    </row>
    <row r="25" spans="1:15">
      <c r="A25" s="27" t="str">
        <f t="shared" si="0"/>
        <v>1625101</v>
      </c>
      <c r="B25" s="28" t="s">
        <v>1114</v>
      </c>
      <c r="C25" s="29">
        <v>51</v>
      </c>
      <c r="D25" s="28" t="s">
        <v>761</v>
      </c>
      <c r="E25" s="407">
        <v>22</v>
      </c>
      <c r="F25" s="611"/>
      <c r="G25" s="1096"/>
      <c r="H25" s="1092"/>
      <c r="I25" s="64" t="s">
        <v>1049</v>
      </c>
      <c r="J25" s="62"/>
      <c r="K25" s="42">
        <f>VLOOKUP($A25&amp;K$56,決統データ!$A$3:$DE$365,$E25+19,FALSE)</f>
        <v>0</v>
      </c>
      <c r="L25" s="42">
        <f>VLOOKUP($A25&amp;L$56,決統データ!$A$3:$DE$365,$E25+19,FALSE)</f>
        <v>0</v>
      </c>
      <c r="M25" s="42">
        <f>VLOOKUP($A25&amp;M$56,決統データ!$A$3:$DE$365,$E25+19,FALSE)</f>
        <v>0</v>
      </c>
      <c r="N25" s="42">
        <f>VLOOKUP($A25&amp;N$56,決統データ!$A$3:$DE$365,$E25+19,FALSE)</f>
        <v>0</v>
      </c>
      <c r="O25" s="335">
        <f t="shared" si="1"/>
        <v>0</v>
      </c>
    </row>
    <row r="26" spans="1:15" ht="26.4">
      <c r="A26" s="27" t="str">
        <f t="shared" si="0"/>
        <v>1625101</v>
      </c>
      <c r="B26" s="28" t="s">
        <v>1114</v>
      </c>
      <c r="C26" s="29">
        <v>51</v>
      </c>
      <c r="D26" s="28" t="s">
        <v>761</v>
      </c>
      <c r="E26" s="407">
        <v>23</v>
      </c>
      <c r="F26" s="611"/>
      <c r="G26" s="1096"/>
      <c r="H26" s="98" t="s">
        <v>1041</v>
      </c>
      <c r="I26" s="64" t="s">
        <v>1049</v>
      </c>
      <c r="J26" s="62"/>
      <c r="K26" s="42">
        <f>VLOOKUP($A26&amp;K$56,決統データ!$A$3:$DE$365,$E26+19,FALSE)</f>
        <v>0</v>
      </c>
      <c r="L26" s="42">
        <f>VLOOKUP($A26&amp;L$56,決統データ!$A$3:$DE$365,$E26+19,FALSE)</f>
        <v>0</v>
      </c>
      <c r="M26" s="42">
        <f>VLOOKUP($A26&amp;M$56,決統データ!$A$3:$DE$365,$E26+19,FALSE)</f>
        <v>0</v>
      </c>
      <c r="N26" s="42">
        <f>VLOOKUP($A26&amp;N$56,決統データ!$A$3:$DE$365,$E26+19,FALSE)</f>
        <v>0</v>
      </c>
      <c r="O26" s="335">
        <f t="shared" si="1"/>
        <v>0</v>
      </c>
    </row>
    <row r="27" spans="1:15">
      <c r="A27" s="27" t="str">
        <f t="shared" si="0"/>
        <v>1625101</v>
      </c>
      <c r="B27" s="28" t="s">
        <v>1114</v>
      </c>
      <c r="C27" s="29">
        <v>51</v>
      </c>
      <c r="D27" s="28" t="s">
        <v>761</v>
      </c>
      <c r="E27" s="407">
        <v>24</v>
      </c>
      <c r="F27" s="611"/>
      <c r="G27" s="1096"/>
      <c r="H27" s="1091" t="s">
        <v>1056</v>
      </c>
      <c r="I27" s="64" t="s">
        <v>1051</v>
      </c>
      <c r="J27" s="62"/>
      <c r="K27" s="42">
        <f>VLOOKUP($A27&amp;K$56,決統データ!$A$3:$DE$365,$E27+19,FALSE)</f>
        <v>0</v>
      </c>
      <c r="L27" s="42">
        <f>VLOOKUP($A27&amp;L$56,決統データ!$A$3:$DE$365,$E27+19,FALSE)</f>
        <v>251</v>
      </c>
      <c r="M27" s="42">
        <f>VLOOKUP($A27&amp;M$56,決統データ!$A$3:$DE$365,$E27+19,FALSE)</f>
        <v>0</v>
      </c>
      <c r="N27" s="42">
        <f>VLOOKUP($A27&amp;N$56,決統データ!$A$3:$DE$365,$E27+19,FALSE)</f>
        <v>0</v>
      </c>
      <c r="O27" s="335">
        <f t="shared" si="1"/>
        <v>251</v>
      </c>
    </row>
    <row r="28" spans="1:15">
      <c r="A28" s="27" t="str">
        <f t="shared" si="0"/>
        <v>1625101</v>
      </c>
      <c r="B28" s="28" t="s">
        <v>1114</v>
      </c>
      <c r="C28" s="29">
        <v>51</v>
      </c>
      <c r="D28" s="28" t="s">
        <v>761</v>
      </c>
      <c r="E28" s="407">
        <v>25</v>
      </c>
      <c r="F28" s="611"/>
      <c r="G28" s="1096"/>
      <c r="H28" s="1092"/>
      <c r="I28" s="64" t="s">
        <v>1049</v>
      </c>
      <c r="J28" s="62"/>
      <c r="K28" s="42">
        <f>VLOOKUP($A28&amp;K$56,決統データ!$A$3:$DE$365,$E28+19,FALSE)</f>
        <v>0</v>
      </c>
      <c r="L28" s="42">
        <f>VLOOKUP($A28&amp;L$56,決統データ!$A$3:$DE$365,$E28+19,FALSE)</f>
        <v>6122</v>
      </c>
      <c r="M28" s="42">
        <f>VLOOKUP($A28&amp;M$56,決統データ!$A$3:$DE$365,$E28+19,FALSE)</f>
        <v>0</v>
      </c>
      <c r="N28" s="42">
        <f>VLOOKUP($A28&amp;N$56,決統データ!$A$3:$DE$365,$E28+19,FALSE)</f>
        <v>0</v>
      </c>
      <c r="O28" s="335">
        <f t="shared" si="1"/>
        <v>6122</v>
      </c>
    </row>
    <row r="29" spans="1:15">
      <c r="A29" s="27" t="str">
        <f t="shared" si="0"/>
        <v>1625101</v>
      </c>
      <c r="B29" s="28" t="s">
        <v>1114</v>
      </c>
      <c r="C29" s="29">
        <v>51</v>
      </c>
      <c r="D29" s="28" t="s">
        <v>761</v>
      </c>
      <c r="E29" s="407">
        <v>26</v>
      </c>
      <c r="F29" s="611"/>
      <c r="G29" s="1096"/>
      <c r="H29" s="1091" t="s">
        <v>1055</v>
      </c>
      <c r="I29" s="64" t="s">
        <v>1051</v>
      </c>
      <c r="J29" s="62"/>
      <c r="K29" s="42">
        <f>VLOOKUP($A29&amp;K$56,決統データ!$A$3:$DE$365,$E29+19,FALSE)</f>
        <v>244</v>
      </c>
      <c r="L29" s="42">
        <f>VLOOKUP($A29&amp;L$56,決統データ!$A$3:$DE$365,$E29+19,FALSE)</f>
        <v>0</v>
      </c>
      <c r="M29" s="42">
        <f>VLOOKUP($A29&amp;M$56,決統データ!$A$3:$DE$365,$E29+19,FALSE)</f>
        <v>0</v>
      </c>
      <c r="N29" s="42">
        <f>VLOOKUP($A29&amp;N$56,決統データ!$A$3:$DE$365,$E29+19,FALSE)</f>
        <v>0</v>
      </c>
      <c r="O29" s="335">
        <f t="shared" si="1"/>
        <v>244</v>
      </c>
    </row>
    <row r="30" spans="1:15">
      <c r="A30" s="27" t="str">
        <f t="shared" si="0"/>
        <v>1625101</v>
      </c>
      <c r="B30" s="28" t="s">
        <v>1114</v>
      </c>
      <c r="C30" s="29">
        <v>51</v>
      </c>
      <c r="D30" s="28" t="s">
        <v>761</v>
      </c>
      <c r="E30" s="407">
        <v>27</v>
      </c>
      <c r="F30" s="611"/>
      <c r="G30" s="1096"/>
      <c r="H30" s="1092"/>
      <c r="I30" s="64" t="s">
        <v>1049</v>
      </c>
      <c r="J30" s="62"/>
      <c r="K30" s="42">
        <f>VLOOKUP($A30&amp;K$56,決統データ!$A$3:$DE$365,$E30+19,FALSE)</f>
        <v>5805</v>
      </c>
      <c r="L30" s="42">
        <f>VLOOKUP($A30&amp;L$56,決統データ!$A$3:$DE$365,$E30+19,FALSE)</f>
        <v>0</v>
      </c>
      <c r="M30" s="42">
        <f>VLOOKUP($A30&amp;M$56,決統データ!$A$3:$DE$365,$E30+19,FALSE)</f>
        <v>0</v>
      </c>
      <c r="N30" s="42">
        <f>VLOOKUP($A30&amp;N$56,決統データ!$A$3:$DE$365,$E30+19,FALSE)</f>
        <v>0</v>
      </c>
      <c r="O30" s="335">
        <f t="shared" si="1"/>
        <v>5805</v>
      </c>
    </row>
    <row r="31" spans="1:15">
      <c r="A31" s="27" t="str">
        <f t="shared" si="0"/>
        <v>1625101</v>
      </c>
      <c r="B31" s="28" t="s">
        <v>1114</v>
      </c>
      <c r="C31" s="29">
        <v>51</v>
      </c>
      <c r="D31" s="28" t="s">
        <v>761</v>
      </c>
      <c r="E31" s="407">
        <v>28</v>
      </c>
      <c r="F31" s="611"/>
      <c r="G31" s="1096"/>
      <c r="H31" s="1091" t="s">
        <v>1054</v>
      </c>
      <c r="I31" s="64" t="s">
        <v>1051</v>
      </c>
      <c r="J31" s="62"/>
      <c r="K31" s="42">
        <f>VLOOKUP($A31&amp;K$56,決統データ!$A$3:$DE$365,$E31+19,FALSE)</f>
        <v>0</v>
      </c>
      <c r="L31" s="42">
        <f>VLOOKUP($A31&amp;L$56,決統データ!$A$3:$DE$365,$E31+19,FALSE)</f>
        <v>0</v>
      </c>
      <c r="M31" s="42">
        <f>VLOOKUP($A31&amp;M$56,決統データ!$A$3:$DE$365,$E31+19,FALSE)</f>
        <v>0</v>
      </c>
      <c r="N31" s="42">
        <f>VLOOKUP($A31&amp;N$56,決統データ!$A$3:$DE$365,$E31+19,FALSE)</f>
        <v>0</v>
      </c>
      <c r="O31" s="335">
        <f t="shared" si="1"/>
        <v>0</v>
      </c>
    </row>
    <row r="32" spans="1:15">
      <c r="A32" s="27" t="str">
        <f t="shared" si="0"/>
        <v>1625101</v>
      </c>
      <c r="B32" s="28" t="s">
        <v>1114</v>
      </c>
      <c r="C32" s="29">
        <v>51</v>
      </c>
      <c r="D32" s="28" t="s">
        <v>761</v>
      </c>
      <c r="E32" s="407">
        <v>29</v>
      </c>
      <c r="F32" s="611"/>
      <c r="G32" s="1096"/>
      <c r="H32" s="1093"/>
      <c r="I32" s="64" t="s">
        <v>1049</v>
      </c>
      <c r="J32" s="62"/>
      <c r="K32" s="42">
        <f>VLOOKUP($A32&amp;K$56,決統データ!$A$3:$DE$365,$E32+19,FALSE)</f>
        <v>0</v>
      </c>
      <c r="L32" s="42">
        <f>VLOOKUP($A32&amp;L$56,決統データ!$A$3:$DE$365,$E32+19,FALSE)</f>
        <v>0</v>
      </c>
      <c r="M32" s="42">
        <f>VLOOKUP($A32&amp;M$56,決統データ!$A$3:$DE$365,$E32+19,FALSE)</f>
        <v>0</v>
      </c>
      <c r="N32" s="42">
        <f>VLOOKUP($A32&amp;N$56,決統データ!$A$3:$DE$365,$E32+19,FALSE)</f>
        <v>0</v>
      </c>
      <c r="O32" s="335">
        <f t="shared" si="1"/>
        <v>0</v>
      </c>
    </row>
    <row r="33" spans="1:15">
      <c r="A33" s="27" t="str">
        <f t="shared" si="0"/>
        <v>1625101</v>
      </c>
      <c r="B33" s="28" t="s">
        <v>1114</v>
      </c>
      <c r="C33" s="29">
        <v>51</v>
      </c>
      <c r="D33" s="28" t="s">
        <v>761</v>
      </c>
      <c r="E33" s="407">
        <v>30</v>
      </c>
      <c r="F33" s="611"/>
      <c r="G33" s="1096"/>
      <c r="H33" s="1092"/>
      <c r="I33" s="64" t="s">
        <v>1053</v>
      </c>
      <c r="J33" s="62"/>
      <c r="K33" s="42">
        <f>VLOOKUP($A33&amp;K$56,決統データ!$A$3:$DE$365,$E33+19,FALSE)</f>
        <v>0</v>
      </c>
      <c r="L33" s="42">
        <f>VLOOKUP($A33&amp;L$56,決統データ!$A$3:$DE$365,$E33+19,FALSE)</f>
        <v>0</v>
      </c>
      <c r="M33" s="42">
        <f>VLOOKUP($A33&amp;M$56,決統データ!$A$3:$DE$365,$E33+19,FALSE)</f>
        <v>0</v>
      </c>
      <c r="N33" s="42">
        <f>VLOOKUP($A33&amp;N$56,決統データ!$A$3:$DE$365,$E33+19,FALSE)</f>
        <v>0</v>
      </c>
      <c r="O33" s="335">
        <f t="shared" si="1"/>
        <v>0</v>
      </c>
    </row>
    <row r="34" spans="1:15">
      <c r="A34" s="27" t="str">
        <f t="shared" si="0"/>
        <v>1625101</v>
      </c>
      <c r="B34" s="28" t="s">
        <v>1114</v>
      </c>
      <c r="C34" s="29">
        <v>51</v>
      </c>
      <c r="D34" s="28" t="s">
        <v>761</v>
      </c>
      <c r="E34" s="407">
        <v>31</v>
      </c>
      <c r="F34" s="611"/>
      <c r="G34" s="1096"/>
      <c r="H34" s="1091" t="s">
        <v>1052</v>
      </c>
      <c r="I34" s="64" t="s">
        <v>1051</v>
      </c>
      <c r="J34" s="62"/>
      <c r="K34" s="42">
        <f>VLOOKUP($A34&amp;K$56,決統データ!$A$3:$DE$365,$E34+19,FALSE)</f>
        <v>366</v>
      </c>
      <c r="L34" s="42">
        <f>VLOOKUP($A34&amp;L$56,決統データ!$A$3:$DE$365,$E34+19,FALSE)</f>
        <v>0</v>
      </c>
      <c r="M34" s="42">
        <f>VLOOKUP($A34&amp;M$56,決統データ!$A$3:$DE$365,$E34+19,FALSE)</f>
        <v>366</v>
      </c>
      <c r="N34" s="42">
        <f>VLOOKUP($A34&amp;N$56,決統データ!$A$3:$DE$365,$E34+19,FALSE)</f>
        <v>0</v>
      </c>
      <c r="O34" s="335">
        <f t="shared" si="1"/>
        <v>732</v>
      </c>
    </row>
    <row r="35" spans="1:15">
      <c r="A35" s="27" t="str">
        <f t="shared" si="0"/>
        <v>1625101</v>
      </c>
      <c r="B35" s="28" t="s">
        <v>1114</v>
      </c>
      <c r="C35" s="29">
        <v>51</v>
      </c>
      <c r="D35" s="28" t="s">
        <v>761</v>
      </c>
      <c r="E35" s="407">
        <v>32</v>
      </c>
      <c r="F35" s="611"/>
      <c r="G35" s="1096"/>
      <c r="H35" s="1092"/>
      <c r="I35" s="64" t="s">
        <v>1049</v>
      </c>
      <c r="J35" s="62"/>
      <c r="K35" s="42">
        <f>VLOOKUP($A35&amp;K$56,決統データ!$A$3:$DE$365,$E35+19,FALSE)</f>
        <v>2510</v>
      </c>
      <c r="L35" s="42">
        <f>VLOOKUP($A35&amp;L$56,決統データ!$A$3:$DE$365,$E35+19,FALSE)</f>
        <v>0</v>
      </c>
      <c r="M35" s="42">
        <f>VLOOKUP($A35&amp;M$56,決統データ!$A$3:$DE$365,$E35+19,FALSE)</f>
        <v>834</v>
      </c>
      <c r="N35" s="42">
        <f>VLOOKUP($A35&amp;N$56,決統データ!$A$3:$DE$365,$E35+19,FALSE)</f>
        <v>0</v>
      </c>
      <c r="O35" s="335">
        <f t="shared" si="1"/>
        <v>3344</v>
      </c>
    </row>
    <row r="36" spans="1:15">
      <c r="A36" s="27" t="str">
        <f t="shared" si="0"/>
        <v>1625101</v>
      </c>
      <c r="B36" s="28" t="s">
        <v>1114</v>
      </c>
      <c r="C36" s="29">
        <v>51</v>
      </c>
      <c r="D36" s="28" t="s">
        <v>761</v>
      </c>
      <c r="E36" s="407">
        <v>33</v>
      </c>
      <c r="F36" s="611"/>
      <c r="G36" s="1097"/>
      <c r="H36" s="98" t="s">
        <v>1050</v>
      </c>
      <c r="I36" s="64" t="s">
        <v>1049</v>
      </c>
      <c r="J36" s="62"/>
      <c r="K36" s="42">
        <f>VLOOKUP($A36&amp;K$56,決統データ!$A$3:$DE$365,$E36+19,FALSE)</f>
        <v>0</v>
      </c>
      <c r="L36" s="42">
        <f>VLOOKUP($A36&amp;L$56,決統データ!$A$3:$DE$365,$E36+19,FALSE)</f>
        <v>0</v>
      </c>
      <c r="M36" s="42">
        <f>VLOOKUP($A36&amp;M$56,決統データ!$A$3:$DE$365,$E36+19,FALSE)</f>
        <v>0</v>
      </c>
      <c r="N36" s="42">
        <f>VLOOKUP($A36&amp;N$56,決統データ!$A$3:$DE$365,$E36+19,FALSE)</f>
        <v>0</v>
      </c>
      <c r="O36" s="335">
        <f t="shared" si="1"/>
        <v>0</v>
      </c>
    </row>
    <row r="37" spans="1:15">
      <c r="A37" s="27" t="str">
        <f t="shared" si="0"/>
        <v>1625101</v>
      </c>
      <c r="B37" s="28" t="s">
        <v>1114</v>
      </c>
      <c r="C37" s="29">
        <v>51</v>
      </c>
      <c r="D37" s="28" t="s">
        <v>761</v>
      </c>
      <c r="E37" s="407">
        <v>34</v>
      </c>
      <c r="F37" s="611"/>
      <c r="G37" s="60" t="s">
        <v>1048</v>
      </c>
      <c r="H37" s="60"/>
      <c r="I37" s="64" t="s">
        <v>1047</v>
      </c>
      <c r="J37" s="62"/>
      <c r="K37" s="42">
        <f>VLOOKUP($A37&amp;K$56,決統データ!$A$3:$DE$365,$E37+19,FALSE)</f>
        <v>741</v>
      </c>
      <c r="L37" s="42">
        <f>VLOOKUP($A37&amp;L$56,決統データ!$A$3:$DE$365,$E37+19,FALSE)</f>
        <v>0</v>
      </c>
      <c r="M37" s="42">
        <f>VLOOKUP($A37&amp;M$56,決統データ!$A$3:$DE$365,$E37+19,FALSE)</f>
        <v>0</v>
      </c>
      <c r="N37" s="42">
        <f>VLOOKUP($A37&amp;N$56,決統データ!$A$3:$DE$365,$E37+19,FALSE)</f>
        <v>0</v>
      </c>
      <c r="O37" s="335">
        <f t="shared" si="1"/>
        <v>741</v>
      </c>
    </row>
    <row r="38" spans="1:15">
      <c r="A38" s="27" t="str">
        <f t="shared" si="0"/>
        <v>1625101</v>
      </c>
      <c r="B38" s="28" t="s">
        <v>1114</v>
      </c>
      <c r="C38" s="29">
        <v>51</v>
      </c>
      <c r="D38" s="28" t="s">
        <v>761</v>
      </c>
      <c r="E38" s="407">
        <v>35</v>
      </c>
      <c r="F38" s="611"/>
      <c r="G38" s="638" t="s">
        <v>713</v>
      </c>
      <c r="H38" s="968"/>
      <c r="I38" s="64" t="s">
        <v>1046</v>
      </c>
      <c r="J38" s="62"/>
      <c r="K38" s="42">
        <f>VLOOKUP($A38&amp;K$56,決統データ!$A$3:$DE$365,$E38+19,FALSE)</f>
        <v>0</v>
      </c>
      <c r="L38" s="42">
        <f>VLOOKUP($A38&amp;L$56,決統データ!$A$3:$DE$365,$E38+19,FALSE)</f>
        <v>0</v>
      </c>
      <c r="M38" s="42">
        <f>VLOOKUP($A38&amp;M$56,決統データ!$A$3:$DE$365,$E38+19,FALSE)</f>
        <v>0</v>
      </c>
      <c r="N38" s="42">
        <f>VLOOKUP($A38&amp;N$56,決統データ!$A$3:$DE$365,$E38+19,FALSE)</f>
        <v>0</v>
      </c>
      <c r="O38" s="335">
        <f t="shared" si="1"/>
        <v>0</v>
      </c>
    </row>
    <row r="39" spans="1:15">
      <c r="A39" s="27" t="str">
        <f t="shared" si="0"/>
        <v>1625101</v>
      </c>
      <c r="B39" s="28" t="s">
        <v>1114</v>
      </c>
      <c r="C39" s="29">
        <v>51</v>
      </c>
      <c r="D39" s="28" t="s">
        <v>761</v>
      </c>
      <c r="E39" s="407">
        <v>36</v>
      </c>
      <c r="F39" s="611"/>
      <c r="G39" s="969"/>
      <c r="H39" s="970"/>
      <c r="I39" s="64" t="s">
        <v>1045</v>
      </c>
      <c r="J39" s="62"/>
      <c r="K39" s="42">
        <f>VLOOKUP($A39&amp;K$56,決統データ!$A$3:$DE$365,$E39+19,FALSE)</f>
        <v>0</v>
      </c>
      <c r="L39" s="42">
        <f>VLOOKUP($A39&amp;L$56,決統データ!$A$3:$DE$365,$E39+19,FALSE)</f>
        <v>0</v>
      </c>
      <c r="M39" s="42">
        <f>VLOOKUP($A39&amp;M$56,決統データ!$A$3:$DE$365,$E39+19,FALSE)</f>
        <v>0</v>
      </c>
      <c r="N39" s="42">
        <f>VLOOKUP($A39&amp;N$56,決統データ!$A$3:$DE$365,$E39+19,FALSE)</f>
        <v>0</v>
      </c>
      <c r="O39" s="335">
        <f t="shared" si="1"/>
        <v>0</v>
      </c>
    </row>
    <row r="40" spans="1:15">
      <c r="A40" s="27" t="str">
        <f t="shared" si="0"/>
        <v>1625101</v>
      </c>
      <c r="B40" s="28" t="s">
        <v>1114</v>
      </c>
      <c r="C40" s="29">
        <v>51</v>
      </c>
      <c r="D40" s="28" t="s">
        <v>761</v>
      </c>
      <c r="E40" s="407">
        <v>38</v>
      </c>
      <c r="F40" s="611"/>
      <c r="G40" s="704" t="s">
        <v>1044</v>
      </c>
      <c r="H40" s="133" t="s">
        <v>1043</v>
      </c>
      <c r="I40" s="95"/>
      <c r="J40" s="62" t="s">
        <v>1040</v>
      </c>
      <c r="K40" s="42">
        <f>VLOOKUP($A40&amp;K$56,決統データ!$A$3:$DE$365,$E40+19,FALSE)</f>
        <v>0</v>
      </c>
      <c r="L40" s="42">
        <f>VLOOKUP($A40&amp;L$56,決統データ!$A$3:$DE$365,$E40+19,FALSE)</f>
        <v>0</v>
      </c>
      <c r="M40" s="42">
        <f>VLOOKUP($A40&amp;M$56,決統データ!$A$3:$DE$365,$E40+19,FALSE)</f>
        <v>0</v>
      </c>
      <c r="N40" s="42">
        <f>VLOOKUP($A40&amp;N$56,決統データ!$A$3:$DE$365,$E40+19,FALSE)</f>
        <v>685</v>
      </c>
      <c r="O40" s="335">
        <f t="shared" si="1"/>
        <v>685</v>
      </c>
    </row>
    <row r="41" spans="1:15">
      <c r="A41" s="27" t="str">
        <f t="shared" si="0"/>
        <v>1625101</v>
      </c>
      <c r="B41" s="28" t="s">
        <v>1114</v>
      </c>
      <c r="C41" s="29">
        <v>51</v>
      </c>
      <c r="D41" s="28" t="s">
        <v>761</v>
      </c>
      <c r="E41" s="407">
        <v>39</v>
      </c>
      <c r="F41" s="611"/>
      <c r="G41" s="706"/>
      <c r="H41" s="110" t="s">
        <v>1042</v>
      </c>
      <c r="I41" s="62"/>
      <c r="J41" s="62" t="s">
        <v>1040</v>
      </c>
      <c r="K41" s="42">
        <f>VLOOKUP($A41&amp;K$56,決統データ!$A$3:$DE$365,$E41+19,FALSE)</f>
        <v>0</v>
      </c>
      <c r="L41" s="42">
        <f>VLOOKUP($A41&amp;L$56,決統データ!$A$3:$DE$365,$E41+19,FALSE)</f>
        <v>0</v>
      </c>
      <c r="M41" s="42">
        <f>VLOOKUP($A41&amp;M$56,決統データ!$A$3:$DE$365,$E41+19,FALSE)</f>
        <v>0</v>
      </c>
      <c r="N41" s="42">
        <f>VLOOKUP($A41&amp;N$56,決統データ!$A$3:$DE$365,$E41+19,FALSE)</f>
        <v>0</v>
      </c>
      <c r="O41" s="335">
        <f t="shared" si="1"/>
        <v>0</v>
      </c>
    </row>
    <row r="42" spans="1:15">
      <c r="A42" s="27" t="str">
        <f t="shared" si="0"/>
        <v>1625101</v>
      </c>
      <c r="B42" s="28" t="s">
        <v>1114</v>
      </c>
      <c r="C42" s="29">
        <v>51</v>
      </c>
      <c r="D42" s="28" t="s">
        <v>761</v>
      </c>
      <c r="E42" s="407">
        <v>40</v>
      </c>
      <c r="F42" s="612"/>
      <c r="G42" s="708"/>
      <c r="H42" s="134" t="s">
        <v>1041</v>
      </c>
      <c r="I42" s="63"/>
      <c r="J42" s="62" t="s">
        <v>1040</v>
      </c>
      <c r="K42" s="42">
        <f>VLOOKUP($A42&amp;K$56,決統データ!$A$3:$DE$365,$E42+19,FALSE)</f>
        <v>0</v>
      </c>
      <c r="L42" s="42">
        <f>VLOOKUP($A42&amp;L$56,決統データ!$A$3:$DE$365,$E42+19,FALSE)</f>
        <v>0</v>
      </c>
      <c r="M42" s="42">
        <f>VLOOKUP($A42&amp;M$56,決統データ!$A$3:$DE$365,$E42+19,FALSE)</f>
        <v>0</v>
      </c>
      <c r="N42" s="42">
        <f>VLOOKUP($A42&amp;N$56,決統データ!$A$3:$DE$365,$E42+19,FALSE)</f>
        <v>0</v>
      </c>
      <c r="O42" s="335">
        <f t="shared" si="1"/>
        <v>0</v>
      </c>
    </row>
    <row r="43" spans="1:15">
      <c r="A43" s="27" t="str">
        <f t="shared" si="0"/>
        <v>1625101</v>
      </c>
      <c r="B43" s="28" t="s">
        <v>1114</v>
      </c>
      <c r="C43" s="29">
        <v>51</v>
      </c>
      <c r="D43" s="28" t="s">
        <v>761</v>
      </c>
      <c r="E43" s="407">
        <v>41</v>
      </c>
      <c r="F43" s="610" t="s">
        <v>1039</v>
      </c>
      <c r="G43" s="638" t="s">
        <v>1038</v>
      </c>
      <c r="H43" s="968"/>
      <c r="I43" s="64" t="s">
        <v>1037</v>
      </c>
      <c r="J43" s="62"/>
      <c r="K43" s="42">
        <f>VLOOKUP($A43&amp;K$56,決統データ!$A$3:$DE$365,$E43+19,FALSE)</f>
        <v>0</v>
      </c>
      <c r="L43" s="42">
        <f>VLOOKUP($A43&amp;L$56,決統データ!$A$3:$DE$365,$E43+19,FALSE)</f>
        <v>0</v>
      </c>
      <c r="M43" s="42">
        <f>VLOOKUP($A43&amp;M$56,決統データ!$A$3:$DE$365,$E43+19,FALSE)</f>
        <v>0</v>
      </c>
      <c r="N43" s="42">
        <f>VLOOKUP($A43&amp;N$56,決統データ!$A$3:$DE$365,$E43+19,FALSE)</f>
        <v>0</v>
      </c>
      <c r="O43" s="335">
        <f t="shared" si="1"/>
        <v>0</v>
      </c>
    </row>
    <row r="44" spans="1:15">
      <c r="A44" s="27" t="str">
        <f t="shared" si="0"/>
        <v>1625101</v>
      </c>
      <c r="B44" s="28" t="s">
        <v>1114</v>
      </c>
      <c r="C44" s="29">
        <v>51</v>
      </c>
      <c r="D44" s="28" t="s">
        <v>761</v>
      </c>
      <c r="E44" s="407">
        <v>42</v>
      </c>
      <c r="F44" s="611"/>
      <c r="G44" s="1001"/>
      <c r="H44" s="1002"/>
      <c r="I44" s="64" t="s">
        <v>1036</v>
      </c>
      <c r="J44" s="62"/>
      <c r="K44" s="42">
        <f>VLOOKUP($A44&amp;K$56,決統データ!$A$3:$DE$365,$E44+19,FALSE)</f>
        <v>0</v>
      </c>
      <c r="L44" s="42">
        <f>VLOOKUP($A44&amp;L$56,決統データ!$A$3:$DE$365,$E44+19,FALSE)</f>
        <v>0</v>
      </c>
      <c r="M44" s="42">
        <f>VLOOKUP($A44&amp;M$56,決統データ!$A$3:$DE$365,$E44+19,FALSE)</f>
        <v>6</v>
      </c>
      <c r="N44" s="42">
        <f>VLOOKUP($A44&amp;N$56,決統データ!$A$3:$DE$365,$E44+19,FALSE)</f>
        <v>2</v>
      </c>
      <c r="O44" s="335">
        <f t="shared" si="1"/>
        <v>8</v>
      </c>
    </row>
    <row r="45" spans="1:15">
      <c r="A45" s="27" t="str">
        <f t="shared" si="0"/>
        <v>1625101</v>
      </c>
      <c r="B45" s="28" t="s">
        <v>1114</v>
      </c>
      <c r="C45" s="29">
        <v>51</v>
      </c>
      <c r="D45" s="28" t="s">
        <v>761</v>
      </c>
      <c r="E45" s="407">
        <v>43</v>
      </c>
      <c r="F45" s="611"/>
      <c r="G45" s="1001"/>
      <c r="H45" s="1002"/>
      <c r="I45" s="64" t="s">
        <v>1035</v>
      </c>
      <c r="J45" s="62"/>
      <c r="K45" s="42">
        <f>VLOOKUP($A45&amp;K$56,決統データ!$A$3:$DE$365,$E45+19,FALSE)</f>
        <v>0</v>
      </c>
      <c r="L45" s="42">
        <f>VLOOKUP($A45&amp;L$56,決統データ!$A$3:$DE$365,$E45+19,FALSE)</f>
        <v>0</v>
      </c>
      <c r="M45" s="42">
        <f>VLOOKUP($A45&amp;M$56,決統データ!$A$3:$DE$365,$E45+19,FALSE)</f>
        <v>7</v>
      </c>
      <c r="N45" s="42">
        <f>VLOOKUP($A45&amp;N$56,決統データ!$A$3:$DE$365,$E45+19,FALSE)</f>
        <v>0</v>
      </c>
      <c r="O45" s="335">
        <f t="shared" si="1"/>
        <v>7</v>
      </c>
    </row>
    <row r="46" spans="1:15">
      <c r="A46" s="27" t="str">
        <f t="shared" si="0"/>
        <v>1625101</v>
      </c>
      <c r="B46" s="28" t="s">
        <v>1114</v>
      </c>
      <c r="C46" s="29">
        <v>51</v>
      </c>
      <c r="D46" s="28" t="s">
        <v>761</v>
      </c>
      <c r="E46" s="407">
        <v>44</v>
      </c>
      <c r="F46" s="611"/>
      <c r="G46" s="1001"/>
      <c r="H46" s="1002"/>
      <c r="I46" s="64" t="s">
        <v>1034</v>
      </c>
      <c r="J46" s="62"/>
      <c r="K46" s="42">
        <f>VLOOKUP($A46&amp;K$56,決統データ!$A$3:$DE$365,$E46+19,FALSE)</f>
        <v>0</v>
      </c>
      <c r="L46" s="42">
        <f>VLOOKUP($A46&amp;L$56,決統データ!$A$3:$DE$365,$E46+19,FALSE)</f>
        <v>0</v>
      </c>
      <c r="M46" s="42">
        <f>VLOOKUP($A46&amp;M$56,決統データ!$A$3:$DE$365,$E46+19,FALSE)</f>
        <v>1</v>
      </c>
      <c r="N46" s="42">
        <f>VLOOKUP($A46&amp;N$56,決統データ!$A$3:$DE$365,$E46+19,FALSE)</f>
        <v>0</v>
      </c>
      <c r="O46" s="335">
        <f t="shared" si="1"/>
        <v>1</v>
      </c>
    </row>
    <row r="47" spans="1:15">
      <c r="A47" s="27" t="str">
        <f t="shared" si="0"/>
        <v>1625101</v>
      </c>
      <c r="B47" s="28" t="s">
        <v>1114</v>
      </c>
      <c r="C47" s="29">
        <v>51</v>
      </c>
      <c r="D47" s="28" t="s">
        <v>761</v>
      </c>
      <c r="E47" s="407">
        <v>45</v>
      </c>
      <c r="F47" s="611"/>
      <c r="G47" s="1001"/>
      <c r="H47" s="1002"/>
      <c r="I47" s="64" t="s">
        <v>1033</v>
      </c>
      <c r="J47" s="62"/>
      <c r="K47" s="42">
        <f>VLOOKUP($A47&amp;K$56,決統データ!$A$3:$DE$365,$E47+19,FALSE)</f>
        <v>0</v>
      </c>
      <c r="L47" s="42">
        <f>VLOOKUP($A47&amp;L$56,決統データ!$A$3:$DE$365,$E47+19,FALSE)</f>
        <v>0</v>
      </c>
      <c r="M47" s="42">
        <f>VLOOKUP($A47&amp;M$56,決統データ!$A$3:$DE$365,$E47+19,FALSE)</f>
        <v>0</v>
      </c>
      <c r="N47" s="42">
        <f>VLOOKUP($A47&amp;N$56,決統データ!$A$3:$DE$365,$E47+19,FALSE)</f>
        <v>0</v>
      </c>
      <c r="O47" s="335">
        <f t="shared" si="1"/>
        <v>0</v>
      </c>
    </row>
    <row r="48" spans="1:15">
      <c r="A48" s="27" t="str">
        <f t="shared" si="0"/>
        <v>1625101</v>
      </c>
      <c r="B48" s="28" t="s">
        <v>1114</v>
      </c>
      <c r="C48" s="29">
        <v>51</v>
      </c>
      <c r="D48" s="28" t="s">
        <v>761</v>
      </c>
      <c r="E48" s="407">
        <v>46</v>
      </c>
      <c r="F48" s="611"/>
      <c r="G48" s="1001"/>
      <c r="H48" s="1002"/>
      <c r="I48" s="64" t="s">
        <v>1032</v>
      </c>
      <c r="J48" s="62"/>
      <c r="K48" s="42">
        <f>VLOOKUP($A48&amp;K$56,決統データ!$A$3:$DE$365,$E48+19,FALSE)</f>
        <v>0</v>
      </c>
      <c r="L48" s="42">
        <f>VLOOKUP($A48&amp;L$56,決統データ!$A$3:$DE$365,$E48+19,FALSE)</f>
        <v>0</v>
      </c>
      <c r="M48" s="42">
        <f>VLOOKUP($A48&amp;M$56,決統データ!$A$3:$DE$365,$E48+19,FALSE)</f>
        <v>5</v>
      </c>
      <c r="N48" s="42">
        <f>VLOOKUP($A48&amp;N$56,決統データ!$A$3:$DE$365,$E48+19,FALSE)</f>
        <v>1</v>
      </c>
      <c r="O48" s="335">
        <f t="shared" si="1"/>
        <v>6</v>
      </c>
    </row>
    <row r="49" spans="1:15">
      <c r="A49" s="27" t="str">
        <f t="shared" si="0"/>
        <v>1625101</v>
      </c>
      <c r="B49" s="28" t="s">
        <v>1114</v>
      </c>
      <c r="C49" s="29">
        <v>51</v>
      </c>
      <c r="D49" s="28" t="s">
        <v>761</v>
      </c>
      <c r="E49" s="407">
        <v>47</v>
      </c>
      <c r="F49" s="611"/>
      <c r="G49" s="1001"/>
      <c r="H49" s="1002"/>
      <c r="I49" s="64" t="s">
        <v>1031</v>
      </c>
      <c r="J49" s="62"/>
      <c r="K49" s="42">
        <f>VLOOKUP($A49&amp;K$56,決統データ!$A$3:$DE$365,$E49+19,FALSE)</f>
        <v>0</v>
      </c>
      <c r="L49" s="42">
        <f>VLOOKUP($A49&amp;L$56,決統データ!$A$3:$DE$365,$E49+19,FALSE)</f>
        <v>0</v>
      </c>
      <c r="M49" s="42">
        <f>VLOOKUP($A49&amp;M$56,決統データ!$A$3:$DE$365,$E49+19,FALSE)</f>
        <v>0</v>
      </c>
      <c r="N49" s="42">
        <f>VLOOKUP($A49&amp;N$56,決統データ!$A$3:$DE$365,$E49+19,FALSE)</f>
        <v>0</v>
      </c>
      <c r="O49" s="335">
        <f t="shared" si="1"/>
        <v>0</v>
      </c>
    </row>
    <row r="50" spans="1:15">
      <c r="A50" s="27" t="str">
        <f t="shared" si="0"/>
        <v>1625101</v>
      </c>
      <c r="B50" s="28" t="s">
        <v>1114</v>
      </c>
      <c r="C50" s="29">
        <v>51</v>
      </c>
      <c r="D50" s="28" t="s">
        <v>761</v>
      </c>
      <c r="E50" s="407">
        <v>48</v>
      </c>
      <c r="F50" s="611"/>
      <c r="G50" s="969"/>
      <c r="H50" s="970"/>
      <c r="I50" s="64" t="s">
        <v>770</v>
      </c>
      <c r="J50" s="62"/>
      <c r="K50" s="42">
        <f>VLOOKUP($A50&amp;K$56,決統データ!$A$3:$DE$365,$E50+19,FALSE)</f>
        <v>0</v>
      </c>
      <c r="L50" s="42">
        <f>VLOOKUP($A50&amp;L$56,決統データ!$A$3:$DE$365,$E50+19,FALSE)</f>
        <v>0</v>
      </c>
      <c r="M50" s="42">
        <f>VLOOKUP($A50&amp;M$56,決統データ!$A$3:$DE$365,$E50+19,FALSE)</f>
        <v>19</v>
      </c>
      <c r="N50" s="42">
        <f>VLOOKUP($A50&amp;N$56,決統データ!$A$3:$DE$365,$E50+19,FALSE)</f>
        <v>3</v>
      </c>
      <c r="O50" s="335">
        <f t="shared" si="1"/>
        <v>22</v>
      </c>
    </row>
    <row r="51" spans="1:15">
      <c r="A51" s="27" t="str">
        <f t="shared" si="0"/>
        <v>1625101</v>
      </c>
      <c r="B51" s="28" t="s">
        <v>1114</v>
      </c>
      <c r="C51" s="29">
        <v>51</v>
      </c>
      <c r="D51" s="28" t="s">
        <v>761</v>
      </c>
      <c r="E51" s="407">
        <v>49</v>
      </c>
      <c r="F51" s="611"/>
      <c r="G51" s="638" t="s">
        <v>1030</v>
      </c>
      <c r="H51" s="968"/>
      <c r="I51" s="64" t="s">
        <v>770</v>
      </c>
      <c r="J51" s="62"/>
      <c r="K51" s="42">
        <f>VLOOKUP($A51&amp;K$56,決統データ!$A$3:$DE$365,$E51+19,FALSE)</f>
        <v>0</v>
      </c>
      <c r="L51" s="42">
        <f>VLOOKUP($A51&amp;L$56,決統データ!$A$3:$DE$365,$E51+19,FALSE)</f>
        <v>0</v>
      </c>
      <c r="M51" s="42">
        <f>VLOOKUP($A51&amp;M$56,決統データ!$A$3:$DE$365,$E51+19,FALSE)</f>
        <v>19</v>
      </c>
      <c r="N51" s="42">
        <f>VLOOKUP($A51&amp;N$56,決統データ!$A$3:$DE$365,$E51+19,FALSE)</f>
        <v>3</v>
      </c>
      <c r="O51" s="335">
        <f t="shared" si="1"/>
        <v>22</v>
      </c>
    </row>
    <row r="52" spans="1:15">
      <c r="A52" s="27" t="str">
        <f t="shared" si="0"/>
        <v>1625101</v>
      </c>
      <c r="B52" s="28" t="s">
        <v>1114</v>
      </c>
      <c r="C52" s="29">
        <v>51</v>
      </c>
      <c r="D52" s="28" t="s">
        <v>761</v>
      </c>
      <c r="E52" s="407">
        <v>50</v>
      </c>
      <c r="F52" s="611"/>
      <c r="G52" s="1001"/>
      <c r="H52" s="1002"/>
      <c r="I52" s="64" t="s">
        <v>1029</v>
      </c>
      <c r="J52" s="62"/>
      <c r="K52" s="42">
        <f>VLOOKUP($A52&amp;K$56,決統データ!$A$3:$DE$365,$E52+19,FALSE)</f>
        <v>0</v>
      </c>
      <c r="L52" s="42">
        <f>VLOOKUP($A52&amp;L$56,決統データ!$A$3:$DE$365,$E52+19,FALSE)</f>
        <v>0</v>
      </c>
      <c r="M52" s="42">
        <f>VLOOKUP($A52&amp;M$56,決統データ!$A$3:$DE$365,$E52+19,FALSE)</f>
        <v>19</v>
      </c>
      <c r="N52" s="42">
        <f>VLOOKUP($A52&amp;N$56,決統データ!$A$3:$DE$365,$E52+19,FALSE)</f>
        <v>3</v>
      </c>
      <c r="O52" s="335">
        <f t="shared" si="1"/>
        <v>22</v>
      </c>
    </row>
    <row r="53" spans="1:15">
      <c r="A53" s="27" t="str">
        <f t="shared" si="0"/>
        <v>1625101</v>
      </c>
      <c r="B53" s="28" t="s">
        <v>1114</v>
      </c>
      <c r="C53" s="29">
        <v>51</v>
      </c>
      <c r="D53" s="28" t="s">
        <v>761</v>
      </c>
      <c r="E53" s="407">
        <v>51</v>
      </c>
      <c r="F53" s="612"/>
      <c r="G53" s="969"/>
      <c r="H53" s="970"/>
      <c r="I53" s="64" t="s">
        <v>1028</v>
      </c>
      <c r="J53" s="62"/>
      <c r="K53" s="42">
        <f>VLOOKUP($A53&amp;K$56,決統データ!$A$3:$DE$365,$E53+19,FALSE)</f>
        <v>0</v>
      </c>
      <c r="L53" s="42">
        <f>VLOOKUP($A53&amp;L$56,決統データ!$A$3:$DE$365,$E53+19,FALSE)</f>
        <v>0</v>
      </c>
      <c r="M53" s="42">
        <f>VLOOKUP($A53&amp;M$56,決統データ!$A$3:$DE$365,$E53+19,FALSE)</f>
        <v>0</v>
      </c>
      <c r="N53" s="42">
        <f>VLOOKUP($A53&amp;N$56,決統データ!$A$3:$DE$365,$E53+19,FALSE)</f>
        <v>0</v>
      </c>
      <c r="O53" s="335">
        <f t="shared" si="1"/>
        <v>0</v>
      </c>
    </row>
    <row r="54" spans="1:15">
      <c r="K54" s="5"/>
      <c r="L54" s="5"/>
      <c r="M54" s="5"/>
      <c r="N54" s="5"/>
      <c r="O54" s="5"/>
    </row>
    <row r="55" spans="1:15">
      <c r="K55" s="5"/>
      <c r="L55" s="5"/>
      <c r="M55" s="5"/>
      <c r="N55" s="5"/>
      <c r="O55" s="5"/>
    </row>
    <row r="56" spans="1:15" hidden="1">
      <c r="K56" s="157" t="str">
        <f>+K57&amp;K59</f>
        <v>262129001</v>
      </c>
      <c r="L56" s="405" t="str">
        <f>+L57&amp;L59</f>
        <v>262129002</v>
      </c>
      <c r="M56" s="405" t="str">
        <f>+M57&amp;M59</f>
        <v>264075001</v>
      </c>
      <c r="N56" s="405" t="str">
        <f>+N57&amp;N59</f>
        <v>264636001</v>
      </c>
      <c r="O56" s="5"/>
    </row>
    <row r="57" spans="1:15" hidden="1">
      <c r="K57" s="157" t="s">
        <v>567</v>
      </c>
      <c r="L57" s="157" t="s">
        <v>567</v>
      </c>
      <c r="M57" s="280" t="s">
        <v>573</v>
      </c>
      <c r="N57" s="157" t="s">
        <v>575</v>
      </c>
      <c r="O57" s="5"/>
    </row>
    <row r="58" spans="1:15" hidden="1">
      <c r="K58" s="101" t="s">
        <v>568</v>
      </c>
      <c r="L58" s="101" t="s">
        <v>568</v>
      </c>
      <c r="M58" s="280" t="s">
        <v>574</v>
      </c>
      <c r="N58" s="101" t="s">
        <v>462</v>
      </c>
    </row>
    <row r="59" spans="1:15" hidden="1">
      <c r="K59" s="101" t="s">
        <v>728</v>
      </c>
      <c r="L59" s="357" t="s">
        <v>1278</v>
      </c>
      <c r="M59" s="280" t="s">
        <v>728</v>
      </c>
      <c r="N59" s="101" t="s">
        <v>728</v>
      </c>
    </row>
    <row r="60" spans="1:15" ht="43.2" hidden="1">
      <c r="K60" s="132" t="s">
        <v>733</v>
      </c>
      <c r="L60" s="132" t="s">
        <v>732</v>
      </c>
      <c r="M60" s="338" t="s">
        <v>349</v>
      </c>
      <c r="N60" s="132" t="s">
        <v>730</v>
      </c>
    </row>
  </sheetData>
  <sheetProtection algorithmName="SHA-512" hashValue="wLWjOPykbqbxR23shTAh8fvLji+hm1b3kyEHFMZUSyO75mM2cOI+W0gPpkuoAeUhBQzu+t0TmSuIsU4jqGW+0Q==" saltValue="ShOY4+8/gGKNFG8pU2swqQ==" spinCount="100000" sheet="1" objects="1" scenarios="1"/>
  <customSheetViews>
    <customSheetView guid="{247A5D4D-80F1-4466-92F7-7A3BC78E450F}" printArea="1" topLeftCell="A7">
      <selection activeCell="C43" sqref="C43"/>
      <pageMargins left="0.78740157480314965" right="0.78740157480314965" top="0.78740157480314965" bottom="0.78740157480314965" header="0.51181102362204722" footer="0.27559055118110237"/>
      <pageSetup paperSize="9" scale="60" orientation="landscape" blackAndWhite="1" horizontalDpi="300" verticalDpi="300"/>
      <headerFooter alignWithMargins="0"/>
    </customSheetView>
  </customSheetViews>
  <mergeCells count="23">
    <mergeCell ref="F43:F53"/>
    <mergeCell ref="G51:H53"/>
    <mergeCell ref="G43:H50"/>
    <mergeCell ref="H34:H35"/>
    <mergeCell ref="F15:F42"/>
    <mergeCell ref="G38:H39"/>
    <mergeCell ref="G40:G42"/>
    <mergeCell ref="H29:H30"/>
    <mergeCell ref="H31:H33"/>
    <mergeCell ref="H20:H21"/>
    <mergeCell ref="G15:G17"/>
    <mergeCell ref="H18:H19"/>
    <mergeCell ref="G18:G36"/>
    <mergeCell ref="H22:H23"/>
    <mergeCell ref="H24:H25"/>
    <mergeCell ref="H27:H28"/>
    <mergeCell ref="F3:J3"/>
    <mergeCell ref="F4:J4"/>
    <mergeCell ref="G8:G12"/>
    <mergeCell ref="F7:F14"/>
    <mergeCell ref="F5:J5"/>
    <mergeCell ref="F6:J6"/>
    <mergeCell ref="G7:J7"/>
  </mergeCells>
  <phoneticPr fontId="3"/>
  <pageMargins left="0.78740157480314965" right="0.78740157480314965" top="0.78740157480314965" bottom="0.78740157480314965" header="0.51181102362204722" footer="0.27559055118110237"/>
  <pageSetup paperSize="9" scale="47" fitToWidth="0" orientation="portrait" blackAndWhite="1"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O94"/>
  <sheetViews>
    <sheetView view="pageBreakPreview" zoomScaleNormal="100" zoomScaleSheetLayoutView="100" workbookViewId="0">
      <pane ySplit="3" topLeftCell="A4" activePane="bottomLeft" state="frozen"/>
      <selection pane="bottomLeft" activeCell="A90" sqref="A90:XFD94"/>
    </sheetView>
  </sheetViews>
  <sheetFormatPr defaultColWidth="9" defaultRowHeight="14.4"/>
  <cols>
    <col min="1" max="1" width="9.69921875" style="1" hidden="1" customWidth="1"/>
    <col min="2" max="2" width="4.296875" style="1" hidden="1" customWidth="1"/>
    <col min="3" max="4" width="3.296875" style="1" hidden="1" customWidth="1"/>
    <col min="5" max="5" width="4.69921875" style="24" hidden="1" customWidth="1"/>
    <col min="6" max="6" width="3.5" style="1" customWidth="1"/>
    <col min="7" max="7" width="5.09765625" style="1" customWidth="1"/>
    <col min="8" max="8" width="5" style="1" customWidth="1"/>
    <col min="9" max="9" width="4.09765625" style="1" customWidth="1"/>
    <col min="10" max="10" width="26.5" style="1" customWidth="1"/>
    <col min="11" max="15" width="12.09765625" style="1" customWidth="1"/>
    <col min="16" max="16384" width="9" style="1"/>
  </cols>
  <sheetData>
    <row r="1" spans="1:15">
      <c r="F1" s="1" t="s">
        <v>867</v>
      </c>
      <c r="M1" s="83"/>
      <c r="O1" s="83" t="s">
        <v>513</v>
      </c>
    </row>
    <row r="2" spans="1:15" ht="33.75" customHeight="1">
      <c r="F2" s="807"/>
      <c r="G2" s="807"/>
      <c r="H2" s="807"/>
      <c r="I2" s="807"/>
      <c r="J2" s="807"/>
      <c r="K2" s="11" t="s">
        <v>533</v>
      </c>
      <c r="L2" s="11" t="s">
        <v>533</v>
      </c>
      <c r="M2" s="11" t="s">
        <v>351</v>
      </c>
      <c r="N2" s="11" t="s">
        <v>462</v>
      </c>
      <c r="O2" s="11" t="s">
        <v>587</v>
      </c>
    </row>
    <row r="3" spans="1:15" ht="32.4">
      <c r="A3" s="26"/>
      <c r="B3" s="67" t="s">
        <v>757</v>
      </c>
      <c r="C3" s="26" t="s">
        <v>758</v>
      </c>
      <c r="D3" s="26" t="s">
        <v>759</v>
      </c>
      <c r="E3" s="30" t="s">
        <v>760</v>
      </c>
      <c r="F3" s="476" t="s">
        <v>1072</v>
      </c>
      <c r="G3" s="498"/>
      <c r="H3" s="498"/>
      <c r="I3" s="498"/>
      <c r="J3" s="490"/>
      <c r="K3" s="337" t="s">
        <v>1071</v>
      </c>
      <c r="L3" s="337" t="s">
        <v>1367</v>
      </c>
      <c r="M3" s="336" t="s">
        <v>1469</v>
      </c>
      <c r="N3" s="337" t="s">
        <v>1468</v>
      </c>
      <c r="O3" s="60"/>
    </row>
    <row r="4" spans="1:15">
      <c r="A4" s="27" t="str">
        <f>+B4&amp;C4&amp;D4</f>
        <v>1622601</v>
      </c>
      <c r="B4" s="28" t="s">
        <v>1114</v>
      </c>
      <c r="C4" s="29">
        <v>26</v>
      </c>
      <c r="D4" s="28" t="s">
        <v>761</v>
      </c>
      <c r="E4" s="31" t="s">
        <v>762</v>
      </c>
      <c r="F4" s="611" t="s">
        <v>866</v>
      </c>
      <c r="G4" s="636" t="s">
        <v>865</v>
      </c>
      <c r="H4" s="636"/>
      <c r="I4" s="636"/>
      <c r="J4" s="636"/>
      <c r="K4" s="43">
        <f>VLOOKUP($A4&amp;K$90,決統データ!$A$3:$DE$365,$E4+19,FALSE)</f>
        <v>895</v>
      </c>
      <c r="L4" s="43">
        <f>VLOOKUP($A4&amp;L$90,決統データ!$A$3:$DE$365,$E4+19,FALSE)</f>
        <v>55523</v>
      </c>
      <c r="M4" s="43">
        <f>VLOOKUP($A4&amp;M$90,決統データ!$A$3:$DE$365,$E4+19,FALSE)</f>
        <v>141435</v>
      </c>
      <c r="N4" s="43">
        <f>VLOOKUP($A4&amp;N$90,決統データ!$A$3:$DE$365,$E4+19,FALSE)</f>
        <v>20247</v>
      </c>
      <c r="O4" s="331">
        <f t="shared" ref="O4:O35" si="0">SUM(K4:N4)</f>
        <v>218100</v>
      </c>
    </row>
    <row r="5" spans="1:15">
      <c r="A5" s="27" t="str">
        <f t="shared" ref="A5:A68" si="1">+B5&amp;C5&amp;D5</f>
        <v>1622601</v>
      </c>
      <c r="B5" s="28" t="s">
        <v>1114</v>
      </c>
      <c r="C5" s="29">
        <v>26</v>
      </c>
      <c r="D5" s="28" t="s">
        <v>761</v>
      </c>
      <c r="E5" s="24">
        <v>2</v>
      </c>
      <c r="F5" s="611"/>
      <c r="G5" s="467" t="s">
        <v>1085</v>
      </c>
      <c r="H5" s="467"/>
      <c r="I5" s="467"/>
      <c r="J5" s="467"/>
      <c r="K5" s="43">
        <f>VLOOKUP($A5&amp;K$90,決統データ!$A$3:$DE$365,$E5+19,FALSE)</f>
        <v>869</v>
      </c>
      <c r="L5" s="43">
        <f>VLOOKUP($A5&amp;L$90,決統データ!$A$3:$DE$365,$E5+19,FALSE)</f>
        <v>55283</v>
      </c>
      <c r="M5" s="43">
        <f>VLOOKUP($A5&amp;M$90,決統データ!$A$3:$DE$365,$E5+19,FALSE)</f>
        <v>80794</v>
      </c>
      <c r="N5" s="43">
        <f>VLOOKUP($A5&amp;N$90,決統データ!$A$3:$DE$365,$E5+19,FALSE)</f>
        <v>20209</v>
      </c>
      <c r="O5" s="331">
        <f t="shared" si="0"/>
        <v>157155</v>
      </c>
    </row>
    <row r="6" spans="1:15">
      <c r="A6" s="27" t="str">
        <f t="shared" si="1"/>
        <v>1622601</v>
      </c>
      <c r="B6" s="28" t="s">
        <v>1114</v>
      </c>
      <c r="C6" s="29">
        <v>26</v>
      </c>
      <c r="D6" s="28" t="s">
        <v>761</v>
      </c>
      <c r="E6" s="135">
        <v>3</v>
      </c>
      <c r="F6" s="611"/>
      <c r="G6" s="467" t="s">
        <v>863</v>
      </c>
      <c r="H6" s="467"/>
      <c r="I6" s="467"/>
      <c r="J6" s="467"/>
      <c r="K6" s="43">
        <f>VLOOKUP($A6&amp;K$90,決統データ!$A$3:$DE$365,$E6+19,FALSE)</f>
        <v>0</v>
      </c>
      <c r="L6" s="43">
        <f>VLOOKUP($A6&amp;L$90,決統データ!$A$3:$DE$365,$E6+19,FALSE)</f>
        <v>55283</v>
      </c>
      <c r="M6" s="43">
        <f>VLOOKUP($A6&amp;M$90,決統データ!$A$3:$DE$365,$E6+19,FALSE)</f>
        <v>80756</v>
      </c>
      <c r="N6" s="43">
        <f>VLOOKUP($A6&amp;N$90,決統データ!$A$3:$DE$365,$E6+19,FALSE)</f>
        <v>20209</v>
      </c>
      <c r="O6" s="331">
        <f t="shared" si="0"/>
        <v>156248</v>
      </c>
    </row>
    <row r="7" spans="1:15">
      <c r="A7" s="27" t="str">
        <f t="shared" si="1"/>
        <v>1622601</v>
      </c>
      <c r="B7" s="28" t="s">
        <v>1114</v>
      </c>
      <c r="C7" s="29">
        <v>26</v>
      </c>
      <c r="D7" s="28" t="s">
        <v>761</v>
      </c>
      <c r="E7" s="135">
        <v>6</v>
      </c>
      <c r="F7" s="611"/>
      <c r="G7" s="467" t="s">
        <v>848</v>
      </c>
      <c r="H7" s="467"/>
      <c r="I7" s="467"/>
      <c r="J7" s="467"/>
      <c r="K7" s="43">
        <f>VLOOKUP($A7&amp;K$90,決統データ!$A$3:$DE$365,$E7+19,FALSE)</f>
        <v>869</v>
      </c>
      <c r="L7" s="43">
        <f>VLOOKUP($A7&amp;L$90,決統データ!$A$3:$DE$365,$E7+19,FALSE)</f>
        <v>0</v>
      </c>
      <c r="M7" s="43">
        <f>VLOOKUP($A7&amp;M$90,決統データ!$A$3:$DE$365,$E7+19,FALSE)</f>
        <v>38</v>
      </c>
      <c r="N7" s="43">
        <f>VLOOKUP($A7&amp;N$90,決統データ!$A$3:$DE$365,$E7+19,FALSE)</f>
        <v>0</v>
      </c>
      <c r="O7" s="331">
        <f t="shared" si="0"/>
        <v>907</v>
      </c>
    </row>
    <row r="8" spans="1:15">
      <c r="A8" s="27" t="str">
        <f t="shared" si="1"/>
        <v>1622601</v>
      </c>
      <c r="B8" s="28" t="s">
        <v>1114</v>
      </c>
      <c r="C8" s="29">
        <v>26</v>
      </c>
      <c r="D8" s="28" t="s">
        <v>761</v>
      </c>
      <c r="E8" s="24">
        <v>7</v>
      </c>
      <c r="F8" s="611"/>
      <c r="G8" s="467" t="s">
        <v>1084</v>
      </c>
      <c r="H8" s="467"/>
      <c r="I8" s="467"/>
      <c r="J8" s="467"/>
      <c r="K8" s="43">
        <f>VLOOKUP($A8&amp;K$90,決統データ!$A$3:$DE$365,$E8+19,FALSE)</f>
        <v>26</v>
      </c>
      <c r="L8" s="43">
        <f>VLOOKUP($A8&amp;L$90,決統データ!$A$3:$DE$365,$E8+19,FALSE)</f>
        <v>240</v>
      </c>
      <c r="M8" s="43">
        <f>VLOOKUP($A8&amp;M$90,決統データ!$A$3:$DE$365,$E8+19,FALSE)</f>
        <v>60641</v>
      </c>
      <c r="N8" s="43">
        <f>VLOOKUP($A8&amp;N$90,決統データ!$A$3:$DE$365,$E8+19,FALSE)</f>
        <v>38</v>
      </c>
      <c r="O8" s="331">
        <f t="shared" si="0"/>
        <v>60945</v>
      </c>
    </row>
    <row r="9" spans="1:15">
      <c r="A9" s="27" t="str">
        <f t="shared" si="1"/>
        <v>1622601</v>
      </c>
      <c r="B9" s="28" t="s">
        <v>1114</v>
      </c>
      <c r="C9" s="29">
        <v>26</v>
      </c>
      <c r="D9" s="28" t="s">
        <v>761</v>
      </c>
      <c r="E9" s="24">
        <v>8</v>
      </c>
      <c r="F9" s="611"/>
      <c r="G9" s="467" t="s">
        <v>860</v>
      </c>
      <c r="H9" s="467"/>
      <c r="I9" s="467"/>
      <c r="J9" s="467"/>
      <c r="K9" s="43">
        <f>VLOOKUP($A9&amp;K$90,決統データ!$A$3:$DE$365,$E9+19,FALSE)</f>
        <v>0</v>
      </c>
      <c r="L9" s="43">
        <f>VLOOKUP($A9&amp;L$90,決統データ!$A$3:$DE$365,$E9+19,FALSE)</f>
        <v>143</v>
      </c>
      <c r="M9" s="43">
        <f>VLOOKUP($A9&amp;M$90,決統データ!$A$3:$DE$365,$E9+19,FALSE)</f>
        <v>0</v>
      </c>
      <c r="N9" s="43">
        <f>VLOOKUP($A9&amp;N$90,決統データ!$A$3:$DE$365,$E9+19,FALSE)</f>
        <v>0</v>
      </c>
      <c r="O9" s="331">
        <f t="shared" si="0"/>
        <v>143</v>
      </c>
    </row>
    <row r="10" spans="1:15">
      <c r="A10" s="27" t="str">
        <f t="shared" si="1"/>
        <v>1622601</v>
      </c>
      <c r="B10" s="28" t="s">
        <v>1114</v>
      </c>
      <c r="C10" s="29">
        <v>26</v>
      </c>
      <c r="D10" s="28" t="s">
        <v>761</v>
      </c>
      <c r="E10" s="24">
        <v>9</v>
      </c>
      <c r="F10" s="611"/>
      <c r="G10" s="467" t="s">
        <v>895</v>
      </c>
      <c r="H10" s="467"/>
      <c r="I10" s="467"/>
      <c r="J10" s="467"/>
      <c r="K10" s="43">
        <f>VLOOKUP($A10&amp;K$90,決統データ!$A$3:$DE$365,$E10+19,FALSE)</f>
        <v>0</v>
      </c>
      <c r="L10" s="43">
        <f>VLOOKUP($A10&amp;L$90,決統データ!$A$3:$DE$365,$E10+19,FALSE)</f>
        <v>0</v>
      </c>
      <c r="M10" s="43">
        <f>VLOOKUP($A10&amp;M$90,決統データ!$A$3:$DE$365,$E10+19,FALSE)</f>
        <v>150</v>
      </c>
      <c r="N10" s="43">
        <f>VLOOKUP($A10&amp;N$90,決統データ!$A$3:$DE$365,$E10+19,FALSE)</f>
        <v>0</v>
      </c>
      <c r="O10" s="331">
        <f t="shared" si="0"/>
        <v>150</v>
      </c>
    </row>
    <row r="11" spans="1:15">
      <c r="A11" s="27" t="str">
        <f t="shared" si="1"/>
        <v>1622601</v>
      </c>
      <c r="B11" s="28" t="s">
        <v>1114</v>
      </c>
      <c r="C11" s="29">
        <v>26</v>
      </c>
      <c r="D11" s="28" t="s">
        <v>761</v>
      </c>
      <c r="E11" s="24">
        <v>10</v>
      </c>
      <c r="F11" s="611"/>
      <c r="G11" s="467" t="s">
        <v>894</v>
      </c>
      <c r="H11" s="467"/>
      <c r="I11" s="467"/>
      <c r="J11" s="467"/>
      <c r="K11" s="43">
        <f>VLOOKUP($A11&amp;K$90,決統データ!$A$3:$DE$365,$E11+19,FALSE)</f>
        <v>0</v>
      </c>
      <c r="L11" s="43">
        <f>VLOOKUP($A11&amp;L$90,決統データ!$A$3:$DE$365,$E11+19,FALSE)</f>
        <v>0</v>
      </c>
      <c r="M11" s="43">
        <f>VLOOKUP($A11&amp;M$90,決統データ!$A$3:$DE$365,$E11+19,FALSE)</f>
        <v>59976</v>
      </c>
      <c r="N11" s="43">
        <f>VLOOKUP($A11&amp;N$90,決統データ!$A$3:$DE$365,$E11+19,FALSE)</f>
        <v>0</v>
      </c>
      <c r="O11" s="331">
        <f t="shared" si="0"/>
        <v>59976</v>
      </c>
    </row>
    <row r="12" spans="1:15">
      <c r="A12" s="27" t="str">
        <f t="shared" si="1"/>
        <v>1622601</v>
      </c>
      <c r="B12" s="28" t="s">
        <v>1114</v>
      </c>
      <c r="C12" s="29">
        <v>26</v>
      </c>
      <c r="D12" s="28" t="s">
        <v>761</v>
      </c>
      <c r="E12" s="24">
        <v>11</v>
      </c>
      <c r="F12" s="611"/>
      <c r="G12" s="467" t="s">
        <v>893</v>
      </c>
      <c r="H12" s="467"/>
      <c r="I12" s="467"/>
      <c r="J12" s="467"/>
      <c r="K12" s="43">
        <f>VLOOKUP($A12&amp;K$90,決統データ!$A$3:$DE$365,$E12+19,FALSE)</f>
        <v>26</v>
      </c>
      <c r="L12" s="43">
        <f>VLOOKUP($A12&amp;L$90,決統データ!$A$3:$DE$365,$E12+19,FALSE)</f>
        <v>97</v>
      </c>
      <c r="M12" s="43">
        <f>VLOOKUP($A12&amp;M$90,決統データ!$A$3:$DE$365,$E12+19,FALSE)</f>
        <v>515</v>
      </c>
      <c r="N12" s="43">
        <f>VLOOKUP($A12&amp;N$90,決統データ!$A$3:$DE$365,$E12+19,FALSE)</f>
        <v>38</v>
      </c>
      <c r="O12" s="331">
        <f t="shared" si="0"/>
        <v>676</v>
      </c>
    </row>
    <row r="13" spans="1:15">
      <c r="A13" s="27" t="str">
        <f t="shared" si="1"/>
        <v>1622601</v>
      </c>
      <c r="B13" s="28" t="s">
        <v>1114</v>
      </c>
      <c r="C13" s="29">
        <v>26</v>
      </c>
      <c r="D13" s="28" t="s">
        <v>761</v>
      </c>
      <c r="E13" s="24">
        <v>12</v>
      </c>
      <c r="F13" s="611"/>
      <c r="G13" s="467" t="s">
        <v>857</v>
      </c>
      <c r="H13" s="467"/>
      <c r="I13" s="467"/>
      <c r="J13" s="467"/>
      <c r="K13" s="43">
        <f>VLOOKUP($A13&amp;K$90,決統データ!$A$3:$DE$365,$E13+19,FALSE)</f>
        <v>9676</v>
      </c>
      <c r="L13" s="43">
        <f>VLOOKUP($A13&amp;L$90,決統データ!$A$3:$DE$365,$E13+19,FALSE)</f>
        <v>61909</v>
      </c>
      <c r="M13" s="43">
        <f>VLOOKUP($A13&amp;M$90,決統データ!$A$3:$DE$365,$E13+19,FALSE)</f>
        <v>141453</v>
      </c>
      <c r="N13" s="43">
        <f>VLOOKUP($A13&amp;N$90,決統データ!$A$3:$DE$365,$E13+19,FALSE)</f>
        <v>19225</v>
      </c>
      <c r="O13" s="331">
        <f t="shared" si="0"/>
        <v>232263</v>
      </c>
    </row>
    <row r="14" spans="1:15">
      <c r="A14" s="27" t="str">
        <f t="shared" si="1"/>
        <v>1622601</v>
      </c>
      <c r="B14" s="28" t="s">
        <v>1114</v>
      </c>
      <c r="C14" s="29">
        <v>26</v>
      </c>
      <c r="D14" s="28" t="s">
        <v>761</v>
      </c>
      <c r="E14" s="24">
        <v>13</v>
      </c>
      <c r="F14" s="611"/>
      <c r="G14" s="467" t="s">
        <v>1083</v>
      </c>
      <c r="H14" s="467"/>
      <c r="I14" s="467"/>
      <c r="J14" s="467"/>
      <c r="K14" s="43">
        <f>VLOOKUP($A14&amp;K$90,決統データ!$A$3:$DE$365,$E14+19,FALSE)</f>
        <v>2428</v>
      </c>
      <c r="L14" s="43">
        <f>VLOOKUP($A14&amp;L$90,決統データ!$A$3:$DE$365,$E14+19,FALSE)</f>
        <v>61888</v>
      </c>
      <c r="M14" s="43">
        <f>VLOOKUP($A14&amp;M$90,決統データ!$A$3:$DE$365,$E14+19,FALSE)</f>
        <v>141453</v>
      </c>
      <c r="N14" s="43">
        <f>VLOOKUP($A14&amp;N$90,決統データ!$A$3:$DE$365,$E14+19,FALSE)</f>
        <v>19225</v>
      </c>
      <c r="O14" s="331">
        <f t="shared" si="0"/>
        <v>224994</v>
      </c>
    </row>
    <row r="15" spans="1:15">
      <c r="A15" s="27" t="str">
        <f t="shared" si="1"/>
        <v>1622601</v>
      </c>
      <c r="B15" s="28" t="s">
        <v>1114</v>
      </c>
      <c r="C15" s="29">
        <v>26</v>
      </c>
      <c r="D15" s="28" t="s">
        <v>761</v>
      </c>
      <c r="E15" s="24">
        <v>14</v>
      </c>
      <c r="F15" s="611"/>
      <c r="G15" s="467" t="s">
        <v>855</v>
      </c>
      <c r="H15" s="467"/>
      <c r="I15" s="467"/>
      <c r="J15" s="467"/>
      <c r="K15" s="43">
        <f>VLOOKUP($A15&amp;K$90,決統データ!$A$3:$DE$365,$E15+19,FALSE)</f>
        <v>0</v>
      </c>
      <c r="L15" s="43">
        <f>VLOOKUP($A15&amp;L$90,決統データ!$A$3:$DE$365,$E15+19,FALSE)</f>
        <v>0</v>
      </c>
      <c r="M15" s="43">
        <f>VLOOKUP($A15&amp;M$90,決統データ!$A$3:$DE$365,$E15+19,FALSE)</f>
        <v>94573</v>
      </c>
      <c r="N15" s="43">
        <f>VLOOKUP($A15&amp;N$90,決統データ!$A$3:$DE$365,$E15+19,FALSE)</f>
        <v>15432</v>
      </c>
      <c r="O15" s="331">
        <f t="shared" si="0"/>
        <v>110005</v>
      </c>
    </row>
    <row r="16" spans="1:15">
      <c r="A16" s="27" t="str">
        <f t="shared" si="1"/>
        <v>1622601</v>
      </c>
      <c r="B16" s="28" t="s">
        <v>1114</v>
      </c>
      <c r="C16" s="29">
        <v>26</v>
      </c>
      <c r="D16" s="28" t="s">
        <v>761</v>
      </c>
      <c r="E16" s="24">
        <v>15</v>
      </c>
      <c r="F16" s="611"/>
      <c r="G16" s="467" t="s">
        <v>1082</v>
      </c>
      <c r="H16" s="467"/>
      <c r="I16" s="467"/>
      <c r="J16" s="467"/>
      <c r="K16" s="43">
        <f>VLOOKUP($A16&amp;K$90,決統データ!$A$3:$DE$365,$E16+19,FALSE)</f>
        <v>0</v>
      </c>
      <c r="L16" s="43">
        <f>VLOOKUP($A16&amp;L$90,決統データ!$A$3:$DE$365,$E16+19,FALSE)</f>
        <v>0</v>
      </c>
      <c r="M16" s="43">
        <f>VLOOKUP($A16&amp;M$90,決統データ!$A$3:$DE$365,$E16+19,FALSE)</f>
        <v>7877</v>
      </c>
      <c r="N16" s="43">
        <f>VLOOKUP($A16&amp;N$90,決統データ!$A$3:$DE$365,$E16+19,FALSE)</f>
        <v>10</v>
      </c>
      <c r="O16" s="331">
        <f t="shared" si="0"/>
        <v>7887</v>
      </c>
    </row>
    <row r="17" spans="1:15">
      <c r="A17" s="27" t="str">
        <f t="shared" si="1"/>
        <v>1622601</v>
      </c>
      <c r="B17" s="28" t="s">
        <v>1114</v>
      </c>
      <c r="C17" s="29">
        <v>26</v>
      </c>
      <c r="D17" s="28" t="s">
        <v>761</v>
      </c>
      <c r="E17" s="24">
        <v>16</v>
      </c>
      <c r="F17" s="611"/>
      <c r="G17" s="467" t="s">
        <v>853</v>
      </c>
      <c r="H17" s="467"/>
      <c r="I17" s="467"/>
      <c r="J17" s="467"/>
      <c r="K17" s="43">
        <f>VLOOKUP($A17&amp;K$90,決統データ!$A$3:$DE$365,$E17+19,FALSE)</f>
        <v>2428</v>
      </c>
      <c r="L17" s="43">
        <f>VLOOKUP($A17&amp;L$90,決統データ!$A$3:$DE$365,$E17+19,FALSE)</f>
        <v>61888</v>
      </c>
      <c r="M17" s="43">
        <f>VLOOKUP($A17&amp;M$90,決統データ!$A$3:$DE$365,$E17+19,FALSE)</f>
        <v>39003</v>
      </c>
      <c r="N17" s="43">
        <f>VLOOKUP($A17&amp;N$90,決統データ!$A$3:$DE$365,$E17+19,FALSE)</f>
        <v>3783</v>
      </c>
      <c r="O17" s="331">
        <f t="shared" si="0"/>
        <v>107102</v>
      </c>
    </row>
    <row r="18" spans="1:15">
      <c r="A18" s="27" t="str">
        <f t="shared" si="1"/>
        <v>1622601</v>
      </c>
      <c r="B18" s="28" t="s">
        <v>1114</v>
      </c>
      <c r="C18" s="29">
        <v>26</v>
      </c>
      <c r="D18" s="28" t="s">
        <v>761</v>
      </c>
      <c r="E18" s="24">
        <v>17</v>
      </c>
      <c r="F18" s="611"/>
      <c r="G18" s="467" t="s">
        <v>1081</v>
      </c>
      <c r="H18" s="467"/>
      <c r="I18" s="467"/>
      <c r="J18" s="467"/>
      <c r="K18" s="43">
        <f>VLOOKUP($A18&amp;K$90,決統データ!$A$3:$DE$365,$E18+19,FALSE)</f>
        <v>7248</v>
      </c>
      <c r="L18" s="43">
        <f>VLOOKUP($A18&amp;L$90,決統データ!$A$3:$DE$365,$E18+19,FALSE)</f>
        <v>21</v>
      </c>
      <c r="M18" s="43">
        <f>VLOOKUP($A18&amp;M$90,決統データ!$A$3:$DE$365,$E18+19,FALSE)</f>
        <v>0</v>
      </c>
      <c r="N18" s="43">
        <f>VLOOKUP($A18&amp;N$90,決統データ!$A$3:$DE$365,$E18+19,FALSE)</f>
        <v>0</v>
      </c>
      <c r="O18" s="331">
        <f t="shared" si="0"/>
        <v>7269</v>
      </c>
    </row>
    <row r="19" spans="1:15">
      <c r="A19" s="27" t="str">
        <f t="shared" si="1"/>
        <v>1622601</v>
      </c>
      <c r="B19" s="28" t="s">
        <v>1114</v>
      </c>
      <c r="C19" s="29">
        <v>26</v>
      </c>
      <c r="D19" s="28" t="s">
        <v>761</v>
      </c>
      <c r="E19" s="24">
        <v>18</v>
      </c>
      <c r="F19" s="611"/>
      <c r="G19" s="467" t="s">
        <v>851</v>
      </c>
      <c r="H19" s="467"/>
      <c r="I19" s="467"/>
      <c r="J19" s="467"/>
      <c r="K19" s="43">
        <f>VLOOKUP($A19&amp;K$90,決統データ!$A$3:$DE$365,$E19+19,FALSE)</f>
        <v>7248</v>
      </c>
      <c r="L19" s="43">
        <f>VLOOKUP($A19&amp;L$90,決統データ!$A$3:$DE$365,$E19+19,FALSE)</f>
        <v>21</v>
      </c>
      <c r="M19" s="43">
        <f>VLOOKUP($A19&amp;M$90,決統データ!$A$3:$DE$365,$E19+19,FALSE)</f>
        <v>0</v>
      </c>
      <c r="N19" s="43">
        <f>VLOOKUP($A19&amp;N$90,決統データ!$A$3:$DE$365,$E19+19,FALSE)</f>
        <v>0</v>
      </c>
      <c r="O19" s="331">
        <f t="shared" si="0"/>
        <v>7269</v>
      </c>
    </row>
    <row r="20" spans="1:15">
      <c r="A20" s="27" t="str">
        <f t="shared" si="1"/>
        <v>1622601</v>
      </c>
      <c r="B20" s="28" t="s">
        <v>1114</v>
      </c>
      <c r="C20" s="29">
        <v>26</v>
      </c>
      <c r="D20" s="28" t="s">
        <v>761</v>
      </c>
      <c r="E20" s="24">
        <v>19</v>
      </c>
      <c r="F20" s="611"/>
      <c r="G20" s="467" t="s">
        <v>850</v>
      </c>
      <c r="H20" s="467"/>
      <c r="I20" s="467"/>
      <c r="J20" s="467"/>
      <c r="K20" s="43">
        <f>VLOOKUP($A20&amp;K$90,決統データ!$A$3:$DE$365,$E20+19,FALSE)</f>
        <v>7248</v>
      </c>
      <c r="L20" s="43">
        <f>VLOOKUP($A20&amp;L$90,決統データ!$A$3:$DE$365,$E20+19,FALSE)</f>
        <v>21</v>
      </c>
      <c r="M20" s="43">
        <f>VLOOKUP($A20&amp;M$90,決統データ!$A$3:$DE$365,$E20+19,FALSE)</f>
        <v>0</v>
      </c>
      <c r="N20" s="43">
        <f>VLOOKUP($A20&amp;N$90,決統データ!$A$3:$DE$365,$E20+19,FALSE)</f>
        <v>0</v>
      </c>
      <c r="O20" s="331">
        <f t="shared" si="0"/>
        <v>7269</v>
      </c>
    </row>
    <row r="21" spans="1:15">
      <c r="A21" s="27" t="str">
        <f t="shared" si="1"/>
        <v>1622601</v>
      </c>
      <c r="B21" s="28" t="s">
        <v>1114</v>
      </c>
      <c r="C21" s="29">
        <v>26</v>
      </c>
      <c r="D21" s="28" t="s">
        <v>761</v>
      </c>
      <c r="E21" s="24">
        <v>20</v>
      </c>
      <c r="F21" s="611"/>
      <c r="G21" s="467" t="s">
        <v>849</v>
      </c>
      <c r="H21" s="467"/>
      <c r="I21" s="467"/>
      <c r="J21" s="467"/>
      <c r="K21" s="43">
        <f>VLOOKUP($A21&amp;K$90,決統データ!$A$3:$DE$365,$E21+19,FALSE)</f>
        <v>0</v>
      </c>
      <c r="L21" s="43">
        <f>VLOOKUP($A21&amp;L$90,決統データ!$A$3:$DE$365,$E21+19,FALSE)</f>
        <v>0</v>
      </c>
      <c r="M21" s="43">
        <f>VLOOKUP($A21&amp;M$90,決統データ!$A$3:$DE$365,$E21+19,FALSE)</f>
        <v>0</v>
      </c>
      <c r="N21" s="43">
        <f>VLOOKUP($A21&amp;N$90,決統データ!$A$3:$DE$365,$E21+19,FALSE)</f>
        <v>0</v>
      </c>
      <c r="O21" s="331">
        <f t="shared" si="0"/>
        <v>0</v>
      </c>
    </row>
    <row r="22" spans="1:15">
      <c r="A22" s="27" t="str">
        <f t="shared" si="1"/>
        <v>1622601</v>
      </c>
      <c r="B22" s="28" t="s">
        <v>1114</v>
      </c>
      <c r="C22" s="29">
        <v>26</v>
      </c>
      <c r="D22" s="28" t="s">
        <v>761</v>
      </c>
      <c r="E22" s="24">
        <v>21</v>
      </c>
      <c r="F22" s="611"/>
      <c r="G22" s="467" t="s">
        <v>848</v>
      </c>
      <c r="H22" s="467"/>
      <c r="I22" s="467"/>
      <c r="J22" s="467"/>
      <c r="K22" s="43">
        <f>VLOOKUP($A22&amp;K$90,決統データ!$A$3:$DE$365,$E22+19,FALSE)</f>
        <v>0</v>
      </c>
      <c r="L22" s="43">
        <f>VLOOKUP($A22&amp;L$90,決統データ!$A$3:$DE$365,$E22+19,FALSE)</f>
        <v>0</v>
      </c>
      <c r="M22" s="43">
        <f>VLOOKUP($A22&amp;M$90,決統データ!$A$3:$DE$365,$E22+19,FALSE)</f>
        <v>0</v>
      </c>
      <c r="N22" s="43">
        <f>VLOOKUP($A22&amp;N$90,決統データ!$A$3:$DE$365,$E22+19,FALSE)</f>
        <v>0</v>
      </c>
      <c r="O22" s="331">
        <f t="shared" si="0"/>
        <v>0</v>
      </c>
    </row>
    <row r="23" spans="1:15">
      <c r="A23" s="27" t="str">
        <f t="shared" si="1"/>
        <v>1622601</v>
      </c>
      <c r="B23" s="28" t="s">
        <v>1114</v>
      </c>
      <c r="C23" s="29">
        <v>26</v>
      </c>
      <c r="D23" s="28" t="s">
        <v>761</v>
      </c>
      <c r="E23" s="24">
        <v>22</v>
      </c>
      <c r="F23" s="612"/>
      <c r="G23" s="467" t="s">
        <v>847</v>
      </c>
      <c r="H23" s="467"/>
      <c r="I23" s="467"/>
      <c r="J23" s="467"/>
      <c r="K23" s="43">
        <f>VLOOKUP($A23&amp;K$90,決統データ!$A$3:$DE$365,$E23+19,FALSE)</f>
        <v>-8781</v>
      </c>
      <c r="L23" s="43">
        <f>VLOOKUP($A23&amp;L$90,決統データ!$A$3:$DE$365,$E23+19,FALSE)</f>
        <v>-6386</v>
      </c>
      <c r="M23" s="43">
        <f>VLOOKUP($A23&amp;M$90,決統データ!$A$3:$DE$365,$E23+19,FALSE)</f>
        <v>-18</v>
      </c>
      <c r="N23" s="43">
        <f>VLOOKUP($A23&amp;N$90,決統データ!$A$3:$DE$365,$E23+19,FALSE)</f>
        <v>1022</v>
      </c>
      <c r="O23" s="331">
        <f t="shared" si="0"/>
        <v>-14163</v>
      </c>
    </row>
    <row r="24" spans="1:15">
      <c r="A24" s="27" t="str">
        <f t="shared" si="1"/>
        <v>1622601</v>
      </c>
      <c r="B24" s="28" t="s">
        <v>1114</v>
      </c>
      <c r="C24" s="29">
        <v>26</v>
      </c>
      <c r="D24" s="28" t="s">
        <v>761</v>
      </c>
      <c r="E24" s="24">
        <v>23</v>
      </c>
      <c r="F24" s="610" t="s">
        <v>846</v>
      </c>
      <c r="G24" s="467" t="s">
        <v>845</v>
      </c>
      <c r="H24" s="467"/>
      <c r="I24" s="467"/>
      <c r="J24" s="467"/>
      <c r="K24" s="43">
        <f>VLOOKUP($A24&amp;K$90,決統データ!$A$3:$DE$365,$E24+19,FALSE)</f>
        <v>77100</v>
      </c>
      <c r="L24" s="43">
        <f>VLOOKUP($A24&amp;L$90,決統データ!$A$3:$DE$365,$E24+19,FALSE)</f>
        <v>0</v>
      </c>
      <c r="M24" s="43">
        <f>VLOOKUP($A24&amp;M$90,決統データ!$A$3:$DE$365,$E24+19,FALSE)</f>
        <v>4924</v>
      </c>
      <c r="N24" s="43">
        <f>VLOOKUP($A24&amp;N$90,決統データ!$A$3:$DE$365,$E24+19,FALSE)</f>
        <v>0</v>
      </c>
      <c r="O24" s="331">
        <f t="shared" si="0"/>
        <v>82024</v>
      </c>
    </row>
    <row r="25" spans="1:15">
      <c r="A25" s="27" t="str">
        <f t="shared" si="1"/>
        <v>1622601</v>
      </c>
      <c r="B25" s="28" t="s">
        <v>1114</v>
      </c>
      <c r="C25" s="29">
        <v>26</v>
      </c>
      <c r="D25" s="28" t="s">
        <v>761</v>
      </c>
      <c r="E25" s="24">
        <v>24</v>
      </c>
      <c r="F25" s="611"/>
      <c r="G25" s="467" t="s">
        <v>844</v>
      </c>
      <c r="H25" s="467"/>
      <c r="I25" s="467"/>
      <c r="J25" s="467"/>
      <c r="K25" s="43">
        <f>VLOOKUP($A25&amp;K$90,決統データ!$A$3:$DE$365,$E25+19,FALSE)</f>
        <v>9100</v>
      </c>
      <c r="L25" s="43">
        <f>VLOOKUP($A25&amp;L$90,決統データ!$A$3:$DE$365,$E25+19,FALSE)</f>
        <v>0</v>
      </c>
      <c r="M25" s="43">
        <f>VLOOKUP($A25&amp;M$90,決統データ!$A$3:$DE$365,$E25+19,FALSE)</f>
        <v>0</v>
      </c>
      <c r="N25" s="43">
        <f>VLOOKUP($A25&amp;N$90,決統データ!$A$3:$DE$365,$E25+19,FALSE)</f>
        <v>0</v>
      </c>
      <c r="O25" s="331">
        <f t="shared" si="0"/>
        <v>9100</v>
      </c>
    </row>
    <row r="26" spans="1:15">
      <c r="A26" s="27" t="str">
        <f t="shared" si="1"/>
        <v>1622601</v>
      </c>
      <c r="B26" s="28" t="s">
        <v>1114</v>
      </c>
      <c r="C26" s="29">
        <v>26</v>
      </c>
      <c r="D26" s="28" t="s">
        <v>761</v>
      </c>
      <c r="E26" s="24">
        <v>25</v>
      </c>
      <c r="F26" s="611"/>
      <c r="G26" s="467" t="s">
        <v>843</v>
      </c>
      <c r="H26" s="467"/>
      <c r="I26" s="467"/>
      <c r="J26" s="467"/>
      <c r="K26" s="43">
        <f>VLOOKUP($A26&amp;K$90,決統データ!$A$3:$DE$365,$E26+19,FALSE)</f>
        <v>0</v>
      </c>
      <c r="L26" s="43">
        <f>VLOOKUP($A26&amp;L$90,決統データ!$A$3:$DE$365,$E26+19,FALSE)</f>
        <v>0</v>
      </c>
      <c r="M26" s="43">
        <f>VLOOKUP($A26&amp;M$90,決統データ!$A$3:$DE$365,$E26+19,FALSE)</f>
        <v>0</v>
      </c>
      <c r="N26" s="43">
        <f>VLOOKUP($A26&amp;N$90,決統データ!$A$3:$DE$365,$E26+19,FALSE)</f>
        <v>0</v>
      </c>
      <c r="O26" s="331">
        <f t="shared" si="0"/>
        <v>0</v>
      </c>
    </row>
    <row r="27" spans="1:15">
      <c r="A27" s="27" t="str">
        <f t="shared" si="1"/>
        <v>1622601</v>
      </c>
      <c r="B27" s="28" t="s">
        <v>1114</v>
      </c>
      <c r="C27" s="29">
        <v>26</v>
      </c>
      <c r="D27" s="28" t="s">
        <v>761</v>
      </c>
      <c r="E27" s="24">
        <v>26</v>
      </c>
      <c r="F27" s="611"/>
      <c r="G27" s="467" t="s">
        <v>842</v>
      </c>
      <c r="H27" s="467"/>
      <c r="I27" s="467"/>
      <c r="J27" s="467"/>
      <c r="K27" s="43">
        <f>VLOOKUP($A27&amp;K$90,決統データ!$A$3:$DE$365,$E27+19,FALSE)</f>
        <v>68000</v>
      </c>
      <c r="L27" s="43">
        <f>VLOOKUP($A27&amp;L$90,決統データ!$A$3:$DE$365,$E27+19,FALSE)</f>
        <v>0</v>
      </c>
      <c r="M27" s="43">
        <f>VLOOKUP($A27&amp;M$90,決統データ!$A$3:$DE$365,$E27+19,FALSE)</f>
        <v>4924</v>
      </c>
      <c r="N27" s="43">
        <f>VLOOKUP($A27&amp;N$90,決統データ!$A$3:$DE$365,$E27+19,FALSE)</f>
        <v>0</v>
      </c>
      <c r="O27" s="331">
        <f t="shared" si="0"/>
        <v>72924</v>
      </c>
    </row>
    <row r="28" spans="1:15">
      <c r="A28" s="27" t="str">
        <f t="shared" si="1"/>
        <v>1622601</v>
      </c>
      <c r="B28" s="28" t="s">
        <v>1114</v>
      </c>
      <c r="C28" s="29">
        <v>26</v>
      </c>
      <c r="D28" s="28" t="s">
        <v>761</v>
      </c>
      <c r="E28" s="24">
        <v>27</v>
      </c>
      <c r="F28" s="611"/>
      <c r="G28" s="467" t="s">
        <v>841</v>
      </c>
      <c r="H28" s="467"/>
      <c r="I28" s="467"/>
      <c r="J28" s="467"/>
      <c r="K28" s="43">
        <f>VLOOKUP($A28&amp;K$90,決統データ!$A$3:$DE$365,$E28+19,FALSE)</f>
        <v>0</v>
      </c>
      <c r="L28" s="43">
        <f>VLOOKUP($A28&amp;L$90,決統データ!$A$3:$DE$365,$E28+19,FALSE)</f>
        <v>0</v>
      </c>
      <c r="M28" s="43">
        <f>VLOOKUP($A28&amp;M$90,決統データ!$A$3:$DE$365,$E28+19,FALSE)</f>
        <v>0</v>
      </c>
      <c r="N28" s="43">
        <f>VLOOKUP($A28&amp;N$90,決統データ!$A$3:$DE$365,$E28+19,FALSE)</f>
        <v>0</v>
      </c>
      <c r="O28" s="331">
        <f t="shared" si="0"/>
        <v>0</v>
      </c>
    </row>
    <row r="29" spans="1:15">
      <c r="A29" s="27" t="str">
        <f t="shared" si="1"/>
        <v>1622601</v>
      </c>
      <c r="B29" s="28" t="s">
        <v>1114</v>
      </c>
      <c r="C29" s="29">
        <v>26</v>
      </c>
      <c r="D29" s="28" t="s">
        <v>761</v>
      </c>
      <c r="E29" s="24">
        <v>28</v>
      </c>
      <c r="F29" s="611"/>
      <c r="G29" s="467" t="s">
        <v>840</v>
      </c>
      <c r="H29" s="467"/>
      <c r="I29" s="467"/>
      <c r="J29" s="467"/>
      <c r="K29" s="43">
        <f>VLOOKUP($A29&amp;K$90,決統データ!$A$3:$DE$365,$E29+19,FALSE)</f>
        <v>0</v>
      </c>
      <c r="L29" s="43">
        <f>VLOOKUP($A29&amp;L$90,決統データ!$A$3:$DE$365,$E29+19,FALSE)</f>
        <v>0</v>
      </c>
      <c r="M29" s="43">
        <f>VLOOKUP($A29&amp;M$90,決統データ!$A$3:$DE$365,$E29+19,FALSE)</f>
        <v>0</v>
      </c>
      <c r="N29" s="43">
        <f>VLOOKUP($A29&amp;N$90,決統データ!$A$3:$DE$365,$E29+19,FALSE)</f>
        <v>0</v>
      </c>
      <c r="O29" s="331">
        <f t="shared" si="0"/>
        <v>0</v>
      </c>
    </row>
    <row r="30" spans="1:15">
      <c r="A30" s="27" t="str">
        <f t="shared" si="1"/>
        <v>1622601</v>
      </c>
      <c r="B30" s="28" t="s">
        <v>1114</v>
      </c>
      <c r="C30" s="29">
        <v>26</v>
      </c>
      <c r="D30" s="28" t="s">
        <v>761</v>
      </c>
      <c r="E30" s="24">
        <v>29</v>
      </c>
      <c r="F30" s="611"/>
      <c r="G30" s="467" t="s">
        <v>839</v>
      </c>
      <c r="H30" s="467"/>
      <c r="I30" s="467"/>
      <c r="J30" s="467"/>
      <c r="K30" s="43">
        <f>VLOOKUP($A30&amp;K$90,決統データ!$A$3:$DE$365,$E30+19,FALSE)</f>
        <v>0</v>
      </c>
      <c r="L30" s="43">
        <f>VLOOKUP($A30&amp;L$90,決統データ!$A$3:$DE$365,$E30+19,FALSE)</f>
        <v>0</v>
      </c>
      <c r="M30" s="43">
        <f>VLOOKUP($A30&amp;M$90,決統データ!$A$3:$DE$365,$E30+19,FALSE)</f>
        <v>0</v>
      </c>
      <c r="N30" s="43">
        <f>VLOOKUP($A30&amp;N$90,決統データ!$A$3:$DE$365,$E30+19,FALSE)</f>
        <v>0</v>
      </c>
      <c r="O30" s="331">
        <f t="shared" si="0"/>
        <v>0</v>
      </c>
    </row>
    <row r="31" spans="1:15">
      <c r="A31" s="27" t="str">
        <f t="shared" si="1"/>
        <v>1622601</v>
      </c>
      <c r="B31" s="28" t="s">
        <v>1114</v>
      </c>
      <c r="C31" s="29">
        <v>26</v>
      </c>
      <c r="D31" s="28" t="s">
        <v>761</v>
      </c>
      <c r="E31" s="24">
        <v>30</v>
      </c>
      <c r="F31" s="611"/>
      <c r="G31" s="467" t="s">
        <v>892</v>
      </c>
      <c r="H31" s="467"/>
      <c r="I31" s="467"/>
      <c r="J31" s="467"/>
      <c r="K31" s="43">
        <f>VLOOKUP($A31&amp;K$90,決統データ!$A$3:$DE$365,$E31+19,FALSE)</f>
        <v>0</v>
      </c>
      <c r="L31" s="43">
        <f>VLOOKUP($A31&amp;L$90,決統データ!$A$3:$DE$365,$E31+19,FALSE)</f>
        <v>0</v>
      </c>
      <c r="M31" s="43">
        <f>VLOOKUP($A31&amp;M$90,決統データ!$A$3:$DE$365,$E31+19,FALSE)</f>
        <v>0</v>
      </c>
      <c r="N31" s="43">
        <f>VLOOKUP($A31&amp;N$90,決統データ!$A$3:$DE$365,$E31+19,FALSE)</f>
        <v>0</v>
      </c>
      <c r="O31" s="331">
        <f t="shared" si="0"/>
        <v>0</v>
      </c>
    </row>
    <row r="32" spans="1:15">
      <c r="A32" s="27" t="str">
        <f t="shared" si="1"/>
        <v>1622601</v>
      </c>
      <c r="B32" s="28" t="s">
        <v>1114</v>
      </c>
      <c r="C32" s="29">
        <v>26</v>
      </c>
      <c r="D32" s="28" t="s">
        <v>761</v>
      </c>
      <c r="E32" s="24">
        <v>31</v>
      </c>
      <c r="F32" s="611"/>
      <c r="G32" s="467" t="s">
        <v>837</v>
      </c>
      <c r="H32" s="467"/>
      <c r="I32" s="467"/>
      <c r="J32" s="467"/>
      <c r="K32" s="43">
        <f>VLOOKUP($A32&amp;K$90,決統データ!$A$3:$DE$365,$E32+19,FALSE)</f>
        <v>0</v>
      </c>
      <c r="L32" s="43">
        <f>VLOOKUP($A32&amp;L$90,決統データ!$A$3:$DE$365,$E32+19,FALSE)</f>
        <v>0</v>
      </c>
      <c r="M32" s="43">
        <f>VLOOKUP($A32&amp;M$90,決統データ!$A$3:$DE$365,$E32+19,FALSE)</f>
        <v>0</v>
      </c>
      <c r="N32" s="43">
        <f>VLOOKUP($A32&amp;N$90,決統データ!$A$3:$DE$365,$E32+19,FALSE)</f>
        <v>0</v>
      </c>
      <c r="O32" s="331">
        <f t="shared" si="0"/>
        <v>0</v>
      </c>
    </row>
    <row r="33" spans="1:15">
      <c r="A33" s="27" t="str">
        <f t="shared" si="1"/>
        <v>1622601</v>
      </c>
      <c r="B33" s="28" t="s">
        <v>1114</v>
      </c>
      <c r="C33" s="29">
        <v>26</v>
      </c>
      <c r="D33" s="28" t="s">
        <v>761</v>
      </c>
      <c r="E33" s="24">
        <v>32</v>
      </c>
      <c r="F33" s="611"/>
      <c r="G33" s="467" t="s">
        <v>836</v>
      </c>
      <c r="H33" s="467"/>
      <c r="I33" s="467"/>
      <c r="J33" s="467"/>
      <c r="K33" s="43">
        <f>VLOOKUP($A33&amp;K$90,決統データ!$A$3:$DE$365,$E33+19,FALSE)</f>
        <v>0</v>
      </c>
      <c r="L33" s="43">
        <f>VLOOKUP($A33&amp;L$90,決統データ!$A$3:$DE$365,$E33+19,FALSE)</f>
        <v>0</v>
      </c>
      <c r="M33" s="43">
        <f>VLOOKUP($A33&amp;M$90,決統データ!$A$3:$DE$365,$E33+19,FALSE)</f>
        <v>0</v>
      </c>
      <c r="N33" s="43">
        <f>VLOOKUP($A33&amp;N$90,決統データ!$A$3:$DE$365,$E33+19,FALSE)</f>
        <v>0</v>
      </c>
      <c r="O33" s="331">
        <f t="shared" si="0"/>
        <v>0</v>
      </c>
    </row>
    <row r="34" spans="1:15">
      <c r="A34" s="27" t="str">
        <f t="shared" si="1"/>
        <v>1622601</v>
      </c>
      <c r="B34" s="28" t="s">
        <v>1114</v>
      </c>
      <c r="C34" s="29">
        <v>26</v>
      </c>
      <c r="D34" s="28" t="s">
        <v>761</v>
      </c>
      <c r="E34" s="24">
        <v>33</v>
      </c>
      <c r="F34" s="611"/>
      <c r="G34" s="467" t="s">
        <v>835</v>
      </c>
      <c r="H34" s="467"/>
      <c r="I34" s="467"/>
      <c r="J34" s="467"/>
      <c r="K34" s="43">
        <f>VLOOKUP($A34&amp;K$90,決統データ!$A$3:$DE$365,$E34+19,FALSE)</f>
        <v>70143</v>
      </c>
      <c r="L34" s="43">
        <f>VLOOKUP($A34&amp;L$90,決統データ!$A$3:$DE$365,$E34+19,FALSE)</f>
        <v>0</v>
      </c>
      <c r="M34" s="43">
        <f>VLOOKUP($A34&amp;M$90,決統データ!$A$3:$DE$365,$E34+19,FALSE)</f>
        <v>4924</v>
      </c>
      <c r="N34" s="43">
        <f>VLOOKUP($A34&amp;N$90,決統データ!$A$3:$DE$365,$E34+19,FALSE)</f>
        <v>0</v>
      </c>
      <c r="O34" s="331">
        <f t="shared" si="0"/>
        <v>75067</v>
      </c>
    </row>
    <row r="35" spans="1:15">
      <c r="A35" s="27" t="str">
        <f t="shared" si="1"/>
        <v>1622601</v>
      </c>
      <c r="B35" s="28" t="s">
        <v>1114</v>
      </c>
      <c r="C35" s="29">
        <v>26</v>
      </c>
      <c r="D35" s="28" t="s">
        <v>761</v>
      </c>
      <c r="E35" s="24">
        <v>34</v>
      </c>
      <c r="F35" s="611"/>
      <c r="G35" s="628" t="s">
        <v>834</v>
      </c>
      <c r="H35" s="628"/>
      <c r="I35" s="467"/>
      <c r="J35" s="467"/>
      <c r="K35" s="43">
        <f>VLOOKUP($A35&amp;K$90,決統データ!$A$3:$DE$365,$E35+19,FALSE)</f>
        <v>9136</v>
      </c>
      <c r="L35" s="43">
        <f>VLOOKUP($A35&amp;L$90,決統データ!$A$3:$DE$365,$E35+19,FALSE)</f>
        <v>0</v>
      </c>
      <c r="M35" s="43">
        <f>VLOOKUP($A35&amp;M$90,決統データ!$A$3:$DE$365,$E35+19,FALSE)</f>
        <v>4924</v>
      </c>
      <c r="N35" s="43">
        <f>VLOOKUP($A35&amp;N$90,決統データ!$A$3:$DE$365,$E35+19,FALSE)</f>
        <v>0</v>
      </c>
      <c r="O35" s="331">
        <f t="shared" si="0"/>
        <v>14060</v>
      </c>
    </row>
    <row r="36" spans="1:15">
      <c r="A36" s="27" t="str">
        <f t="shared" si="1"/>
        <v>1622601</v>
      </c>
      <c r="B36" s="28" t="s">
        <v>1114</v>
      </c>
      <c r="C36" s="29">
        <v>26</v>
      </c>
      <c r="D36" s="28" t="s">
        <v>761</v>
      </c>
      <c r="E36" s="24">
        <v>35</v>
      </c>
      <c r="F36" s="611"/>
      <c r="G36" s="919" t="s">
        <v>1023</v>
      </c>
      <c r="H36" s="895"/>
      <c r="I36" s="498" t="s">
        <v>833</v>
      </c>
      <c r="J36" s="490"/>
      <c r="K36" s="43">
        <f>VLOOKUP($A36&amp;K$90,決統データ!$A$3:$DE$365,$E36+19,FALSE)</f>
        <v>0</v>
      </c>
      <c r="L36" s="43">
        <f>VLOOKUP($A36&amp;L$90,決統データ!$A$3:$DE$365,$E36+19,FALSE)</f>
        <v>0</v>
      </c>
      <c r="M36" s="43">
        <f>VLOOKUP($A36&amp;M$90,決統データ!$A$3:$DE$365,$E36+19,FALSE)</f>
        <v>0</v>
      </c>
      <c r="N36" s="43">
        <f>VLOOKUP($A36&amp;N$90,決統データ!$A$3:$DE$365,$E36+19,FALSE)</f>
        <v>0</v>
      </c>
      <c r="O36" s="331">
        <f t="shared" ref="O36:O67" si="2">SUM(K36:N36)</f>
        <v>0</v>
      </c>
    </row>
    <row r="37" spans="1:15">
      <c r="A37" s="27" t="str">
        <f t="shared" si="1"/>
        <v>1622601</v>
      </c>
      <c r="B37" s="28" t="s">
        <v>1114</v>
      </c>
      <c r="C37" s="29">
        <v>26</v>
      </c>
      <c r="D37" s="28" t="s">
        <v>761</v>
      </c>
      <c r="E37" s="24">
        <v>36</v>
      </c>
      <c r="F37" s="611"/>
      <c r="G37" s="896"/>
      <c r="H37" s="897"/>
      <c r="I37" s="498" t="s">
        <v>832</v>
      </c>
      <c r="J37" s="490"/>
      <c r="K37" s="43">
        <f>VLOOKUP($A37&amp;K$90,決統データ!$A$3:$DE$365,$E37+19,FALSE)</f>
        <v>0</v>
      </c>
      <c r="L37" s="43">
        <f>VLOOKUP($A37&amp;L$90,決統データ!$A$3:$DE$365,$E37+19,FALSE)</f>
        <v>0</v>
      </c>
      <c r="M37" s="43">
        <f>VLOOKUP($A37&amp;M$90,決統データ!$A$3:$DE$365,$E37+19,FALSE)</f>
        <v>0</v>
      </c>
      <c r="N37" s="43">
        <f>VLOOKUP($A37&amp;N$90,決統データ!$A$3:$DE$365,$E37+19,FALSE)</f>
        <v>0</v>
      </c>
      <c r="O37" s="331">
        <f t="shared" si="2"/>
        <v>0</v>
      </c>
    </row>
    <row r="38" spans="1:15">
      <c r="A38" s="27" t="str">
        <f t="shared" si="1"/>
        <v>1622601</v>
      </c>
      <c r="B38" s="28" t="s">
        <v>1114</v>
      </c>
      <c r="C38" s="29">
        <v>26</v>
      </c>
      <c r="D38" s="28" t="s">
        <v>761</v>
      </c>
      <c r="E38" s="24">
        <v>37</v>
      </c>
      <c r="F38" s="611"/>
      <c r="G38" s="848" t="s">
        <v>499</v>
      </c>
      <c r="H38" s="636" t="s">
        <v>831</v>
      </c>
      <c r="I38" s="467"/>
      <c r="J38" s="467"/>
      <c r="K38" s="43">
        <f>VLOOKUP($A38&amp;K$90,決統データ!$A$3:$DE$365,$E38+19,FALSE)</f>
        <v>0</v>
      </c>
      <c r="L38" s="43">
        <f>VLOOKUP($A38&amp;L$90,決統データ!$A$3:$DE$365,$E38+19,FALSE)</f>
        <v>0</v>
      </c>
      <c r="M38" s="43">
        <f>VLOOKUP($A38&amp;M$90,決統データ!$A$3:$DE$365,$E38+19,FALSE)</f>
        <v>0</v>
      </c>
      <c r="N38" s="43">
        <f>VLOOKUP($A38&amp;N$90,決統データ!$A$3:$DE$365,$E38+19,FALSE)</f>
        <v>0</v>
      </c>
      <c r="O38" s="331">
        <f t="shared" si="2"/>
        <v>0</v>
      </c>
    </row>
    <row r="39" spans="1:15">
      <c r="A39" s="27" t="str">
        <f t="shared" si="1"/>
        <v>1622601</v>
      </c>
      <c r="B39" s="28" t="s">
        <v>1114</v>
      </c>
      <c r="C39" s="29">
        <v>26</v>
      </c>
      <c r="D39" s="28" t="s">
        <v>761</v>
      </c>
      <c r="E39" s="24">
        <v>38</v>
      </c>
      <c r="F39" s="611"/>
      <c r="G39" s="877"/>
      <c r="H39" s="467" t="s">
        <v>829</v>
      </c>
      <c r="I39" s="467"/>
      <c r="J39" s="467"/>
      <c r="K39" s="43">
        <f>VLOOKUP($A39&amp;K$90,決統データ!$A$3:$DE$365,$E39+19,FALSE)</f>
        <v>0</v>
      </c>
      <c r="L39" s="43">
        <f>VLOOKUP($A39&amp;L$90,決統データ!$A$3:$DE$365,$E39+19,FALSE)</f>
        <v>0</v>
      </c>
      <c r="M39" s="43">
        <f>VLOOKUP($A39&amp;M$90,決統データ!$A$3:$DE$365,$E39+19,FALSE)</f>
        <v>0</v>
      </c>
      <c r="N39" s="43">
        <f>VLOOKUP($A39&amp;N$90,決統データ!$A$3:$DE$365,$E39+19,FALSE)</f>
        <v>0</v>
      </c>
      <c r="O39" s="331">
        <f t="shared" si="2"/>
        <v>0</v>
      </c>
    </row>
    <row r="40" spans="1:15">
      <c r="A40" s="27" t="str">
        <f t="shared" si="1"/>
        <v>1622601</v>
      </c>
      <c r="B40" s="28" t="s">
        <v>1114</v>
      </c>
      <c r="C40" s="29">
        <v>26</v>
      </c>
      <c r="D40" s="28" t="s">
        <v>761</v>
      </c>
      <c r="E40" s="24">
        <v>39</v>
      </c>
      <c r="F40" s="611"/>
      <c r="G40" s="877"/>
      <c r="H40" s="467" t="s">
        <v>830</v>
      </c>
      <c r="I40" s="467"/>
      <c r="J40" s="467"/>
      <c r="K40" s="43">
        <f>VLOOKUP($A40&amp;K$90,決統データ!$A$3:$DE$365,$E40+19,FALSE)</f>
        <v>9136</v>
      </c>
      <c r="L40" s="43">
        <f>VLOOKUP($A40&amp;L$90,決統データ!$A$3:$DE$365,$E40+19,FALSE)</f>
        <v>0</v>
      </c>
      <c r="M40" s="43">
        <f>VLOOKUP($A40&amp;M$90,決統データ!$A$3:$DE$365,$E40+19,FALSE)</f>
        <v>4924</v>
      </c>
      <c r="N40" s="43">
        <f>VLOOKUP($A40&amp;N$90,決統データ!$A$3:$DE$365,$E40+19,FALSE)</f>
        <v>0</v>
      </c>
      <c r="O40" s="331">
        <f t="shared" si="2"/>
        <v>14060</v>
      </c>
    </row>
    <row r="41" spans="1:15">
      <c r="A41" s="27" t="str">
        <f t="shared" si="1"/>
        <v>1622601</v>
      </c>
      <c r="B41" s="28" t="s">
        <v>1114</v>
      </c>
      <c r="C41" s="29">
        <v>26</v>
      </c>
      <c r="D41" s="28" t="s">
        <v>761</v>
      </c>
      <c r="E41" s="24">
        <v>40</v>
      </c>
      <c r="F41" s="611"/>
      <c r="G41" s="877"/>
      <c r="H41" s="467" t="s">
        <v>829</v>
      </c>
      <c r="I41" s="467"/>
      <c r="J41" s="467"/>
      <c r="K41" s="43">
        <f>VLOOKUP($A41&amp;K$90,決統データ!$A$3:$DE$365,$E41+19,FALSE)</f>
        <v>9100</v>
      </c>
      <c r="L41" s="43">
        <f>VLOOKUP($A41&amp;L$90,決統データ!$A$3:$DE$365,$E41+19,FALSE)</f>
        <v>0</v>
      </c>
      <c r="M41" s="43">
        <f>VLOOKUP($A41&amp;M$90,決統データ!$A$3:$DE$365,$E41+19,FALSE)</f>
        <v>0</v>
      </c>
      <c r="N41" s="43">
        <f>VLOOKUP($A41&amp;N$90,決統データ!$A$3:$DE$365,$E41+19,FALSE)</f>
        <v>0</v>
      </c>
      <c r="O41" s="331">
        <f t="shared" si="2"/>
        <v>9100</v>
      </c>
    </row>
    <row r="42" spans="1:15">
      <c r="A42" s="27" t="str">
        <f t="shared" si="1"/>
        <v>1622601</v>
      </c>
      <c r="B42" s="28" t="s">
        <v>1114</v>
      </c>
      <c r="C42" s="29">
        <v>26</v>
      </c>
      <c r="D42" s="28" t="s">
        <v>761</v>
      </c>
      <c r="E42" s="24">
        <v>41</v>
      </c>
      <c r="F42" s="611"/>
      <c r="G42" s="877" t="s">
        <v>828</v>
      </c>
      <c r="H42" s="878" t="s">
        <v>807</v>
      </c>
      <c r="I42" s="625" t="s">
        <v>626</v>
      </c>
      <c r="J42" s="60" t="s">
        <v>372</v>
      </c>
      <c r="K42" s="43">
        <f>VLOOKUP($A42&amp;K$90,決統データ!$A$3:$DE$365,$E42+19,FALSE)</f>
        <v>0</v>
      </c>
      <c r="L42" s="43">
        <f>VLOOKUP($A42&amp;L$90,決統データ!$A$3:$DE$365,$E42+19,FALSE)</f>
        <v>0</v>
      </c>
      <c r="M42" s="43">
        <f>VLOOKUP($A42&amp;M$90,決統データ!$A$3:$DE$365,$E42+19,FALSE)</f>
        <v>0</v>
      </c>
      <c r="N42" s="43">
        <f>VLOOKUP($A42&amp;N$90,決統データ!$A$3:$DE$365,$E42+19,FALSE)</f>
        <v>0</v>
      </c>
      <c r="O42" s="331">
        <f t="shared" si="2"/>
        <v>0</v>
      </c>
    </row>
    <row r="43" spans="1:15">
      <c r="A43" s="27" t="str">
        <f t="shared" si="1"/>
        <v>1622601</v>
      </c>
      <c r="B43" s="28" t="s">
        <v>1114</v>
      </c>
      <c r="C43" s="29">
        <v>26</v>
      </c>
      <c r="D43" s="28" t="s">
        <v>761</v>
      </c>
      <c r="E43" s="24">
        <v>42</v>
      </c>
      <c r="F43" s="611"/>
      <c r="G43" s="877"/>
      <c r="H43" s="879"/>
      <c r="I43" s="626"/>
      <c r="J43" s="60" t="s">
        <v>353</v>
      </c>
      <c r="K43" s="43">
        <f>VLOOKUP($A43&amp;K$90,決統データ!$A$3:$DE$365,$E43+19,FALSE)</f>
        <v>9100</v>
      </c>
      <c r="L43" s="43">
        <f>VLOOKUP($A43&amp;L$90,決統データ!$A$3:$DE$365,$E43+19,FALSE)</f>
        <v>0</v>
      </c>
      <c r="M43" s="43">
        <f>VLOOKUP($A43&amp;M$90,決統データ!$A$3:$DE$365,$E43+19,FALSE)</f>
        <v>0</v>
      </c>
      <c r="N43" s="43">
        <f>VLOOKUP($A43&amp;N$90,決統データ!$A$3:$DE$365,$E43+19,FALSE)</f>
        <v>0</v>
      </c>
      <c r="O43" s="331">
        <f t="shared" si="2"/>
        <v>9100</v>
      </c>
    </row>
    <row r="44" spans="1:15">
      <c r="A44" s="27" t="str">
        <f t="shared" si="1"/>
        <v>1622601</v>
      </c>
      <c r="B44" s="28" t="s">
        <v>1114</v>
      </c>
      <c r="C44" s="29">
        <v>26</v>
      </c>
      <c r="D44" s="28" t="s">
        <v>761</v>
      </c>
      <c r="E44" s="24">
        <v>43</v>
      </c>
      <c r="F44" s="611"/>
      <c r="G44" s="877"/>
      <c r="H44" s="636"/>
      <c r="I44" s="627"/>
      <c r="J44" s="60" t="s">
        <v>713</v>
      </c>
      <c r="K44" s="43">
        <f>VLOOKUP($A44&amp;K$90,決統データ!$A$3:$DE$365,$E44+19,FALSE)</f>
        <v>0</v>
      </c>
      <c r="L44" s="43">
        <f>VLOOKUP($A44&amp;L$90,決統データ!$A$3:$DE$365,$E44+19,FALSE)</f>
        <v>0</v>
      </c>
      <c r="M44" s="43">
        <f>VLOOKUP($A44&amp;M$90,決統データ!$A$3:$DE$365,$E44+19,FALSE)</f>
        <v>0</v>
      </c>
      <c r="N44" s="43">
        <f>VLOOKUP($A44&amp;N$90,決統データ!$A$3:$DE$365,$E44+19,FALSE)</f>
        <v>0</v>
      </c>
      <c r="O44" s="331">
        <f t="shared" si="2"/>
        <v>0</v>
      </c>
    </row>
    <row r="45" spans="1:15">
      <c r="A45" s="27" t="str">
        <f t="shared" si="1"/>
        <v>1622601</v>
      </c>
      <c r="B45" s="28" t="s">
        <v>1114</v>
      </c>
      <c r="C45" s="29">
        <v>26</v>
      </c>
      <c r="D45" s="28" t="s">
        <v>761</v>
      </c>
      <c r="E45" s="24">
        <v>44</v>
      </c>
      <c r="F45" s="611"/>
      <c r="G45" s="877"/>
      <c r="H45" s="467" t="s">
        <v>827</v>
      </c>
      <c r="I45" s="467"/>
      <c r="J45" s="467"/>
      <c r="K45" s="43">
        <f>VLOOKUP($A45&amp;K$90,決統データ!$A$3:$DE$365,$E45+19,FALSE)</f>
        <v>0</v>
      </c>
      <c r="L45" s="43">
        <f>VLOOKUP($A45&amp;L$90,決統データ!$A$3:$DE$365,$E45+19,FALSE)</f>
        <v>0</v>
      </c>
      <c r="M45" s="43">
        <f>VLOOKUP($A45&amp;M$90,決統データ!$A$3:$DE$365,$E45+19,FALSE)</f>
        <v>0</v>
      </c>
      <c r="N45" s="43">
        <f>VLOOKUP($A45&amp;N$90,決統データ!$A$3:$DE$365,$E45+19,FALSE)</f>
        <v>0</v>
      </c>
      <c r="O45" s="331">
        <f t="shared" si="2"/>
        <v>0</v>
      </c>
    </row>
    <row r="46" spans="1:15">
      <c r="A46" s="27" t="str">
        <f t="shared" si="1"/>
        <v>1622601</v>
      </c>
      <c r="B46" s="28" t="s">
        <v>1114</v>
      </c>
      <c r="C46" s="29">
        <v>26</v>
      </c>
      <c r="D46" s="28" t="s">
        <v>761</v>
      </c>
      <c r="E46" s="24">
        <v>45</v>
      </c>
      <c r="F46" s="611"/>
      <c r="G46" s="877"/>
      <c r="H46" s="467" t="s">
        <v>890</v>
      </c>
      <c r="I46" s="467"/>
      <c r="J46" s="467"/>
      <c r="K46" s="43">
        <f>VLOOKUP($A46&amp;K$90,決統データ!$A$3:$DE$365,$E46+19,FALSE)</f>
        <v>0</v>
      </c>
      <c r="L46" s="43">
        <f>VLOOKUP($A46&amp;L$90,決統データ!$A$3:$DE$365,$E46+19,FALSE)</f>
        <v>0</v>
      </c>
      <c r="M46" s="43">
        <f>VLOOKUP($A46&amp;M$90,決統データ!$A$3:$DE$365,$E46+19,FALSE)</f>
        <v>0</v>
      </c>
      <c r="N46" s="43">
        <f>VLOOKUP($A46&amp;N$90,決統データ!$A$3:$DE$365,$E46+19,FALSE)</f>
        <v>0</v>
      </c>
      <c r="O46" s="331">
        <f t="shared" si="2"/>
        <v>0</v>
      </c>
    </row>
    <row r="47" spans="1:15">
      <c r="A47" s="27" t="str">
        <f t="shared" si="1"/>
        <v>1622601</v>
      </c>
      <c r="B47" s="28" t="s">
        <v>1114</v>
      </c>
      <c r="C47" s="29">
        <v>26</v>
      </c>
      <c r="D47" s="28" t="s">
        <v>761</v>
      </c>
      <c r="E47" s="24">
        <v>46</v>
      </c>
      <c r="F47" s="611"/>
      <c r="G47" s="877"/>
      <c r="H47" s="467" t="s">
        <v>825</v>
      </c>
      <c r="I47" s="467"/>
      <c r="J47" s="467"/>
      <c r="K47" s="43">
        <f>VLOOKUP($A47&amp;K$90,決統データ!$A$3:$DE$365,$E47+19,FALSE)</f>
        <v>0</v>
      </c>
      <c r="L47" s="43">
        <f>VLOOKUP($A47&amp;L$90,決統データ!$A$3:$DE$365,$E47+19,FALSE)</f>
        <v>0</v>
      </c>
      <c r="M47" s="43">
        <f>VLOOKUP($A47&amp;M$90,決統データ!$A$3:$DE$365,$E47+19,FALSE)</f>
        <v>0</v>
      </c>
      <c r="N47" s="43">
        <f>VLOOKUP($A47&amp;N$90,決統データ!$A$3:$DE$365,$E47+19,FALSE)</f>
        <v>0</v>
      </c>
      <c r="O47" s="331">
        <f t="shared" si="2"/>
        <v>0</v>
      </c>
    </row>
    <row r="48" spans="1:15">
      <c r="A48" s="27" t="str">
        <f t="shared" si="1"/>
        <v>1622601</v>
      </c>
      <c r="B48" s="28" t="s">
        <v>1114</v>
      </c>
      <c r="C48" s="29">
        <v>26</v>
      </c>
      <c r="D48" s="28" t="s">
        <v>761</v>
      </c>
      <c r="E48" s="24">
        <v>47</v>
      </c>
      <c r="F48" s="611"/>
      <c r="G48" s="877"/>
      <c r="H48" s="467" t="s">
        <v>824</v>
      </c>
      <c r="I48" s="467"/>
      <c r="J48" s="467"/>
      <c r="K48" s="43">
        <f>VLOOKUP($A48&amp;K$90,決統データ!$A$3:$DE$365,$E48+19,FALSE)</f>
        <v>0</v>
      </c>
      <c r="L48" s="43">
        <f>VLOOKUP($A48&amp;L$90,決統データ!$A$3:$DE$365,$E48+19,FALSE)</f>
        <v>0</v>
      </c>
      <c r="M48" s="43">
        <f>VLOOKUP($A48&amp;M$90,決統データ!$A$3:$DE$365,$E48+19,FALSE)</f>
        <v>4924</v>
      </c>
      <c r="N48" s="43">
        <f>VLOOKUP($A48&amp;N$90,決統データ!$A$3:$DE$365,$E48+19,FALSE)</f>
        <v>0</v>
      </c>
      <c r="O48" s="331">
        <f t="shared" si="2"/>
        <v>4924</v>
      </c>
    </row>
    <row r="49" spans="1:15">
      <c r="A49" s="27" t="str">
        <f t="shared" si="1"/>
        <v>1622601</v>
      </c>
      <c r="B49" s="28" t="s">
        <v>1114</v>
      </c>
      <c r="C49" s="29">
        <v>26</v>
      </c>
      <c r="D49" s="28" t="s">
        <v>761</v>
      </c>
      <c r="E49" s="24">
        <v>48</v>
      </c>
      <c r="F49" s="611"/>
      <c r="G49" s="877"/>
      <c r="H49" s="467" t="s">
        <v>713</v>
      </c>
      <c r="I49" s="467"/>
      <c r="J49" s="467"/>
      <c r="K49" s="43">
        <f>VLOOKUP($A49&amp;K$90,決統データ!$A$3:$DE$365,$E49+19,FALSE)</f>
        <v>36</v>
      </c>
      <c r="L49" s="43">
        <f>VLOOKUP($A49&amp;L$90,決統データ!$A$3:$DE$365,$E49+19,FALSE)</f>
        <v>0</v>
      </c>
      <c r="M49" s="43">
        <f>VLOOKUP($A49&amp;M$90,決統データ!$A$3:$DE$365,$E49+19,FALSE)</f>
        <v>0</v>
      </c>
      <c r="N49" s="43">
        <f>VLOOKUP($A49&amp;N$90,決統データ!$A$3:$DE$365,$E49+19,FALSE)</f>
        <v>0</v>
      </c>
      <c r="O49" s="331">
        <f t="shared" si="2"/>
        <v>36</v>
      </c>
    </row>
    <row r="50" spans="1:15">
      <c r="A50" s="27" t="str">
        <f t="shared" si="1"/>
        <v>1622601</v>
      </c>
      <c r="B50" s="28" t="s">
        <v>1114</v>
      </c>
      <c r="C50" s="29">
        <v>26</v>
      </c>
      <c r="D50" s="28" t="s">
        <v>761</v>
      </c>
      <c r="E50" s="24">
        <v>49</v>
      </c>
      <c r="F50" s="611"/>
      <c r="G50" s="467" t="s">
        <v>823</v>
      </c>
      <c r="H50" s="467"/>
      <c r="I50" s="467"/>
      <c r="J50" s="467"/>
      <c r="K50" s="43">
        <f>VLOOKUP($A50&amp;K$90,決統データ!$A$3:$DE$365,$E50+19,FALSE)</f>
        <v>61007</v>
      </c>
      <c r="L50" s="43">
        <f>VLOOKUP($A50&amp;L$90,決統データ!$A$3:$DE$365,$E50+19,FALSE)</f>
        <v>0</v>
      </c>
      <c r="M50" s="43">
        <f>VLOOKUP($A50&amp;M$90,決統データ!$A$3:$DE$365,$E50+19,FALSE)</f>
        <v>0</v>
      </c>
      <c r="N50" s="43">
        <f>VLOOKUP($A50&amp;N$90,決統データ!$A$3:$DE$365,$E50+19,FALSE)</f>
        <v>0</v>
      </c>
      <c r="O50" s="331">
        <f t="shared" si="2"/>
        <v>61007</v>
      </c>
    </row>
    <row r="51" spans="1:15">
      <c r="A51" s="27" t="str">
        <f t="shared" si="1"/>
        <v>1622601</v>
      </c>
      <c r="B51" s="28" t="s">
        <v>1114</v>
      </c>
      <c r="C51" s="29">
        <v>26</v>
      </c>
      <c r="D51" s="28" t="s">
        <v>761</v>
      </c>
      <c r="E51" s="24">
        <v>50</v>
      </c>
      <c r="F51" s="611"/>
      <c r="G51" s="619" t="s">
        <v>1023</v>
      </c>
      <c r="H51" s="467" t="s">
        <v>821</v>
      </c>
      <c r="I51" s="467"/>
      <c r="J51" s="467"/>
      <c r="K51" s="43">
        <f>VLOOKUP($A51&amp;K$90,決統データ!$A$3:$DE$365,$E51+19,FALSE)</f>
        <v>0</v>
      </c>
      <c r="L51" s="43">
        <f>VLOOKUP($A51&amp;L$90,決統データ!$A$3:$DE$365,$E51+19,FALSE)</f>
        <v>0</v>
      </c>
      <c r="M51" s="43">
        <f>VLOOKUP($A51&amp;M$90,決統データ!$A$3:$DE$365,$E51+19,FALSE)</f>
        <v>0</v>
      </c>
      <c r="N51" s="43">
        <f>VLOOKUP($A51&amp;N$90,決統データ!$A$3:$DE$365,$E51+19,FALSE)</f>
        <v>0</v>
      </c>
      <c r="O51" s="331">
        <f t="shared" si="2"/>
        <v>0</v>
      </c>
    </row>
    <row r="52" spans="1:15">
      <c r="A52" s="27" t="str">
        <f t="shared" si="1"/>
        <v>1622601</v>
      </c>
      <c r="B52" s="28" t="s">
        <v>1114</v>
      </c>
      <c r="C52" s="29">
        <v>26</v>
      </c>
      <c r="D52" s="28" t="s">
        <v>761</v>
      </c>
      <c r="E52" s="24">
        <v>51</v>
      </c>
      <c r="F52" s="611"/>
      <c r="G52" s="620"/>
      <c r="H52" s="467" t="s">
        <v>373</v>
      </c>
      <c r="I52" s="467"/>
      <c r="J52" s="467"/>
      <c r="K52" s="43">
        <f>VLOOKUP($A52&amp;K$90,決統データ!$A$3:$DE$365,$E52+19,FALSE)</f>
        <v>0</v>
      </c>
      <c r="L52" s="43">
        <f>VLOOKUP($A52&amp;L$90,決統データ!$A$3:$DE$365,$E52+19,FALSE)</f>
        <v>0</v>
      </c>
      <c r="M52" s="43">
        <f>VLOOKUP($A52&amp;M$90,決統データ!$A$3:$DE$365,$E52+19,FALSE)</f>
        <v>0</v>
      </c>
      <c r="N52" s="43">
        <f>VLOOKUP($A52&amp;N$90,決統データ!$A$3:$DE$365,$E52+19,FALSE)</f>
        <v>0</v>
      </c>
      <c r="O52" s="331">
        <f t="shared" si="2"/>
        <v>0</v>
      </c>
    </row>
    <row r="53" spans="1:15">
      <c r="A53" s="27" t="str">
        <f t="shared" si="1"/>
        <v>1622601</v>
      </c>
      <c r="B53" s="28" t="s">
        <v>1114</v>
      </c>
      <c r="C53" s="29">
        <v>26</v>
      </c>
      <c r="D53" s="28" t="s">
        <v>761</v>
      </c>
      <c r="E53" s="24">
        <v>52</v>
      </c>
      <c r="F53" s="611"/>
      <c r="G53" s="621"/>
      <c r="H53" s="467" t="s">
        <v>820</v>
      </c>
      <c r="I53" s="467"/>
      <c r="J53" s="467"/>
      <c r="K53" s="43">
        <f>VLOOKUP($A53&amp;K$90,決統データ!$A$3:$DE$365,$E53+19,FALSE)</f>
        <v>0</v>
      </c>
      <c r="L53" s="43">
        <f>VLOOKUP($A53&amp;L$90,決統データ!$A$3:$DE$365,$E53+19,FALSE)</f>
        <v>0</v>
      </c>
      <c r="M53" s="43">
        <f>VLOOKUP($A53&amp;M$90,決統データ!$A$3:$DE$365,$E53+19,FALSE)</f>
        <v>0</v>
      </c>
      <c r="N53" s="43">
        <f>VLOOKUP($A53&amp;N$90,決統データ!$A$3:$DE$365,$E53+19,FALSE)</f>
        <v>0</v>
      </c>
      <c r="O53" s="331">
        <f t="shared" si="2"/>
        <v>0</v>
      </c>
    </row>
    <row r="54" spans="1:15">
      <c r="A54" s="27" t="str">
        <f t="shared" si="1"/>
        <v>1622601</v>
      </c>
      <c r="B54" s="28" t="s">
        <v>1114</v>
      </c>
      <c r="C54" s="29">
        <v>26</v>
      </c>
      <c r="D54" s="28" t="s">
        <v>761</v>
      </c>
      <c r="E54" s="24">
        <v>53</v>
      </c>
      <c r="F54" s="611"/>
      <c r="G54" s="467" t="s">
        <v>819</v>
      </c>
      <c r="H54" s="467"/>
      <c r="I54" s="467"/>
      <c r="J54" s="467"/>
      <c r="K54" s="43">
        <f>VLOOKUP($A54&amp;K$90,決統データ!$A$3:$DE$365,$E54+19,FALSE)</f>
        <v>0</v>
      </c>
      <c r="L54" s="43">
        <f>VLOOKUP($A54&amp;L$90,決統データ!$A$3:$DE$365,$E54+19,FALSE)</f>
        <v>0</v>
      </c>
      <c r="M54" s="43">
        <f>VLOOKUP($A54&amp;M$90,決統データ!$A$3:$DE$365,$E54+19,FALSE)</f>
        <v>0</v>
      </c>
      <c r="N54" s="43">
        <f>VLOOKUP($A54&amp;N$90,決統データ!$A$3:$DE$365,$E54+19,FALSE)</f>
        <v>0</v>
      </c>
      <c r="O54" s="331">
        <f t="shared" si="2"/>
        <v>0</v>
      </c>
    </row>
    <row r="55" spans="1:15">
      <c r="A55" s="27" t="str">
        <f t="shared" si="1"/>
        <v>1622601</v>
      </c>
      <c r="B55" s="28" t="s">
        <v>1114</v>
      </c>
      <c r="C55" s="29">
        <v>26</v>
      </c>
      <c r="D55" s="28" t="s">
        <v>761</v>
      </c>
      <c r="E55" s="24">
        <v>54</v>
      </c>
      <c r="F55" s="611"/>
      <c r="G55" s="467" t="s">
        <v>818</v>
      </c>
      <c r="H55" s="467"/>
      <c r="I55" s="467"/>
      <c r="J55" s="467"/>
      <c r="K55" s="43">
        <f>VLOOKUP($A55&amp;K$90,決統データ!$A$3:$DE$365,$E55+19,FALSE)</f>
        <v>0</v>
      </c>
      <c r="L55" s="43">
        <f>VLOOKUP($A55&amp;L$90,決統データ!$A$3:$DE$365,$E55+19,FALSE)</f>
        <v>0</v>
      </c>
      <c r="M55" s="43">
        <f>VLOOKUP($A55&amp;M$90,決統データ!$A$3:$DE$365,$E55+19,FALSE)</f>
        <v>0</v>
      </c>
      <c r="N55" s="43">
        <f>VLOOKUP($A55&amp;N$90,決統データ!$A$3:$DE$365,$E55+19,FALSE)</f>
        <v>0</v>
      </c>
      <c r="O55" s="331">
        <f t="shared" si="2"/>
        <v>0</v>
      </c>
    </row>
    <row r="56" spans="1:15">
      <c r="A56" s="27" t="str">
        <f t="shared" si="1"/>
        <v>1622601</v>
      </c>
      <c r="B56" s="28" t="s">
        <v>1114</v>
      </c>
      <c r="C56" s="29">
        <v>26</v>
      </c>
      <c r="D56" s="28" t="s">
        <v>761</v>
      </c>
      <c r="E56" s="24">
        <v>55</v>
      </c>
      <c r="F56" s="611"/>
      <c r="G56" s="467" t="s">
        <v>817</v>
      </c>
      <c r="H56" s="467"/>
      <c r="I56" s="467"/>
      <c r="J56" s="467"/>
      <c r="K56" s="43">
        <f>VLOOKUP($A56&amp;K$90,決統データ!$A$3:$DE$365,$E56+19,FALSE)</f>
        <v>0</v>
      </c>
      <c r="L56" s="43">
        <f>VLOOKUP($A56&amp;L$90,決統データ!$A$3:$DE$365,$E56+19,FALSE)</f>
        <v>0</v>
      </c>
      <c r="M56" s="43">
        <f>VLOOKUP($A56&amp;M$90,決統データ!$A$3:$DE$365,$E56+19,FALSE)</f>
        <v>0</v>
      </c>
      <c r="N56" s="43">
        <f>VLOOKUP($A56&amp;N$90,決統データ!$A$3:$DE$365,$E56+19,FALSE)</f>
        <v>0</v>
      </c>
      <c r="O56" s="331">
        <f t="shared" si="2"/>
        <v>0</v>
      </c>
    </row>
    <row r="57" spans="1:15" s="87" customFormat="1">
      <c r="A57" s="27" t="str">
        <f t="shared" si="1"/>
        <v>1622601</v>
      </c>
      <c r="B57" s="28" t="s">
        <v>1114</v>
      </c>
      <c r="C57" s="29">
        <v>26</v>
      </c>
      <c r="D57" s="28" t="s">
        <v>761</v>
      </c>
      <c r="E57" s="136">
        <v>56</v>
      </c>
      <c r="F57" s="612"/>
      <c r="G57" s="1104" t="s">
        <v>816</v>
      </c>
      <c r="H57" s="1104"/>
      <c r="I57" s="1104"/>
      <c r="J57" s="1104"/>
      <c r="K57" s="43">
        <f>VLOOKUP($A57&amp;K$90,決統データ!$A$3:$DE$365,$E57+19,FALSE)</f>
        <v>6957</v>
      </c>
      <c r="L57" s="43">
        <f>VLOOKUP($A57&amp;L$90,決統データ!$A$3:$DE$365,$E57+19,FALSE)</f>
        <v>0</v>
      </c>
      <c r="M57" s="43">
        <f>VLOOKUP($A57&amp;M$90,決統データ!$A$3:$DE$365,$E57+19,FALSE)</f>
        <v>0</v>
      </c>
      <c r="N57" s="43">
        <f>VLOOKUP($A57&amp;N$90,決統データ!$A$3:$DE$365,$E57+19,FALSE)</f>
        <v>0</v>
      </c>
      <c r="O57" s="331">
        <f t="shared" si="2"/>
        <v>6957</v>
      </c>
    </row>
    <row r="58" spans="1:15">
      <c r="A58" s="27" t="str">
        <f t="shared" si="1"/>
        <v>1622601</v>
      </c>
      <c r="B58" s="28" t="s">
        <v>1114</v>
      </c>
      <c r="C58" s="29">
        <v>26</v>
      </c>
      <c r="D58" s="28" t="s">
        <v>761</v>
      </c>
      <c r="E58" s="24">
        <v>57</v>
      </c>
      <c r="F58" s="467" t="s">
        <v>815</v>
      </c>
      <c r="G58" s="467"/>
      <c r="H58" s="467"/>
      <c r="I58" s="467"/>
      <c r="J58" s="467"/>
      <c r="K58" s="43">
        <f>VLOOKUP($A58&amp;K$90,決統データ!$A$3:$DE$365,$E58+19,FALSE)</f>
        <v>-1824</v>
      </c>
      <c r="L58" s="43">
        <f>VLOOKUP($A58&amp;L$90,決統データ!$A$3:$DE$365,$E58+19,FALSE)</f>
        <v>-6386</v>
      </c>
      <c r="M58" s="43">
        <f>VLOOKUP($A58&amp;M$90,決統データ!$A$3:$DE$365,$E58+19,FALSE)</f>
        <v>-18</v>
      </c>
      <c r="N58" s="43">
        <f>VLOOKUP($A58&amp;N$90,決統データ!$A$3:$DE$365,$E58+19,FALSE)</f>
        <v>1022</v>
      </c>
      <c r="O58" s="331">
        <f t="shared" si="2"/>
        <v>-7206</v>
      </c>
    </row>
    <row r="59" spans="1:15">
      <c r="A59" s="27" t="str">
        <f t="shared" si="1"/>
        <v>1622601</v>
      </c>
      <c r="B59" s="28" t="s">
        <v>1114</v>
      </c>
      <c r="C59" s="29">
        <v>26</v>
      </c>
      <c r="D59" s="28" t="s">
        <v>761</v>
      </c>
      <c r="E59" s="24">
        <v>58</v>
      </c>
      <c r="F59" s="467" t="s">
        <v>814</v>
      </c>
      <c r="G59" s="467"/>
      <c r="H59" s="467"/>
      <c r="I59" s="467"/>
      <c r="J59" s="467"/>
      <c r="K59" s="43">
        <f>VLOOKUP($A59&amp;K$90,決統データ!$A$3:$DE$365,$E59+19,FALSE)</f>
        <v>0</v>
      </c>
      <c r="L59" s="43">
        <f>VLOOKUP($A59&amp;L$90,決統データ!$A$3:$DE$365,$E59+19,FALSE)</f>
        <v>0</v>
      </c>
      <c r="M59" s="43">
        <f>VLOOKUP($A59&amp;M$90,決統データ!$A$3:$DE$365,$E59+19,FALSE)</f>
        <v>0</v>
      </c>
      <c r="N59" s="43">
        <f>VLOOKUP($A59&amp;N$90,決統データ!$A$3:$DE$365,$E59+19,FALSE)</f>
        <v>38</v>
      </c>
      <c r="O59" s="331">
        <f t="shared" si="2"/>
        <v>38</v>
      </c>
    </row>
    <row r="60" spans="1:15">
      <c r="A60" s="27" t="str">
        <f t="shared" si="1"/>
        <v>1622601</v>
      </c>
      <c r="B60" s="28" t="s">
        <v>1114</v>
      </c>
      <c r="C60" s="29">
        <v>26</v>
      </c>
      <c r="D60" s="28" t="s">
        <v>761</v>
      </c>
      <c r="E60" s="24">
        <v>59</v>
      </c>
      <c r="F60" s="638" t="s">
        <v>1080</v>
      </c>
      <c r="G60" s="498"/>
      <c r="H60" s="498"/>
      <c r="I60" s="498"/>
      <c r="J60" s="490"/>
      <c r="K60" s="43">
        <f>VLOOKUP($A60&amp;K$90,決統データ!$A$3:$DE$365,$E60+19,FALSE)</f>
        <v>6405</v>
      </c>
      <c r="L60" s="43">
        <f>VLOOKUP($A60&amp;L$90,決統データ!$A$3:$DE$365,$E60+19,FALSE)</f>
        <v>27619</v>
      </c>
      <c r="M60" s="43">
        <f>VLOOKUP($A60&amp;M$90,決統データ!$A$3:$DE$365,$E60+19,FALSE)</f>
        <v>1098</v>
      </c>
      <c r="N60" s="43">
        <f>VLOOKUP($A60&amp;N$90,決統データ!$A$3:$DE$365,$E60+19,FALSE)</f>
        <v>0</v>
      </c>
      <c r="O60" s="331">
        <f t="shared" si="2"/>
        <v>35122</v>
      </c>
    </row>
    <row r="61" spans="1:15">
      <c r="A61" s="27" t="str">
        <f t="shared" si="1"/>
        <v>1622601</v>
      </c>
      <c r="B61" s="28" t="s">
        <v>1114</v>
      </c>
      <c r="C61" s="29">
        <v>26</v>
      </c>
      <c r="D61" s="28" t="s">
        <v>761</v>
      </c>
      <c r="E61" s="24">
        <v>60</v>
      </c>
      <c r="F61" s="84"/>
      <c r="G61" s="467" t="s">
        <v>812</v>
      </c>
      <c r="H61" s="467"/>
      <c r="I61" s="467"/>
      <c r="J61" s="467"/>
      <c r="K61" s="43">
        <f>VLOOKUP($A61&amp;K$90,決統データ!$A$3:$DE$365,$E61+19,FALSE)</f>
        <v>0</v>
      </c>
      <c r="L61" s="43">
        <f>VLOOKUP($A61&amp;L$90,決統データ!$A$3:$DE$365,$E61+19,FALSE)</f>
        <v>0</v>
      </c>
      <c r="M61" s="43">
        <f>VLOOKUP($A61&amp;M$90,決統データ!$A$3:$DE$365,$E61+19,FALSE)</f>
        <v>0</v>
      </c>
      <c r="N61" s="43">
        <f>VLOOKUP($A61&amp;N$90,決統データ!$A$3:$DE$365,$E61+19,FALSE)</f>
        <v>0</v>
      </c>
      <c r="O61" s="331">
        <f t="shared" si="2"/>
        <v>0</v>
      </c>
    </row>
    <row r="62" spans="1:15">
      <c r="A62" s="27" t="str">
        <f t="shared" si="1"/>
        <v>1622602</v>
      </c>
      <c r="B62" s="28" t="s">
        <v>1114</v>
      </c>
      <c r="C62" s="29">
        <v>26</v>
      </c>
      <c r="D62" s="28" t="s">
        <v>767</v>
      </c>
      <c r="E62" s="24">
        <v>1</v>
      </c>
      <c r="F62" s="467" t="s">
        <v>811</v>
      </c>
      <c r="G62" s="467"/>
      <c r="H62" s="467"/>
      <c r="I62" s="467"/>
      <c r="J62" s="467"/>
      <c r="K62" s="43">
        <f>VLOOKUP($A62&amp;K$90,決統データ!$A$3:$DE$365,$E62+19,FALSE)</f>
        <v>0</v>
      </c>
      <c r="L62" s="43">
        <f>VLOOKUP($A62&amp;L$90,決統データ!$A$3:$DE$365,$E62+19,FALSE)</f>
        <v>0</v>
      </c>
      <c r="M62" s="43">
        <f>VLOOKUP($A62&amp;M$90,決統データ!$A$3:$DE$365,$E62+19,FALSE)</f>
        <v>0</v>
      </c>
      <c r="N62" s="43">
        <f>VLOOKUP($A62&amp;N$90,決統データ!$A$3:$DE$365,$E62+19,FALSE)</f>
        <v>0</v>
      </c>
      <c r="O62" s="331">
        <f t="shared" si="2"/>
        <v>0</v>
      </c>
    </row>
    <row r="63" spans="1:15">
      <c r="A63" s="27" t="str">
        <f t="shared" si="1"/>
        <v>1622602</v>
      </c>
      <c r="B63" s="28" t="s">
        <v>1114</v>
      </c>
      <c r="C63" s="29">
        <v>26</v>
      </c>
      <c r="D63" s="28" t="s">
        <v>767</v>
      </c>
      <c r="E63" s="24">
        <v>2</v>
      </c>
      <c r="F63" s="467" t="s">
        <v>810</v>
      </c>
      <c r="G63" s="467"/>
      <c r="H63" s="467"/>
      <c r="I63" s="467"/>
      <c r="J63" s="467"/>
      <c r="K63" s="43">
        <f>VLOOKUP($A63&amp;K$90,決統データ!$A$3:$DE$365,$E63+19,FALSE)</f>
        <v>4581</v>
      </c>
      <c r="L63" s="43">
        <f>VLOOKUP($A63&amp;L$90,決統データ!$A$3:$DE$365,$E63+19,FALSE)</f>
        <v>21233</v>
      </c>
      <c r="M63" s="43">
        <f>VLOOKUP($A63&amp;M$90,決統データ!$A$3:$DE$365,$E63+19,FALSE)</f>
        <v>1080</v>
      </c>
      <c r="N63" s="43">
        <f>VLOOKUP($A63&amp;N$90,決統データ!$A$3:$DE$365,$E63+19,FALSE)</f>
        <v>984</v>
      </c>
      <c r="O63" s="331">
        <f t="shared" si="2"/>
        <v>27878</v>
      </c>
    </row>
    <row r="64" spans="1:15">
      <c r="A64" s="27" t="str">
        <f t="shared" si="1"/>
        <v>1622602</v>
      </c>
      <c r="B64" s="28" t="s">
        <v>1114</v>
      </c>
      <c r="C64" s="29">
        <v>26</v>
      </c>
      <c r="D64" s="28" t="s">
        <v>767</v>
      </c>
      <c r="E64" s="24">
        <v>3</v>
      </c>
      <c r="F64" s="467" t="s">
        <v>809</v>
      </c>
      <c r="G64" s="467"/>
      <c r="H64" s="467"/>
      <c r="I64" s="467"/>
      <c r="J64" s="467"/>
      <c r="K64" s="43">
        <f>VLOOKUP($A64&amp;K$90,決統データ!$A$3:$DE$365,$E64+19,FALSE)</f>
        <v>0</v>
      </c>
      <c r="L64" s="43">
        <f>VLOOKUP($A64&amp;L$90,決統データ!$A$3:$DE$365,$E64+19,FALSE)</f>
        <v>0</v>
      </c>
      <c r="M64" s="43">
        <f>VLOOKUP($A64&amp;M$90,決統データ!$A$3:$DE$365,$E64+19,FALSE)</f>
        <v>0</v>
      </c>
      <c r="N64" s="43">
        <f>VLOOKUP($A64&amp;N$90,決統データ!$A$3:$DE$365,$E64+19,FALSE)</f>
        <v>0</v>
      </c>
      <c r="O64" s="331">
        <f t="shared" si="2"/>
        <v>0</v>
      </c>
    </row>
    <row r="65" spans="1:15">
      <c r="A65" s="27" t="str">
        <f t="shared" si="1"/>
        <v>1622602</v>
      </c>
      <c r="B65" s="28" t="s">
        <v>1114</v>
      </c>
      <c r="C65" s="29">
        <v>26</v>
      </c>
      <c r="D65" s="28" t="s">
        <v>767</v>
      </c>
      <c r="E65" s="24">
        <v>4</v>
      </c>
      <c r="F65" s="619" t="s">
        <v>626</v>
      </c>
      <c r="G65" s="467" t="s">
        <v>808</v>
      </c>
      <c r="H65" s="467"/>
      <c r="I65" s="467"/>
      <c r="J65" s="467"/>
      <c r="K65" s="43">
        <f>VLOOKUP($A65&amp;K$90,決統データ!$A$3:$DE$365,$E65+19,FALSE)</f>
        <v>0</v>
      </c>
      <c r="L65" s="43">
        <f>VLOOKUP($A65&amp;L$90,決統データ!$A$3:$DE$365,$E65+19,FALSE)</f>
        <v>0</v>
      </c>
      <c r="M65" s="43">
        <f>VLOOKUP($A65&amp;M$90,決統データ!$A$3:$DE$365,$E65+19,FALSE)</f>
        <v>0</v>
      </c>
      <c r="N65" s="43">
        <f>VLOOKUP($A65&amp;N$90,決統データ!$A$3:$DE$365,$E65+19,FALSE)</f>
        <v>0</v>
      </c>
      <c r="O65" s="331">
        <f t="shared" si="2"/>
        <v>0</v>
      </c>
    </row>
    <row r="66" spans="1:15">
      <c r="A66" s="27" t="str">
        <f t="shared" si="1"/>
        <v>1622602</v>
      </c>
      <c r="B66" s="28" t="s">
        <v>1114</v>
      </c>
      <c r="C66" s="29">
        <v>26</v>
      </c>
      <c r="D66" s="28" t="s">
        <v>767</v>
      </c>
      <c r="E66" s="24">
        <v>5</v>
      </c>
      <c r="F66" s="620"/>
      <c r="G66" s="467" t="s">
        <v>807</v>
      </c>
      <c r="H66" s="467"/>
      <c r="I66" s="467"/>
      <c r="J66" s="467"/>
      <c r="K66" s="43">
        <f>VLOOKUP($A66&amp;K$90,決統データ!$A$3:$DE$365,$E66+19,FALSE)</f>
        <v>0</v>
      </c>
      <c r="L66" s="43">
        <f>VLOOKUP($A66&amp;L$90,決統データ!$A$3:$DE$365,$E66+19,FALSE)</f>
        <v>0</v>
      </c>
      <c r="M66" s="43">
        <f>VLOOKUP($A66&amp;M$90,決統データ!$A$3:$DE$365,$E66+19,FALSE)</f>
        <v>0</v>
      </c>
      <c r="N66" s="43">
        <f>VLOOKUP($A66&amp;N$90,決統データ!$A$3:$DE$365,$E66+19,FALSE)</f>
        <v>0</v>
      </c>
      <c r="O66" s="331">
        <f t="shared" si="2"/>
        <v>0</v>
      </c>
    </row>
    <row r="67" spans="1:15">
      <c r="A67" s="27" t="str">
        <f t="shared" si="1"/>
        <v>1622602</v>
      </c>
      <c r="B67" s="28" t="s">
        <v>1114</v>
      </c>
      <c r="C67" s="29">
        <v>26</v>
      </c>
      <c r="D67" s="28" t="s">
        <v>767</v>
      </c>
      <c r="E67" s="24">
        <v>6</v>
      </c>
      <c r="F67" s="621"/>
      <c r="G67" s="467" t="s">
        <v>713</v>
      </c>
      <c r="H67" s="467"/>
      <c r="I67" s="467"/>
      <c r="J67" s="467"/>
      <c r="K67" s="43">
        <f>VLOOKUP($A67&amp;K$90,決統データ!$A$3:$DE$365,$E67+19,FALSE)</f>
        <v>0</v>
      </c>
      <c r="L67" s="43">
        <f>VLOOKUP($A67&amp;L$90,決統データ!$A$3:$DE$365,$E67+19,FALSE)</f>
        <v>0</v>
      </c>
      <c r="M67" s="43">
        <f>VLOOKUP($A67&amp;M$90,決統データ!$A$3:$DE$365,$E67+19,FALSE)</f>
        <v>0</v>
      </c>
      <c r="N67" s="43">
        <f>VLOOKUP($A67&amp;N$90,決統データ!$A$3:$DE$365,$E67+19,FALSE)</f>
        <v>0</v>
      </c>
      <c r="O67" s="331">
        <f t="shared" si="2"/>
        <v>0</v>
      </c>
    </row>
    <row r="68" spans="1:15">
      <c r="A68" s="27" t="str">
        <f t="shared" si="1"/>
        <v>1622602</v>
      </c>
      <c r="B68" s="28" t="s">
        <v>1114</v>
      </c>
      <c r="C68" s="29">
        <v>26</v>
      </c>
      <c r="D68" s="28" t="s">
        <v>767</v>
      </c>
      <c r="E68" s="24">
        <v>7</v>
      </c>
      <c r="F68" s="467" t="s">
        <v>806</v>
      </c>
      <c r="G68" s="467"/>
      <c r="H68" s="467"/>
      <c r="I68" s="467"/>
      <c r="J68" s="467"/>
      <c r="K68" s="43">
        <f>VLOOKUP($A68&amp;K$90,決統データ!$A$3:$DE$365,$E68+19,FALSE)</f>
        <v>0</v>
      </c>
      <c r="L68" s="43">
        <f>VLOOKUP($A68&amp;L$90,決統データ!$A$3:$DE$365,$E68+19,FALSE)</f>
        <v>0</v>
      </c>
      <c r="M68" s="43">
        <f>VLOOKUP($A68&amp;M$90,決統データ!$A$3:$DE$365,$E68+19,FALSE)</f>
        <v>0</v>
      </c>
      <c r="N68" s="43">
        <f>VLOOKUP($A68&amp;N$90,決統データ!$A$3:$DE$365,$E68+19,FALSE)</f>
        <v>0</v>
      </c>
      <c r="O68" s="331">
        <f t="shared" ref="O68:O78" si="3">SUM(K68:N68)</f>
        <v>0</v>
      </c>
    </row>
    <row r="69" spans="1:15">
      <c r="A69" s="27" t="str">
        <f t="shared" ref="A69:A76" si="4">+B69&amp;C69&amp;D69</f>
        <v>1622602</v>
      </c>
      <c r="B69" s="28" t="s">
        <v>1114</v>
      </c>
      <c r="C69" s="29">
        <v>26</v>
      </c>
      <c r="D69" s="28" t="s">
        <v>767</v>
      </c>
      <c r="E69" s="24">
        <v>8</v>
      </c>
      <c r="F69" s="613" t="s">
        <v>805</v>
      </c>
      <c r="G69" s="614"/>
      <c r="H69" s="614"/>
      <c r="I69" s="615"/>
      <c r="J69" s="60" t="s">
        <v>804</v>
      </c>
      <c r="K69" s="43">
        <f>VLOOKUP($A69&amp;K$90,決統データ!$A$3:$DE$365,$E69+19,FALSE)</f>
        <v>4581</v>
      </c>
      <c r="L69" s="43">
        <f>VLOOKUP($A69&amp;L$90,決統データ!$A$3:$DE$365,$E69+19,FALSE)</f>
        <v>21233</v>
      </c>
      <c r="M69" s="43">
        <f>VLOOKUP($A69&amp;M$90,決統データ!$A$3:$DE$365,$E69+19,FALSE)</f>
        <v>1080</v>
      </c>
      <c r="N69" s="43">
        <f>VLOOKUP($A69&amp;N$90,決統データ!$A$3:$DE$365,$E69+19,FALSE)</f>
        <v>984</v>
      </c>
      <c r="O69" s="331">
        <f t="shared" si="3"/>
        <v>27878</v>
      </c>
    </row>
    <row r="70" spans="1:15">
      <c r="A70" s="27" t="str">
        <f t="shared" si="4"/>
        <v>1622602</v>
      </c>
      <c r="B70" s="28" t="s">
        <v>1114</v>
      </c>
      <c r="C70" s="29">
        <v>26</v>
      </c>
      <c r="D70" s="28" t="s">
        <v>767</v>
      </c>
      <c r="E70" s="24">
        <v>9</v>
      </c>
      <c r="F70" s="616"/>
      <c r="G70" s="617"/>
      <c r="H70" s="617"/>
      <c r="I70" s="618"/>
      <c r="J70" s="60" t="s">
        <v>803</v>
      </c>
      <c r="K70" s="43">
        <f>VLOOKUP($A70&amp;K$90,決統データ!$A$3:$DE$365,$E70+19,FALSE)</f>
        <v>0</v>
      </c>
      <c r="L70" s="43">
        <f>VLOOKUP($A70&amp;L$90,決統データ!$A$3:$DE$365,$E70+19,FALSE)</f>
        <v>0</v>
      </c>
      <c r="M70" s="43">
        <f>VLOOKUP($A70&amp;M$90,決統データ!$A$3:$DE$365,$E70+19,FALSE)</f>
        <v>0</v>
      </c>
      <c r="N70" s="43">
        <f>VLOOKUP($A70&amp;N$90,決統データ!$A$3:$DE$365,$E70+19,FALSE)</f>
        <v>0</v>
      </c>
      <c r="O70" s="331">
        <f t="shared" si="3"/>
        <v>0</v>
      </c>
    </row>
    <row r="71" spans="1:15">
      <c r="A71" s="27" t="str">
        <f t="shared" si="4"/>
        <v>1622602</v>
      </c>
      <c r="B71" s="28" t="s">
        <v>1114</v>
      </c>
      <c r="C71" s="29">
        <v>26</v>
      </c>
      <c r="D71" s="28" t="s">
        <v>767</v>
      </c>
      <c r="E71" s="24">
        <v>21</v>
      </c>
      <c r="F71" s="467" t="s">
        <v>802</v>
      </c>
      <c r="G71" s="467"/>
      <c r="H71" s="467"/>
      <c r="I71" s="467"/>
      <c r="J71" s="467"/>
      <c r="K71" s="43">
        <f>VLOOKUP($A71&amp;K$90,決統データ!$A$3:$DE$365,$E71+19,FALSE)</f>
        <v>0</v>
      </c>
      <c r="L71" s="43">
        <f>VLOOKUP($A71&amp;L$90,決統データ!$A$3:$DE$365,$E71+19,FALSE)</f>
        <v>0</v>
      </c>
      <c r="M71" s="43">
        <f>VLOOKUP($A71&amp;M$90,決統データ!$A$3:$DE$365,$E71+19,FALSE)</f>
        <v>0</v>
      </c>
      <c r="N71" s="43">
        <f>VLOOKUP($A71&amp;N$90,決統データ!$A$3:$DE$365,$E71+19,FALSE)</f>
        <v>0</v>
      </c>
      <c r="O71" s="331">
        <f t="shared" si="3"/>
        <v>0</v>
      </c>
    </row>
    <row r="72" spans="1:15">
      <c r="A72" s="27" t="str">
        <f t="shared" si="4"/>
        <v>1622602</v>
      </c>
      <c r="B72" s="28" t="s">
        <v>1114</v>
      </c>
      <c r="C72" s="29">
        <v>26</v>
      </c>
      <c r="D72" s="28" t="s">
        <v>767</v>
      </c>
      <c r="E72" s="24">
        <v>22</v>
      </c>
      <c r="F72" s="476" t="s">
        <v>801</v>
      </c>
      <c r="G72" s="498"/>
      <c r="H72" s="498"/>
      <c r="I72" s="498"/>
      <c r="J72" s="490"/>
      <c r="K72" s="43">
        <f>VLOOKUP($A72&amp;K$90,決統データ!$A$3:$DE$365,$E72+19,FALSE)</f>
        <v>0</v>
      </c>
      <c r="L72" s="43">
        <f>VLOOKUP($A72&amp;L$90,決統データ!$A$3:$DE$365,$E72+19,FALSE)</f>
        <v>0</v>
      </c>
      <c r="M72" s="43">
        <f>VLOOKUP($A72&amp;M$90,決統データ!$A$3:$DE$365,$E72+19,FALSE)</f>
        <v>0</v>
      </c>
      <c r="N72" s="43">
        <f>VLOOKUP($A72&amp;N$90,決統データ!$A$3:$DE$365,$E72+19,FALSE)</f>
        <v>0</v>
      </c>
      <c r="O72" s="331">
        <f t="shared" si="3"/>
        <v>0</v>
      </c>
    </row>
    <row r="73" spans="1:15">
      <c r="A73" s="27" t="str">
        <f t="shared" si="4"/>
        <v>1622602</v>
      </c>
      <c r="B73" s="28" t="s">
        <v>1114</v>
      </c>
      <c r="C73" s="29">
        <v>26</v>
      </c>
      <c r="D73" s="28" t="s">
        <v>767</v>
      </c>
      <c r="E73" s="24">
        <v>45</v>
      </c>
      <c r="F73" s="1098" t="s">
        <v>1079</v>
      </c>
      <c r="G73" s="1099"/>
      <c r="H73" s="476" t="s">
        <v>1078</v>
      </c>
      <c r="I73" s="498"/>
      <c r="J73" s="490"/>
      <c r="K73" s="43">
        <f>VLOOKUP($A73&amp;K$90,決統データ!$A$3:$DE$365,$E73+19,FALSE)</f>
        <v>0</v>
      </c>
      <c r="L73" s="43">
        <f>VLOOKUP($A73&amp;L$90,決統データ!$A$3:$DE$365,$E73+19,FALSE)</f>
        <v>55283</v>
      </c>
      <c r="M73" s="43">
        <f>VLOOKUP($A73&amp;M$90,決統データ!$A$3:$DE$365,$E73+19,FALSE)</f>
        <v>13108</v>
      </c>
      <c r="N73" s="43">
        <f>VLOOKUP($A73&amp;N$90,決統データ!$A$3:$DE$365,$E73+19,FALSE)</f>
        <v>12308</v>
      </c>
      <c r="O73" s="331">
        <f t="shared" si="3"/>
        <v>80699</v>
      </c>
    </row>
    <row r="74" spans="1:15">
      <c r="A74" s="27" t="str">
        <f t="shared" si="4"/>
        <v>1622602</v>
      </c>
      <c r="B74" s="28" t="s">
        <v>1114</v>
      </c>
      <c r="C74" s="29">
        <v>26</v>
      </c>
      <c r="D74" s="28" t="s">
        <v>767</v>
      </c>
      <c r="E74" s="24">
        <v>46</v>
      </c>
      <c r="F74" s="1100"/>
      <c r="G74" s="1101"/>
      <c r="H74" s="476" t="s">
        <v>1077</v>
      </c>
      <c r="I74" s="498"/>
      <c r="J74" s="490"/>
      <c r="K74" s="43">
        <f>VLOOKUP($A74&amp;K$90,決統データ!$A$3:$DE$365,$E74+19,FALSE)</f>
        <v>0</v>
      </c>
      <c r="L74" s="43">
        <f>VLOOKUP($A74&amp;L$90,決統データ!$A$3:$DE$365,$E74+19,FALSE)</f>
        <v>0</v>
      </c>
      <c r="M74" s="43">
        <f>VLOOKUP($A74&amp;M$90,決統データ!$A$3:$DE$365,$E74+19,FALSE)</f>
        <v>67648</v>
      </c>
      <c r="N74" s="43">
        <f>VLOOKUP($A74&amp;N$90,決統データ!$A$3:$DE$365,$E74+19,FALSE)</f>
        <v>0</v>
      </c>
      <c r="O74" s="331">
        <f t="shared" si="3"/>
        <v>67648</v>
      </c>
    </row>
    <row r="75" spans="1:15">
      <c r="A75" s="27" t="str">
        <f t="shared" si="4"/>
        <v>1622602</v>
      </c>
      <c r="B75" s="28" t="s">
        <v>1114</v>
      </c>
      <c r="C75" s="29">
        <v>26</v>
      </c>
      <c r="D75" s="28" t="s">
        <v>767</v>
      </c>
      <c r="E75" s="24">
        <v>47</v>
      </c>
      <c r="F75" s="1100"/>
      <c r="G75" s="1101"/>
      <c r="H75" s="476" t="s">
        <v>1076</v>
      </c>
      <c r="I75" s="498"/>
      <c r="J75" s="490"/>
      <c r="K75" s="43">
        <f>VLOOKUP($A75&amp;K$90,決統データ!$A$3:$DE$365,$E75+19,FALSE)</f>
        <v>0</v>
      </c>
      <c r="L75" s="43">
        <f>VLOOKUP($A75&amp;L$90,決統データ!$A$3:$DE$365,$E75+19,FALSE)</f>
        <v>0</v>
      </c>
      <c r="M75" s="43">
        <f>VLOOKUP($A75&amp;M$90,決統データ!$A$3:$DE$365,$E75+19,FALSE)</f>
        <v>0</v>
      </c>
      <c r="N75" s="43">
        <f>VLOOKUP($A75&amp;N$90,決統データ!$A$3:$DE$365,$E75+19,FALSE)</f>
        <v>0</v>
      </c>
      <c r="O75" s="331">
        <f t="shared" si="3"/>
        <v>0</v>
      </c>
    </row>
    <row r="76" spans="1:15">
      <c r="A76" s="27" t="str">
        <f t="shared" si="4"/>
        <v>1622602</v>
      </c>
      <c r="B76" s="28" t="s">
        <v>1114</v>
      </c>
      <c r="C76" s="29">
        <v>26</v>
      </c>
      <c r="D76" s="28" t="s">
        <v>767</v>
      </c>
      <c r="E76" s="24">
        <v>48</v>
      </c>
      <c r="F76" s="1102"/>
      <c r="G76" s="1103"/>
      <c r="H76" s="476" t="s">
        <v>1075</v>
      </c>
      <c r="I76" s="498"/>
      <c r="J76" s="490"/>
      <c r="K76" s="43">
        <f>VLOOKUP($A76&amp;K$90,決統データ!$A$3:$DE$365,$E76+19,FALSE)</f>
        <v>0</v>
      </c>
      <c r="L76" s="43">
        <f>VLOOKUP($A76&amp;L$90,決統データ!$A$3:$DE$365,$E76+19,FALSE)</f>
        <v>0</v>
      </c>
      <c r="M76" s="43">
        <f>VLOOKUP($A76&amp;M$90,決統データ!$A$3:$DE$365,$E76+19,FALSE)</f>
        <v>0</v>
      </c>
      <c r="N76" s="43">
        <f>VLOOKUP($A76&amp;N$90,決統データ!$A$3:$DE$365,$E76+19,FALSE)</f>
        <v>7901</v>
      </c>
      <c r="O76" s="331">
        <f t="shared" si="3"/>
        <v>7901</v>
      </c>
    </row>
    <row r="77" spans="1:15">
      <c r="F77" s="476" t="s">
        <v>1074</v>
      </c>
      <c r="G77" s="498"/>
      <c r="H77" s="498"/>
      <c r="I77" s="498"/>
      <c r="J77" s="490"/>
      <c r="K77" s="348">
        <f>+SUM(K85:K86)</f>
        <v>0</v>
      </c>
      <c r="L77" s="348">
        <f>+SUM(L85:L86)</f>
        <v>0</v>
      </c>
      <c r="M77" s="348">
        <f>+SUM(M85:M86)</f>
        <v>59976</v>
      </c>
      <c r="N77" s="348">
        <f>+SUM(N85:N86)</f>
        <v>0</v>
      </c>
      <c r="O77" s="331">
        <f t="shared" si="3"/>
        <v>59976</v>
      </c>
    </row>
    <row r="78" spans="1:15">
      <c r="F78" s="467" t="s">
        <v>1073</v>
      </c>
      <c r="G78" s="467"/>
      <c r="H78" s="467"/>
      <c r="I78" s="467"/>
      <c r="J78" s="467"/>
      <c r="K78" s="16">
        <f>SUM(K87:K88)</f>
        <v>68000</v>
      </c>
      <c r="L78" s="16">
        <f>SUM(L87:L88)</f>
        <v>0</v>
      </c>
      <c r="M78" s="16">
        <f>SUM(M87:M88)</f>
        <v>4924</v>
      </c>
      <c r="N78" s="16">
        <f>SUM(N87:N88)</f>
        <v>0</v>
      </c>
      <c r="O78" s="331">
        <f t="shared" si="3"/>
        <v>72924</v>
      </c>
    </row>
    <row r="79" spans="1:15">
      <c r="F79" s="507" t="s">
        <v>500</v>
      </c>
      <c r="G79" s="72" t="s">
        <v>503</v>
      </c>
      <c r="H79" s="72"/>
      <c r="I79" s="75"/>
      <c r="J79" s="76"/>
      <c r="K79" s="39">
        <f t="shared" ref="K79:O79" si="5">K4/K13*100</f>
        <v>9.249689954526664</v>
      </c>
      <c r="L79" s="39">
        <f t="shared" si="5"/>
        <v>89.684860036505199</v>
      </c>
      <c r="M79" s="39">
        <f t="shared" si="5"/>
        <v>99.987274925240186</v>
      </c>
      <c r="N79" s="39">
        <f t="shared" si="5"/>
        <v>105.31599479843953</v>
      </c>
      <c r="O79" s="332">
        <f t="shared" si="5"/>
        <v>93.902171245527697</v>
      </c>
    </row>
    <row r="80" spans="1:15">
      <c r="F80" s="507"/>
      <c r="G80" s="72" t="s">
        <v>501</v>
      </c>
      <c r="H80" s="72"/>
      <c r="I80" s="75"/>
      <c r="J80" s="76"/>
      <c r="K80" s="39">
        <f t="shared" ref="K80:O80" si="6">K4/(K13+K50)*100</f>
        <v>1.2662167706520664</v>
      </c>
      <c r="L80" s="39">
        <f t="shared" si="6"/>
        <v>89.684860036505199</v>
      </c>
      <c r="M80" s="39">
        <f t="shared" si="6"/>
        <v>99.987274925240186</v>
      </c>
      <c r="N80" s="39">
        <f t="shared" si="6"/>
        <v>105.31599479843953</v>
      </c>
      <c r="O80" s="332">
        <f t="shared" si="6"/>
        <v>74.368329525693042</v>
      </c>
    </row>
    <row r="81" spans="1:15">
      <c r="F81" s="507"/>
      <c r="G81" s="72" t="s">
        <v>504</v>
      </c>
      <c r="H81" s="72"/>
      <c r="I81" s="75"/>
      <c r="J81" s="76"/>
      <c r="K81" s="39">
        <f t="shared" ref="K81:O81" si="7">K5/K14*100</f>
        <v>35.790774299835256</v>
      </c>
      <c r="L81" s="39">
        <f t="shared" si="7"/>
        <v>89.327494829369186</v>
      </c>
      <c r="M81" s="39">
        <f t="shared" si="7"/>
        <v>57.117205008023866</v>
      </c>
      <c r="N81" s="39">
        <f t="shared" si="7"/>
        <v>105.11833550065019</v>
      </c>
      <c r="O81" s="332">
        <f t="shared" si="7"/>
        <v>69.848529294114513</v>
      </c>
    </row>
    <row r="82" spans="1:15">
      <c r="F82" s="507"/>
      <c r="G82" s="72" t="s">
        <v>502</v>
      </c>
      <c r="H82" s="75"/>
      <c r="I82" s="77"/>
      <c r="J82" s="76"/>
      <c r="K82" s="40">
        <f t="shared" ref="K82:O82" si="8">K70/K5</f>
        <v>0</v>
      </c>
      <c r="L82" s="40">
        <f t="shared" si="8"/>
        <v>0</v>
      </c>
      <c r="M82" s="40">
        <f>M70/M5</f>
        <v>0</v>
      </c>
      <c r="N82" s="40">
        <f t="shared" si="8"/>
        <v>0</v>
      </c>
      <c r="O82" s="333">
        <f t="shared" si="8"/>
        <v>0</v>
      </c>
    </row>
    <row r="83" spans="1:15">
      <c r="F83" s="507"/>
      <c r="G83" s="72" t="s">
        <v>512</v>
      </c>
      <c r="H83" s="75"/>
      <c r="I83" s="77"/>
      <c r="J83" s="76"/>
      <c r="K83" s="39">
        <f t="shared" ref="K83:O83" si="9">(K11+K26+K27)/(K4+K24)*100</f>
        <v>87.185075966408093</v>
      </c>
      <c r="L83" s="39">
        <f t="shared" si="9"/>
        <v>0</v>
      </c>
      <c r="M83" s="39">
        <f t="shared" si="9"/>
        <v>44.343019561489214</v>
      </c>
      <c r="N83" s="39">
        <f t="shared" si="9"/>
        <v>0</v>
      </c>
      <c r="O83" s="332">
        <f t="shared" si="9"/>
        <v>44.281696898615245</v>
      </c>
    </row>
    <row r="85" spans="1:15">
      <c r="A85" s="27" t="str">
        <f>+B85&amp;C85&amp;D85</f>
        <v>1622602</v>
      </c>
      <c r="B85" s="28" t="s">
        <v>1114</v>
      </c>
      <c r="C85" s="29">
        <v>26</v>
      </c>
      <c r="D85" s="28" t="s">
        <v>767</v>
      </c>
      <c r="E85" s="24">
        <v>51</v>
      </c>
      <c r="F85" s="1" t="s">
        <v>133</v>
      </c>
      <c r="K85" s="42">
        <f>VLOOKUP($A85&amp;K$90,決統データ!$A$3:$DE$365,$E85+19,FALSE)</f>
        <v>0</v>
      </c>
      <c r="L85" s="42">
        <f>VLOOKUP($A85&amp;L$90,決統データ!$A$3:$DE$365,$E85+19,FALSE)</f>
        <v>0</v>
      </c>
      <c r="M85" s="42">
        <f>VLOOKUP($A85&amp;M$90,決統データ!$A$3:$DE$365,$E85+19,FALSE)</f>
        <v>0</v>
      </c>
      <c r="N85" s="42">
        <f>VLOOKUP($A85&amp;N$90,決統データ!$A$3:$DE$365,$E85+19,FALSE)</f>
        <v>0</v>
      </c>
    </row>
    <row r="86" spans="1:15">
      <c r="A86" s="27" t="str">
        <f>+B86&amp;C86&amp;D86</f>
        <v>1622602</v>
      </c>
      <c r="B86" s="28" t="s">
        <v>1114</v>
      </c>
      <c r="C86" s="29">
        <v>26</v>
      </c>
      <c r="D86" s="28" t="s">
        <v>767</v>
      </c>
      <c r="E86" s="24">
        <v>52</v>
      </c>
      <c r="F86" s="1" t="s">
        <v>134</v>
      </c>
      <c r="K86" s="42">
        <f>VLOOKUP($A86&amp;K$90,決統データ!$A$3:$DE$365,$E86+19,FALSE)</f>
        <v>0</v>
      </c>
      <c r="L86" s="42">
        <f>VLOOKUP($A86&amp;L$90,決統データ!$A$3:$DE$365,$E86+19,FALSE)</f>
        <v>0</v>
      </c>
      <c r="M86" s="42">
        <f>VLOOKUP($A86&amp;M$90,決統データ!$A$3:$DE$365,$E86+19,FALSE)</f>
        <v>59976</v>
      </c>
      <c r="N86" s="42">
        <f>VLOOKUP($A86&amp;N$90,決統データ!$A$3:$DE$365,$E86+19,FALSE)</f>
        <v>0</v>
      </c>
    </row>
    <row r="87" spans="1:15">
      <c r="A87" s="27" t="str">
        <f>+B87&amp;C87&amp;D87</f>
        <v>1622602</v>
      </c>
      <c r="B87" s="28" t="s">
        <v>1114</v>
      </c>
      <c r="C87" s="29">
        <v>26</v>
      </c>
      <c r="D87" s="28" t="s">
        <v>767</v>
      </c>
      <c r="E87" s="24">
        <v>53</v>
      </c>
      <c r="F87" s="1" t="s">
        <v>135</v>
      </c>
      <c r="K87" s="42">
        <f>VLOOKUP($A87&amp;K$90,決統データ!$A$3:$DE$365,$E87+19,FALSE)</f>
        <v>0</v>
      </c>
      <c r="L87" s="42">
        <f>VLOOKUP($A87&amp;L$90,決統データ!$A$3:$DE$365,$E87+19,FALSE)</f>
        <v>0</v>
      </c>
      <c r="M87" s="42">
        <f>VLOOKUP($A87&amp;M$90,決統データ!$A$3:$DE$365,$E87+19,FALSE)</f>
        <v>0</v>
      </c>
      <c r="N87" s="42">
        <f>VLOOKUP($A87&amp;N$90,決統データ!$A$3:$DE$365,$E87+19,FALSE)</f>
        <v>0</v>
      </c>
    </row>
    <row r="88" spans="1:15">
      <c r="A88" s="27" t="str">
        <f>+B88&amp;C88&amp;D88</f>
        <v>1622602</v>
      </c>
      <c r="B88" s="28" t="s">
        <v>1114</v>
      </c>
      <c r="C88" s="29">
        <v>26</v>
      </c>
      <c r="D88" s="28" t="s">
        <v>767</v>
      </c>
      <c r="E88" s="24">
        <v>54</v>
      </c>
      <c r="F88" s="1" t="s">
        <v>136</v>
      </c>
      <c r="K88" s="42">
        <f>VLOOKUP($A88&amp;K$90,決統データ!$A$3:$DE$365,$E88+19,FALSE)</f>
        <v>68000</v>
      </c>
      <c r="L88" s="42">
        <f>VLOOKUP($A88&amp;L$90,決統データ!$A$3:$DE$365,$E88+19,FALSE)</f>
        <v>0</v>
      </c>
      <c r="M88" s="42">
        <f>VLOOKUP($A88&amp;M$90,決統データ!$A$3:$DE$365,$E88+19,FALSE)</f>
        <v>4924</v>
      </c>
      <c r="N88" s="42">
        <f>VLOOKUP($A88&amp;N$90,決統データ!$A$3:$DE$365,$E88+19,FALSE)</f>
        <v>0</v>
      </c>
    </row>
    <row r="90" spans="1:15" hidden="1">
      <c r="K90" s="102" t="str">
        <f>+K91&amp;K93</f>
        <v>262129001</v>
      </c>
      <c r="L90" s="102" t="str">
        <f>+L91&amp;L93</f>
        <v>262129002</v>
      </c>
      <c r="M90" s="102" t="str">
        <f>+M91&amp;M93</f>
        <v>264075001</v>
      </c>
      <c r="N90" s="102" t="str">
        <f>+N91&amp;N93</f>
        <v>264636001</v>
      </c>
    </row>
    <row r="91" spans="1:15" hidden="1">
      <c r="K91" s="102" t="s">
        <v>567</v>
      </c>
      <c r="L91" s="102" t="s">
        <v>567</v>
      </c>
      <c r="M91" s="280" t="s">
        <v>573</v>
      </c>
      <c r="N91" s="102" t="s">
        <v>575</v>
      </c>
    </row>
    <row r="92" spans="1:15" hidden="1">
      <c r="K92" s="101" t="s">
        <v>568</v>
      </c>
      <c r="L92" s="101" t="s">
        <v>568</v>
      </c>
      <c r="M92" s="280" t="s">
        <v>574</v>
      </c>
      <c r="N92" s="101" t="s">
        <v>462</v>
      </c>
    </row>
    <row r="93" spans="1:15" hidden="1">
      <c r="K93" s="101" t="s">
        <v>728</v>
      </c>
      <c r="L93" s="158" t="s">
        <v>132</v>
      </c>
      <c r="M93" s="280" t="s">
        <v>728</v>
      </c>
      <c r="N93" s="101" t="s">
        <v>728</v>
      </c>
    </row>
    <row r="94" spans="1:15" ht="43.2" hidden="1">
      <c r="K94" s="132" t="s">
        <v>733</v>
      </c>
      <c r="L94" s="132" t="s">
        <v>732</v>
      </c>
      <c r="M94" s="338" t="s">
        <v>349</v>
      </c>
      <c r="N94" s="132" t="s">
        <v>730</v>
      </c>
    </row>
  </sheetData>
  <sheetProtection algorithmName="SHA-512" hashValue="QofPfuOYDQ4zmJ+O9zmo+q5u81ezoVz8gjhzgsI0BD0hqNJkiZyl9+4CokE4DC5QnDSEj/0+CH6qeUUpbSvLbg==" saltValue="qSjiFwS3WdrV3nmtRW9AYw==" spinCount="100000" sheet="1" objects="1" scenarios="1"/>
  <customSheetViews>
    <customSheetView guid="{247A5D4D-80F1-4466-92F7-7A3BC78E450F}" printArea="1" topLeftCell="A7">
      <selection activeCell="C43" sqref="C43"/>
      <pageMargins left="0.59055118110236227" right="0.59055118110236227" top="0.78740157480314965" bottom="0.78740157480314965" header="0.51181102362204722" footer="0.51181102362204722"/>
      <pageSetup paperSize="9" scale="60" pageOrder="overThenDown" orientation="portrait" blackAndWhite="1" errors="blank" horizontalDpi="300" verticalDpi="300"/>
      <headerFooter alignWithMargins="0"/>
    </customSheetView>
  </customSheetViews>
  <mergeCells count="84">
    <mergeCell ref="G12:J12"/>
    <mergeCell ref="G13:J13"/>
    <mergeCell ref="G14:J14"/>
    <mergeCell ref="G15:J15"/>
    <mergeCell ref="F2:J2"/>
    <mergeCell ref="F4:F23"/>
    <mergeCell ref="G4:J4"/>
    <mergeCell ref="G5:J5"/>
    <mergeCell ref="G6:J6"/>
    <mergeCell ref="G7:J7"/>
    <mergeCell ref="G8:J8"/>
    <mergeCell ref="G9:J9"/>
    <mergeCell ref="G10:J10"/>
    <mergeCell ref="G11:J11"/>
    <mergeCell ref="F3:J3"/>
    <mergeCell ref="G26:J26"/>
    <mergeCell ref="G27:J27"/>
    <mergeCell ref="G28:J28"/>
    <mergeCell ref="G16:J16"/>
    <mergeCell ref="G17:J17"/>
    <mergeCell ref="G18:J18"/>
    <mergeCell ref="G19:J19"/>
    <mergeCell ref="G20:J20"/>
    <mergeCell ref="G21:J21"/>
    <mergeCell ref="G22:J22"/>
    <mergeCell ref="G23:J23"/>
    <mergeCell ref="G25:J25"/>
    <mergeCell ref="G35:J35"/>
    <mergeCell ref="G36:H37"/>
    <mergeCell ref="I36:J36"/>
    <mergeCell ref="I37:J37"/>
    <mergeCell ref="G29:J29"/>
    <mergeCell ref="G30:J30"/>
    <mergeCell ref="G33:J33"/>
    <mergeCell ref="G34:J34"/>
    <mergeCell ref="G31:J31"/>
    <mergeCell ref="G32:J32"/>
    <mergeCell ref="H41:J41"/>
    <mergeCell ref="H45:J45"/>
    <mergeCell ref="H46:J46"/>
    <mergeCell ref="H47:J47"/>
    <mergeCell ref="H48:J48"/>
    <mergeCell ref="F59:J59"/>
    <mergeCell ref="F24:F57"/>
    <mergeCell ref="G24:J24"/>
    <mergeCell ref="G50:J50"/>
    <mergeCell ref="G51:G53"/>
    <mergeCell ref="H51:J51"/>
    <mergeCell ref="H52:J52"/>
    <mergeCell ref="H53:J53"/>
    <mergeCell ref="G42:G49"/>
    <mergeCell ref="H42:H44"/>
    <mergeCell ref="I42:I44"/>
    <mergeCell ref="H49:J49"/>
    <mergeCell ref="G38:G41"/>
    <mergeCell ref="H38:J38"/>
    <mergeCell ref="H39:J39"/>
    <mergeCell ref="H40:J40"/>
    <mergeCell ref="G54:J54"/>
    <mergeCell ref="G55:J55"/>
    <mergeCell ref="G56:J56"/>
    <mergeCell ref="G57:J57"/>
    <mergeCell ref="F58:J58"/>
    <mergeCell ref="G61:J61"/>
    <mergeCell ref="F60:J60"/>
    <mergeCell ref="F72:J72"/>
    <mergeCell ref="F68:J68"/>
    <mergeCell ref="F69:I70"/>
    <mergeCell ref="F62:J62"/>
    <mergeCell ref="F63:J63"/>
    <mergeCell ref="F64:J64"/>
    <mergeCell ref="F65:F67"/>
    <mergeCell ref="G65:J65"/>
    <mergeCell ref="F77:J77"/>
    <mergeCell ref="F71:J71"/>
    <mergeCell ref="G66:J66"/>
    <mergeCell ref="G67:J67"/>
    <mergeCell ref="F79:F83"/>
    <mergeCell ref="F78:J78"/>
    <mergeCell ref="F73:G76"/>
    <mergeCell ref="H73:J73"/>
    <mergeCell ref="H74:J74"/>
    <mergeCell ref="H75:J75"/>
    <mergeCell ref="H76:J76"/>
  </mergeCells>
  <phoneticPr fontId="3"/>
  <pageMargins left="0.59055118110236227" right="0.59055118110236227" top="0.78740157480314965" bottom="0.78740157480314965" header="0.51181102362204722" footer="0.51181102362204722"/>
  <pageSetup paperSize="9" scale="60" pageOrder="overThenDown" orientation="portrait" blackAndWhite="1" errors="blank"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pageSetUpPr fitToPage="1"/>
  </sheetPr>
  <dimension ref="A1:M58"/>
  <sheetViews>
    <sheetView view="pageBreakPreview" zoomScaleNormal="100" zoomScaleSheetLayoutView="100" workbookViewId="0">
      <pane ySplit="3" topLeftCell="A4" activePane="bottomLeft" state="frozen"/>
      <selection pane="bottomLeft" activeCell="A54" sqref="A54:XFD58"/>
    </sheetView>
  </sheetViews>
  <sheetFormatPr defaultColWidth="9" defaultRowHeight="14.4"/>
  <cols>
    <col min="1" max="1" width="9.69921875" style="1" hidden="1" customWidth="1"/>
    <col min="2" max="2" width="4.296875" style="1" hidden="1" customWidth="1"/>
    <col min="3" max="4" width="3.296875" style="1" hidden="1" customWidth="1"/>
    <col min="5" max="5" width="5.19921875" style="24" hidden="1" customWidth="1"/>
    <col min="6" max="6" width="4.19921875" style="1" customWidth="1"/>
    <col min="7" max="7" width="3.69921875" style="1" customWidth="1"/>
    <col min="8" max="8" width="22.19921875" style="1" customWidth="1"/>
    <col min="9" max="13" width="12.59765625" style="1" customWidth="1"/>
    <col min="14" max="16384" width="9" style="1"/>
  </cols>
  <sheetData>
    <row r="1" spans="1:13">
      <c r="F1" s="1" t="s">
        <v>1113</v>
      </c>
      <c r="M1" s="83"/>
    </row>
    <row r="2" spans="1:13" ht="29.25" customHeight="1">
      <c r="F2" s="807"/>
      <c r="G2" s="807"/>
      <c r="H2" s="807"/>
      <c r="I2" s="11" t="s">
        <v>533</v>
      </c>
      <c r="J2" s="11" t="s">
        <v>533</v>
      </c>
      <c r="K2" s="11" t="s">
        <v>351</v>
      </c>
      <c r="L2" s="11" t="s">
        <v>462</v>
      </c>
      <c r="M2" s="11" t="s">
        <v>587</v>
      </c>
    </row>
    <row r="3" spans="1:13" ht="36.75" customHeight="1">
      <c r="A3" s="26"/>
      <c r="B3" s="67" t="s">
        <v>757</v>
      </c>
      <c r="C3" s="26" t="s">
        <v>758</v>
      </c>
      <c r="D3" s="26" t="s">
        <v>759</v>
      </c>
      <c r="E3" s="30" t="s">
        <v>760</v>
      </c>
      <c r="F3" s="1043" t="s">
        <v>1072</v>
      </c>
      <c r="G3" s="715"/>
      <c r="H3" s="716"/>
      <c r="I3" s="337" t="s">
        <v>1071</v>
      </c>
      <c r="J3" s="337" t="s">
        <v>1367</v>
      </c>
      <c r="K3" s="336" t="s">
        <v>350</v>
      </c>
      <c r="L3" s="337" t="s">
        <v>1070</v>
      </c>
      <c r="M3" s="137"/>
    </row>
    <row r="4" spans="1:13" ht="15" customHeight="1">
      <c r="A4" s="27" t="str">
        <f>+B4&amp;C4&amp;D4</f>
        <v>1622101</v>
      </c>
      <c r="B4" s="28" t="s">
        <v>1114</v>
      </c>
      <c r="C4" s="29">
        <v>21</v>
      </c>
      <c r="D4" s="28" t="s">
        <v>761</v>
      </c>
      <c r="E4" s="31" t="s">
        <v>762</v>
      </c>
      <c r="F4" s="584" t="s">
        <v>1112</v>
      </c>
      <c r="G4" s="612" t="s">
        <v>833</v>
      </c>
      <c r="H4" s="84" t="s">
        <v>1105</v>
      </c>
      <c r="I4" s="42">
        <f>VLOOKUP($A4&amp;I$54,決統データ!$A$3:$DE$365,$E4+19,FALSE)</f>
        <v>0</v>
      </c>
      <c r="J4" s="42">
        <f>VLOOKUP($A4&amp;J$54,決統データ!$A$3:$DE$365,$E4+19,FALSE)</f>
        <v>0</v>
      </c>
      <c r="K4" s="42">
        <f>VLOOKUP($A4&amp;K$54,決統データ!$A$3:$DE$365,$E4+19,FALSE)</f>
        <v>45618</v>
      </c>
      <c r="L4" s="42">
        <f>VLOOKUP($A4&amp;L$54,決統データ!$A$3:$DE$365,$E4+19,FALSE)</f>
        <v>8440</v>
      </c>
      <c r="M4" s="335">
        <f t="shared" ref="M4:M29" si="0">SUM(I4:L4)</f>
        <v>54058</v>
      </c>
    </row>
    <row r="5" spans="1:13" ht="15" customHeight="1">
      <c r="A5" s="27" t="str">
        <f t="shared" ref="A5:A29" si="1">+B5&amp;C5&amp;D5</f>
        <v>1622101</v>
      </c>
      <c r="B5" s="28" t="s">
        <v>1114</v>
      </c>
      <c r="C5" s="29">
        <v>21</v>
      </c>
      <c r="D5" s="28" t="s">
        <v>761</v>
      </c>
      <c r="E5" s="24">
        <v>2</v>
      </c>
      <c r="F5" s="585"/>
      <c r="G5" s="658"/>
      <c r="H5" s="60" t="s">
        <v>1104</v>
      </c>
      <c r="I5" s="42">
        <f>VLOOKUP($A5&amp;I$54,決統データ!$A$3:$DE$365,$E5+19,FALSE)</f>
        <v>0</v>
      </c>
      <c r="J5" s="42">
        <f>VLOOKUP($A5&amp;J$54,決統データ!$A$3:$DE$365,$E5+19,FALSE)</f>
        <v>0</v>
      </c>
      <c r="K5" s="42">
        <f>VLOOKUP($A5&amp;K$54,決統データ!$A$3:$DE$365,$E5+19,FALSE)</f>
        <v>25513</v>
      </c>
      <c r="L5" s="42">
        <f>VLOOKUP($A5&amp;L$54,決統データ!$A$3:$DE$365,$E5+19,FALSE)</f>
        <v>3170</v>
      </c>
      <c r="M5" s="335">
        <f t="shared" si="0"/>
        <v>28683</v>
      </c>
    </row>
    <row r="6" spans="1:13" ht="15" customHeight="1">
      <c r="A6" s="27" t="str">
        <f t="shared" si="1"/>
        <v>1622101</v>
      </c>
      <c r="B6" s="28" t="s">
        <v>1114</v>
      </c>
      <c r="C6" s="29">
        <v>21</v>
      </c>
      <c r="D6" s="28" t="s">
        <v>761</v>
      </c>
      <c r="E6" s="24">
        <v>3</v>
      </c>
      <c r="F6" s="585"/>
      <c r="G6" s="658"/>
      <c r="H6" s="60" t="s">
        <v>1103</v>
      </c>
      <c r="I6" s="42">
        <f>VLOOKUP($A6&amp;I$54,決統データ!$A$3:$DE$365,$E6+19,FALSE)</f>
        <v>0</v>
      </c>
      <c r="J6" s="42">
        <f>VLOOKUP($A6&amp;J$54,決統データ!$A$3:$DE$365,$E6+19,FALSE)</f>
        <v>0</v>
      </c>
      <c r="K6" s="42">
        <f>VLOOKUP($A6&amp;K$54,決統データ!$A$3:$DE$365,$E6+19,FALSE)</f>
        <v>7604</v>
      </c>
      <c r="L6" s="42">
        <f>VLOOKUP($A6&amp;L$54,決統データ!$A$3:$DE$365,$E6+19,FALSE)</f>
        <v>1508</v>
      </c>
      <c r="M6" s="335">
        <f t="shared" si="0"/>
        <v>9112</v>
      </c>
    </row>
    <row r="7" spans="1:13" ht="15" customHeight="1">
      <c r="A7" s="27" t="str">
        <f t="shared" si="1"/>
        <v>1622101</v>
      </c>
      <c r="B7" s="28" t="s">
        <v>1114</v>
      </c>
      <c r="C7" s="29">
        <v>21</v>
      </c>
      <c r="D7" s="28" t="s">
        <v>761</v>
      </c>
      <c r="E7" s="24">
        <v>4</v>
      </c>
      <c r="F7" s="585"/>
      <c r="G7" s="658"/>
      <c r="H7" s="60" t="s">
        <v>1111</v>
      </c>
      <c r="I7" s="42">
        <f>VLOOKUP($A7&amp;I$54,決統データ!$A$3:$DE$365,$E7+19,FALSE)</f>
        <v>0</v>
      </c>
      <c r="J7" s="42">
        <f>VLOOKUP($A7&amp;J$54,決統データ!$A$3:$DE$365,$E7+19,FALSE)</f>
        <v>0</v>
      </c>
      <c r="K7" s="42">
        <f>VLOOKUP($A7&amp;K$54,決統データ!$A$3:$DE$365,$E7+19,FALSE)</f>
        <v>0</v>
      </c>
      <c r="L7" s="42">
        <f>VLOOKUP($A7&amp;L$54,決統データ!$A$3:$DE$365,$E7+19,FALSE)</f>
        <v>0</v>
      </c>
      <c r="M7" s="335">
        <f t="shared" si="0"/>
        <v>0</v>
      </c>
    </row>
    <row r="8" spans="1:13" ht="15" customHeight="1">
      <c r="A8" s="27" t="str">
        <f t="shared" si="1"/>
        <v>1622101</v>
      </c>
      <c r="B8" s="28" t="s">
        <v>1114</v>
      </c>
      <c r="C8" s="29">
        <v>21</v>
      </c>
      <c r="D8" s="28" t="s">
        <v>761</v>
      </c>
      <c r="E8" s="24">
        <v>5</v>
      </c>
      <c r="F8" s="585"/>
      <c r="G8" s="658"/>
      <c r="H8" s="60" t="s">
        <v>1101</v>
      </c>
      <c r="I8" s="42">
        <f>VLOOKUP($A8&amp;I$54,決統データ!$A$3:$DE$365,$E8+19,FALSE)</f>
        <v>0</v>
      </c>
      <c r="J8" s="42">
        <f>VLOOKUP($A8&amp;J$54,決統データ!$A$3:$DE$365,$E8+19,FALSE)</f>
        <v>0</v>
      </c>
      <c r="K8" s="42">
        <f>VLOOKUP($A8&amp;K$54,決統データ!$A$3:$DE$365,$E8+19,FALSE)</f>
        <v>15838</v>
      </c>
      <c r="L8" s="42">
        <f>VLOOKUP($A8&amp;L$54,決統データ!$A$3:$DE$365,$E8+19,FALSE)</f>
        <v>2314</v>
      </c>
      <c r="M8" s="335">
        <f t="shared" si="0"/>
        <v>18152</v>
      </c>
    </row>
    <row r="9" spans="1:13" ht="15" customHeight="1">
      <c r="A9" s="27" t="str">
        <f t="shared" si="1"/>
        <v>1622101</v>
      </c>
      <c r="B9" s="28" t="s">
        <v>1114</v>
      </c>
      <c r="C9" s="29">
        <v>21</v>
      </c>
      <c r="D9" s="28" t="s">
        <v>761</v>
      </c>
      <c r="E9" s="24">
        <v>6</v>
      </c>
      <c r="F9" s="585"/>
      <c r="G9" s="658"/>
      <c r="H9" s="60" t="s">
        <v>770</v>
      </c>
      <c r="I9" s="42">
        <f>VLOOKUP($A9&amp;I$54,決統データ!$A$3:$DE$365,$E9+19,FALSE)</f>
        <v>0</v>
      </c>
      <c r="J9" s="42">
        <f>VLOOKUP($A9&amp;J$54,決統データ!$A$3:$DE$365,$E9+19,FALSE)</f>
        <v>0</v>
      </c>
      <c r="K9" s="42">
        <f>VLOOKUP($A9&amp;K$54,決統データ!$A$3:$DE$365,$E9+19,FALSE)</f>
        <v>94573</v>
      </c>
      <c r="L9" s="42">
        <f>VLOOKUP($A9&amp;L$54,決統データ!$A$3:$DE$365,$E9+19,FALSE)</f>
        <v>15432</v>
      </c>
      <c r="M9" s="335">
        <f t="shared" si="0"/>
        <v>110005</v>
      </c>
    </row>
    <row r="10" spans="1:13" ht="15" customHeight="1">
      <c r="A10" s="27" t="str">
        <f t="shared" si="1"/>
        <v>1622101</v>
      </c>
      <c r="B10" s="28" t="s">
        <v>1114</v>
      </c>
      <c r="C10" s="29">
        <v>21</v>
      </c>
      <c r="D10" s="28" t="s">
        <v>761</v>
      </c>
      <c r="E10" s="24">
        <v>7</v>
      </c>
      <c r="F10" s="585"/>
      <c r="G10" s="467" t="s">
        <v>1100</v>
      </c>
      <c r="H10" s="467"/>
      <c r="I10" s="42">
        <f>VLOOKUP($A10&amp;I$54,決統データ!$A$3:$DE$365,$E10+19,FALSE)</f>
        <v>7248</v>
      </c>
      <c r="J10" s="42">
        <f>VLOOKUP($A10&amp;J$54,決統データ!$A$3:$DE$365,$E10+19,FALSE)</f>
        <v>21</v>
      </c>
      <c r="K10" s="42">
        <f>VLOOKUP($A10&amp;K$54,決統データ!$A$3:$DE$365,$E10+19,FALSE)</f>
        <v>0</v>
      </c>
      <c r="L10" s="42">
        <f>VLOOKUP($A10&amp;L$54,決統データ!$A$3:$DE$365,$E10+19,FALSE)</f>
        <v>0</v>
      </c>
      <c r="M10" s="335">
        <f t="shared" si="0"/>
        <v>7269</v>
      </c>
    </row>
    <row r="11" spans="1:13" ht="15" customHeight="1">
      <c r="A11" s="27" t="str">
        <f t="shared" si="1"/>
        <v>1622101</v>
      </c>
      <c r="B11" s="28" t="s">
        <v>1114</v>
      </c>
      <c r="C11" s="29">
        <v>21</v>
      </c>
      <c r="D11" s="28" t="s">
        <v>761</v>
      </c>
      <c r="E11" s="24">
        <v>8</v>
      </c>
      <c r="F11" s="585"/>
      <c r="G11" s="658" t="s">
        <v>626</v>
      </c>
      <c r="H11" s="60" t="s">
        <v>1365</v>
      </c>
      <c r="I11" s="42">
        <f>VLOOKUP($A11&amp;I$54,決統データ!$A$3:$DE$365,$E11+19,FALSE)</f>
        <v>7248</v>
      </c>
      <c r="J11" s="42">
        <f>VLOOKUP($A11&amp;J$54,決統データ!$A$3:$DE$365,$E11+19,FALSE)</f>
        <v>21</v>
      </c>
      <c r="K11" s="42">
        <f>VLOOKUP($A11&amp;K$54,決統データ!$A$3:$DE$365,$E11+19,FALSE)</f>
        <v>0</v>
      </c>
      <c r="L11" s="42">
        <f>VLOOKUP($A11&amp;L$54,決統データ!$A$3:$DE$365,$E11+19,FALSE)</f>
        <v>0</v>
      </c>
      <c r="M11" s="335">
        <f t="shared" si="0"/>
        <v>7269</v>
      </c>
    </row>
    <row r="12" spans="1:13" ht="15" customHeight="1">
      <c r="A12" s="27" t="str">
        <f t="shared" si="1"/>
        <v>1622101</v>
      </c>
      <c r="B12" s="28" t="s">
        <v>1114</v>
      </c>
      <c r="C12" s="29">
        <v>21</v>
      </c>
      <c r="D12" s="28" t="s">
        <v>761</v>
      </c>
      <c r="E12" s="135">
        <v>9</v>
      </c>
      <c r="F12" s="585"/>
      <c r="G12" s="658"/>
      <c r="H12" s="60" t="s">
        <v>1368</v>
      </c>
      <c r="I12" s="42">
        <f>VLOOKUP($A12&amp;I$54,決統データ!$A$3:$DE$365,$E12+19,FALSE)</f>
        <v>0</v>
      </c>
      <c r="J12" s="42">
        <f>VLOOKUP($A12&amp;J$54,決統データ!$A$3:$DE$365,$E12+19,FALSE)</f>
        <v>0</v>
      </c>
      <c r="K12" s="42">
        <f>VLOOKUP($A12&amp;K$54,決統データ!$A$3:$DE$365,$E12+19,FALSE)</f>
        <v>0</v>
      </c>
      <c r="L12" s="42">
        <f>VLOOKUP($A12&amp;L$54,決統データ!$A$3:$DE$365,$E12+19,FALSE)</f>
        <v>0</v>
      </c>
      <c r="M12" s="335">
        <f t="shared" si="0"/>
        <v>0</v>
      </c>
    </row>
    <row r="13" spans="1:13" ht="15" customHeight="1">
      <c r="A13" s="27" t="str">
        <f t="shared" si="1"/>
        <v>1622101</v>
      </c>
      <c r="B13" s="28" t="s">
        <v>1114</v>
      </c>
      <c r="C13" s="29">
        <v>21</v>
      </c>
      <c r="D13" s="28" t="s">
        <v>761</v>
      </c>
      <c r="E13" s="135">
        <v>10</v>
      </c>
      <c r="F13" s="585"/>
      <c r="G13" s="658"/>
      <c r="H13" s="60" t="s">
        <v>1097</v>
      </c>
      <c r="I13" s="42">
        <f>VLOOKUP($A13&amp;I$54,決統データ!$A$3:$DE$365,$E13+19,FALSE)</f>
        <v>0</v>
      </c>
      <c r="J13" s="42">
        <f>VLOOKUP($A13&amp;J$54,決統データ!$A$3:$DE$365,$E13+19,FALSE)</f>
        <v>0</v>
      </c>
      <c r="K13" s="42">
        <f>VLOOKUP($A13&amp;K$54,決統データ!$A$3:$DE$365,$E13+19,FALSE)</f>
        <v>0</v>
      </c>
      <c r="L13" s="42">
        <f>VLOOKUP($A13&amp;L$54,決統データ!$A$3:$DE$365,$E13+19,FALSE)</f>
        <v>0</v>
      </c>
      <c r="M13" s="335">
        <f t="shared" si="0"/>
        <v>0</v>
      </c>
    </row>
    <row r="14" spans="1:13" ht="15" customHeight="1">
      <c r="A14" s="27" t="str">
        <f t="shared" si="1"/>
        <v>1622101</v>
      </c>
      <c r="B14" s="28" t="s">
        <v>1114</v>
      </c>
      <c r="C14" s="29">
        <v>21</v>
      </c>
      <c r="D14" s="28" t="s">
        <v>761</v>
      </c>
      <c r="E14" s="135">
        <v>13</v>
      </c>
      <c r="F14" s="585"/>
      <c r="G14" s="467" t="s">
        <v>1096</v>
      </c>
      <c r="H14" s="467"/>
      <c r="I14" s="42">
        <f>VLOOKUP($A14&amp;I$54,決統データ!$A$3:$DE$365,$E14+19,FALSE)</f>
        <v>0</v>
      </c>
      <c r="J14" s="42">
        <f>VLOOKUP($A14&amp;J$54,決統データ!$A$3:$DE$365,$E14+19,FALSE)</f>
        <v>4312</v>
      </c>
      <c r="K14" s="42">
        <f>VLOOKUP($A14&amp;K$54,決統データ!$A$3:$DE$365,$E14+19,FALSE)</f>
        <v>3756</v>
      </c>
      <c r="L14" s="42">
        <f>VLOOKUP($A14&amp;L$54,決統データ!$A$3:$DE$365,$E14+19,FALSE)</f>
        <v>167</v>
      </c>
      <c r="M14" s="335">
        <f t="shared" si="0"/>
        <v>8235</v>
      </c>
    </row>
    <row r="15" spans="1:13" ht="15" customHeight="1">
      <c r="A15" s="27" t="str">
        <f t="shared" si="1"/>
        <v>1622101</v>
      </c>
      <c r="B15" s="28" t="s">
        <v>1114</v>
      </c>
      <c r="C15" s="29">
        <v>21</v>
      </c>
      <c r="D15" s="28" t="s">
        <v>761</v>
      </c>
      <c r="E15" s="135">
        <v>14</v>
      </c>
      <c r="F15" s="585"/>
      <c r="G15" s="467" t="s">
        <v>1095</v>
      </c>
      <c r="H15" s="467"/>
      <c r="I15" s="42">
        <f>VLOOKUP($A15&amp;I$54,決統データ!$A$3:$DE$365,$E15+19,FALSE)</f>
        <v>0</v>
      </c>
      <c r="J15" s="42">
        <f>VLOOKUP($A15&amp;J$54,決統データ!$A$3:$DE$365,$E15+19,FALSE)</f>
        <v>105</v>
      </c>
      <c r="K15" s="42">
        <f>VLOOKUP($A15&amp;K$54,決統データ!$A$3:$DE$365,$E15+19,FALSE)</f>
        <v>61</v>
      </c>
      <c r="L15" s="42">
        <f>VLOOKUP($A15&amp;L$54,決統データ!$A$3:$DE$365,$E15+19,FALSE)</f>
        <v>262</v>
      </c>
      <c r="M15" s="335">
        <f t="shared" si="0"/>
        <v>428</v>
      </c>
    </row>
    <row r="16" spans="1:13" ht="15" customHeight="1">
      <c r="A16" s="27" t="str">
        <f t="shared" si="1"/>
        <v>1622101</v>
      </c>
      <c r="B16" s="28" t="s">
        <v>1114</v>
      </c>
      <c r="C16" s="29">
        <v>21</v>
      </c>
      <c r="D16" s="28" t="s">
        <v>761</v>
      </c>
      <c r="E16" s="135">
        <v>15</v>
      </c>
      <c r="F16" s="585"/>
      <c r="G16" s="467" t="s">
        <v>1094</v>
      </c>
      <c r="H16" s="467"/>
      <c r="I16" s="42">
        <f>VLOOKUP($A16&amp;I$54,決統データ!$A$3:$DE$365,$E16+19,FALSE)</f>
        <v>2379</v>
      </c>
      <c r="J16" s="42">
        <f>VLOOKUP($A16&amp;J$54,決統データ!$A$3:$DE$365,$E16+19,FALSE)</f>
        <v>1297</v>
      </c>
      <c r="K16" s="42">
        <f>VLOOKUP($A16&amp;K$54,決統データ!$A$3:$DE$365,$E16+19,FALSE)</f>
        <v>1168</v>
      </c>
      <c r="L16" s="42">
        <f>VLOOKUP($A16&amp;L$54,決統データ!$A$3:$DE$365,$E16+19,FALSE)</f>
        <v>170</v>
      </c>
      <c r="M16" s="335">
        <f t="shared" si="0"/>
        <v>5014</v>
      </c>
    </row>
    <row r="17" spans="1:13" ht="15" customHeight="1">
      <c r="A17" s="27" t="str">
        <f t="shared" si="1"/>
        <v>1622101</v>
      </c>
      <c r="B17" s="28" t="s">
        <v>1114</v>
      </c>
      <c r="C17" s="29">
        <v>21</v>
      </c>
      <c r="D17" s="28" t="s">
        <v>761</v>
      </c>
      <c r="E17" s="135">
        <v>18</v>
      </c>
      <c r="F17" s="585"/>
      <c r="G17" s="467" t="s">
        <v>1093</v>
      </c>
      <c r="H17" s="467"/>
      <c r="I17" s="42">
        <f>VLOOKUP($A17&amp;I$54,決統データ!$A$3:$DE$365,$E17+19,FALSE)</f>
        <v>0</v>
      </c>
      <c r="J17" s="42">
        <f>VLOOKUP($A17&amp;J$54,決統データ!$A$3:$DE$365,$E17+19,FALSE)</f>
        <v>0</v>
      </c>
      <c r="K17" s="42">
        <f>VLOOKUP($A17&amp;K$54,決統データ!$A$3:$DE$365,$E17+19,FALSE)</f>
        <v>0</v>
      </c>
      <c r="L17" s="42">
        <f>VLOOKUP($A17&amp;L$54,決統データ!$A$3:$DE$365,$E17+19,FALSE)</f>
        <v>54</v>
      </c>
      <c r="M17" s="335">
        <f t="shared" si="0"/>
        <v>54</v>
      </c>
    </row>
    <row r="18" spans="1:13" ht="15" customHeight="1">
      <c r="A18" s="27" t="str">
        <f t="shared" si="1"/>
        <v>1622101</v>
      </c>
      <c r="B18" s="28" t="s">
        <v>1114</v>
      </c>
      <c r="C18" s="29">
        <v>21</v>
      </c>
      <c r="D18" s="28" t="s">
        <v>761</v>
      </c>
      <c r="E18" s="135">
        <v>19</v>
      </c>
      <c r="F18" s="585"/>
      <c r="G18" s="467" t="s">
        <v>1092</v>
      </c>
      <c r="H18" s="467"/>
      <c r="I18" s="42">
        <f>VLOOKUP($A18&amp;I$54,決統データ!$A$3:$DE$365,$E18+19,FALSE)</f>
        <v>0</v>
      </c>
      <c r="J18" s="42">
        <f>VLOOKUP($A18&amp;J$54,決統データ!$A$3:$DE$365,$E18+19,FALSE)</f>
        <v>48830</v>
      </c>
      <c r="K18" s="42">
        <f>VLOOKUP($A18&amp;K$54,決統データ!$A$3:$DE$365,$E18+19,FALSE)</f>
        <v>13577</v>
      </c>
      <c r="L18" s="42">
        <f>VLOOKUP($A18&amp;L$54,決統データ!$A$3:$DE$365,$E18+19,FALSE)</f>
        <v>0</v>
      </c>
      <c r="M18" s="335">
        <f t="shared" si="0"/>
        <v>62407</v>
      </c>
    </row>
    <row r="19" spans="1:13" ht="15" customHeight="1">
      <c r="A19" s="27" t="str">
        <f t="shared" si="1"/>
        <v>1622101</v>
      </c>
      <c r="B19" s="28" t="s">
        <v>1114</v>
      </c>
      <c r="C19" s="29">
        <v>21</v>
      </c>
      <c r="D19" s="28" t="s">
        <v>761</v>
      </c>
      <c r="E19" s="135">
        <v>21</v>
      </c>
      <c r="F19" s="585"/>
      <c r="G19" s="584" t="s">
        <v>1091</v>
      </c>
      <c r="H19" s="62" t="s">
        <v>1090</v>
      </c>
      <c r="I19" s="42">
        <f>VLOOKUP($A19&amp;I$54,決統データ!$A$3:$DE$365,$E19+19,FALSE)</f>
        <v>0</v>
      </c>
      <c r="J19" s="42">
        <f>VLOOKUP($A19&amp;J$54,決統データ!$A$3:$DE$365,$E19+19,FALSE)</f>
        <v>0</v>
      </c>
      <c r="K19" s="42">
        <f>VLOOKUP($A19&amp;K$54,決統データ!$A$3:$DE$365,$E19+19,FALSE)</f>
        <v>2105</v>
      </c>
      <c r="L19" s="42">
        <f>VLOOKUP($A19&amp;L$54,決統データ!$A$3:$DE$365,$E19+19,FALSE)</f>
        <v>0</v>
      </c>
      <c r="M19" s="335">
        <f t="shared" si="0"/>
        <v>2105</v>
      </c>
    </row>
    <row r="20" spans="1:13" ht="15" customHeight="1">
      <c r="A20" s="27" t="str">
        <f t="shared" si="1"/>
        <v>1622101</v>
      </c>
      <c r="B20" s="28" t="s">
        <v>1114</v>
      </c>
      <c r="C20" s="29">
        <v>21</v>
      </c>
      <c r="D20" s="28" t="s">
        <v>761</v>
      </c>
      <c r="E20" s="135">
        <v>22</v>
      </c>
      <c r="F20" s="585"/>
      <c r="G20" s="585"/>
      <c r="H20" s="62" t="s">
        <v>1089</v>
      </c>
      <c r="I20" s="42">
        <f>VLOOKUP($A20&amp;I$54,決統データ!$A$3:$DE$365,$E20+19,FALSE)</f>
        <v>0</v>
      </c>
      <c r="J20" s="42">
        <f>VLOOKUP($A20&amp;J$54,決統データ!$A$3:$DE$365,$E20+19,FALSE)</f>
        <v>0</v>
      </c>
      <c r="K20" s="42">
        <f>VLOOKUP($A20&amp;K$54,決統データ!$A$3:$DE$365,$E20+19,FALSE)</f>
        <v>1871</v>
      </c>
      <c r="L20" s="42">
        <f>VLOOKUP($A20&amp;L$54,決統データ!$A$3:$DE$365,$E20+19,FALSE)</f>
        <v>10</v>
      </c>
      <c r="M20" s="335">
        <f t="shared" si="0"/>
        <v>1881</v>
      </c>
    </row>
    <row r="21" spans="1:13" ht="15" customHeight="1">
      <c r="A21" s="27" t="str">
        <f t="shared" si="1"/>
        <v>1622101</v>
      </c>
      <c r="B21" s="28" t="s">
        <v>1114</v>
      </c>
      <c r="C21" s="29">
        <v>21</v>
      </c>
      <c r="D21" s="28" t="s">
        <v>761</v>
      </c>
      <c r="E21" s="135">
        <v>23</v>
      </c>
      <c r="F21" s="585"/>
      <c r="G21" s="585"/>
      <c r="H21" s="62" t="s">
        <v>1088</v>
      </c>
      <c r="I21" s="42">
        <f>VLOOKUP($A21&amp;I$54,決統データ!$A$3:$DE$365,$E21+19,FALSE)</f>
        <v>0</v>
      </c>
      <c r="J21" s="42">
        <f>VLOOKUP($A21&amp;J$54,決統データ!$A$3:$DE$365,$E21+19,FALSE)</f>
        <v>0</v>
      </c>
      <c r="K21" s="42">
        <f>VLOOKUP($A21&amp;K$54,決統データ!$A$3:$DE$365,$E21+19,FALSE)</f>
        <v>3901</v>
      </c>
      <c r="L21" s="42">
        <f>VLOOKUP($A21&amp;L$54,決統データ!$A$3:$DE$365,$E21+19,FALSE)</f>
        <v>0</v>
      </c>
      <c r="M21" s="335">
        <f t="shared" si="0"/>
        <v>3901</v>
      </c>
    </row>
    <row r="22" spans="1:13" ht="15" customHeight="1">
      <c r="A22" s="27" t="str">
        <f t="shared" si="1"/>
        <v>1622101</v>
      </c>
      <c r="B22" s="28" t="s">
        <v>1114</v>
      </c>
      <c r="C22" s="29">
        <v>21</v>
      </c>
      <c r="D22" s="28" t="s">
        <v>761</v>
      </c>
      <c r="E22" s="135">
        <v>24</v>
      </c>
      <c r="F22" s="585"/>
      <c r="G22" s="586"/>
      <c r="H22" s="62" t="s">
        <v>770</v>
      </c>
      <c r="I22" s="42">
        <f>VLOOKUP($A22&amp;I$54,決統データ!$A$3:$DE$365,$E22+19,FALSE)</f>
        <v>0</v>
      </c>
      <c r="J22" s="42">
        <f>VLOOKUP($A22&amp;J$54,決統データ!$A$3:$DE$365,$E22+19,FALSE)</f>
        <v>0</v>
      </c>
      <c r="K22" s="42">
        <f>VLOOKUP($A22&amp;K$54,決統データ!$A$3:$DE$365,$E22+19,FALSE)</f>
        <v>7877</v>
      </c>
      <c r="L22" s="42">
        <f>VLOOKUP($A22&amp;L$54,決統データ!$A$3:$DE$365,$E22+19,FALSE)</f>
        <v>10</v>
      </c>
      <c r="M22" s="335">
        <f t="shared" si="0"/>
        <v>7887</v>
      </c>
    </row>
    <row r="23" spans="1:13" ht="15" customHeight="1">
      <c r="A23" s="27" t="str">
        <f t="shared" si="1"/>
        <v>1622101</v>
      </c>
      <c r="B23" s="28" t="s">
        <v>1114</v>
      </c>
      <c r="C23" s="29">
        <v>21</v>
      </c>
      <c r="D23" s="28" t="s">
        <v>761</v>
      </c>
      <c r="E23" s="135">
        <v>27</v>
      </c>
      <c r="F23" s="585"/>
      <c r="G23" s="476" t="s">
        <v>1087</v>
      </c>
      <c r="H23" s="490"/>
      <c r="I23" s="42">
        <f>VLOOKUP($A23&amp;I$54,決統データ!$A$3:$DE$365,$E23+19,FALSE)</f>
        <v>0</v>
      </c>
      <c r="J23" s="42">
        <f>VLOOKUP($A23&amp;J$54,決統データ!$A$3:$DE$365,$E23+19,FALSE)</f>
        <v>0</v>
      </c>
      <c r="K23" s="42">
        <f>VLOOKUP($A23&amp;K$54,決統データ!$A$3:$DE$365,$E23+19,FALSE)</f>
        <v>0</v>
      </c>
      <c r="L23" s="42">
        <f>VLOOKUP($A23&amp;L$54,決統データ!$A$3:$DE$365,$E23+19,FALSE)</f>
        <v>0</v>
      </c>
      <c r="M23" s="335">
        <f t="shared" si="0"/>
        <v>0</v>
      </c>
    </row>
    <row r="24" spans="1:13" ht="15" customHeight="1">
      <c r="A24" s="27" t="str">
        <f t="shared" si="1"/>
        <v>1622101</v>
      </c>
      <c r="B24" s="28" t="s">
        <v>1114</v>
      </c>
      <c r="C24" s="29">
        <v>21</v>
      </c>
      <c r="D24" s="28" t="s">
        <v>761</v>
      </c>
      <c r="E24" s="135">
        <v>28</v>
      </c>
      <c r="F24" s="585"/>
      <c r="G24" s="467" t="s">
        <v>713</v>
      </c>
      <c r="H24" s="467"/>
      <c r="I24" s="42">
        <f>VLOOKUP($A24&amp;I$54,決統データ!$A$3:$DE$365,$E24+19,FALSE)</f>
        <v>49</v>
      </c>
      <c r="J24" s="42">
        <f>VLOOKUP($A24&amp;J$54,決統データ!$A$3:$DE$365,$E24+19,FALSE)</f>
        <v>7344</v>
      </c>
      <c r="K24" s="42">
        <f>VLOOKUP($A24&amp;K$54,決統データ!$A$3:$DE$365,$E24+19,FALSE)</f>
        <v>20441</v>
      </c>
      <c r="L24" s="42">
        <f>VLOOKUP($A24&amp;L$54,決統データ!$A$3:$DE$365,$E24+19,FALSE)</f>
        <v>3130</v>
      </c>
      <c r="M24" s="335">
        <f t="shared" si="0"/>
        <v>30964</v>
      </c>
    </row>
    <row r="25" spans="1:13" ht="15" customHeight="1">
      <c r="A25" s="27" t="str">
        <f t="shared" si="1"/>
        <v>1622101</v>
      </c>
      <c r="B25" s="28" t="s">
        <v>1114</v>
      </c>
      <c r="C25" s="29">
        <v>21</v>
      </c>
      <c r="D25" s="28" t="s">
        <v>761</v>
      </c>
      <c r="E25" s="135">
        <v>29</v>
      </c>
      <c r="F25" s="586"/>
      <c r="G25" s="467" t="s">
        <v>1086</v>
      </c>
      <c r="H25" s="467"/>
      <c r="I25" s="42">
        <f>VLOOKUP($A25&amp;I$54,決統データ!$A$3:$DE$365,$E25+19,FALSE)</f>
        <v>9676</v>
      </c>
      <c r="J25" s="42">
        <f>VLOOKUP($A25&amp;J$54,決統データ!$A$3:$DE$365,$E25+19,FALSE)</f>
        <v>61909</v>
      </c>
      <c r="K25" s="42">
        <f>VLOOKUP($A25&amp;K$54,決統データ!$A$3:$DE$365,$E25+19,FALSE)</f>
        <v>141453</v>
      </c>
      <c r="L25" s="42">
        <f>VLOOKUP($A25&amp;L$54,決統データ!$A$3:$DE$365,$E25+19,FALSE)</f>
        <v>19225</v>
      </c>
      <c r="M25" s="335">
        <f t="shared" si="0"/>
        <v>232263</v>
      </c>
    </row>
    <row r="26" spans="1:13" ht="15" customHeight="1">
      <c r="A26" s="27" t="str">
        <f t="shared" si="1"/>
        <v>1622101</v>
      </c>
      <c r="B26" s="28" t="s">
        <v>1114</v>
      </c>
      <c r="C26" s="29">
        <v>21</v>
      </c>
      <c r="D26" s="28" t="s">
        <v>761</v>
      </c>
      <c r="E26" s="135">
        <v>30</v>
      </c>
      <c r="F26" s="625" t="s">
        <v>1110</v>
      </c>
      <c r="G26" s="467" t="s">
        <v>1109</v>
      </c>
      <c r="H26" s="467"/>
      <c r="I26" s="42">
        <f>VLOOKUP($A26&amp;I$54,決統データ!$A$3:$DE$365,$E26+19,FALSE)</f>
        <v>0</v>
      </c>
      <c r="J26" s="42">
        <f>VLOOKUP($A26&amp;J$54,決統データ!$A$3:$DE$365,$E26+19,FALSE)</f>
        <v>0</v>
      </c>
      <c r="K26" s="42">
        <f>VLOOKUP($A26&amp;K$54,決統データ!$A$3:$DE$365,$E26+19,FALSE)</f>
        <v>226</v>
      </c>
      <c r="L26" s="42">
        <f>VLOOKUP($A26&amp;L$54,決統データ!$A$3:$DE$365,$E26+19,FALSE)</f>
        <v>36</v>
      </c>
      <c r="M26" s="335">
        <f t="shared" si="0"/>
        <v>262</v>
      </c>
    </row>
    <row r="27" spans="1:13" ht="15" customHeight="1">
      <c r="A27" s="27" t="str">
        <f t="shared" si="1"/>
        <v>1622101</v>
      </c>
      <c r="B27" s="28" t="s">
        <v>1114</v>
      </c>
      <c r="C27" s="29">
        <v>21</v>
      </c>
      <c r="D27" s="28" t="s">
        <v>761</v>
      </c>
      <c r="E27" s="24">
        <v>31</v>
      </c>
      <c r="F27" s="626"/>
      <c r="G27" s="467" t="s">
        <v>1108</v>
      </c>
      <c r="H27" s="467"/>
      <c r="I27" s="42">
        <f>VLOOKUP($A27&amp;I$54,決統データ!$A$3:$DE$365,$E27+19,FALSE)</f>
        <v>0</v>
      </c>
      <c r="J27" s="42">
        <f>VLOOKUP($A27&amp;J$54,決統データ!$A$3:$DE$365,$E27+19,FALSE)</f>
        <v>0</v>
      </c>
      <c r="K27" s="42">
        <f>VLOOKUP($A27&amp;K$54,決統データ!$A$3:$DE$365,$E27+19,FALSE)</f>
        <v>19</v>
      </c>
      <c r="L27" s="42">
        <f>VLOOKUP($A27&amp;L$54,決統データ!$A$3:$DE$365,$E27+19,FALSE)</f>
        <v>3</v>
      </c>
      <c r="M27" s="335">
        <f t="shared" si="0"/>
        <v>22</v>
      </c>
    </row>
    <row r="28" spans="1:13" ht="15" customHeight="1">
      <c r="A28" s="27" t="str">
        <f t="shared" si="1"/>
        <v>1622101</v>
      </c>
      <c r="B28" s="28" t="s">
        <v>1114</v>
      </c>
      <c r="C28" s="29">
        <v>21</v>
      </c>
      <c r="D28" s="28" t="s">
        <v>761</v>
      </c>
      <c r="E28" s="24">
        <v>32</v>
      </c>
      <c r="F28" s="626"/>
      <c r="G28" s="467" t="s">
        <v>1466</v>
      </c>
      <c r="H28" s="467"/>
      <c r="I28" s="42">
        <f>VLOOKUP($A28&amp;I$54,決統データ!$A$3:$DE$365,$E28+19,FALSE)</f>
        <v>0</v>
      </c>
      <c r="J28" s="42">
        <f>VLOOKUP($A28&amp;J$54,決統データ!$A$3:$DE$365,$E28+19,FALSE)</f>
        <v>0</v>
      </c>
      <c r="K28" s="42">
        <f>VLOOKUP($A28&amp;K$54,決統データ!$A$3:$DE$365,$E28+19,FALSE)</f>
        <v>1138</v>
      </c>
      <c r="L28" s="42">
        <f>VLOOKUP($A28&amp;L$54,決統データ!$A$3:$DE$365,$E28+19,FALSE)</f>
        <v>176</v>
      </c>
      <c r="M28" s="335">
        <f t="shared" si="0"/>
        <v>1314</v>
      </c>
    </row>
    <row r="29" spans="1:13" ht="15" customHeight="1">
      <c r="A29" s="27" t="str">
        <f t="shared" si="1"/>
        <v>1622101</v>
      </c>
      <c r="B29" s="28" t="s">
        <v>1114</v>
      </c>
      <c r="C29" s="29">
        <v>21</v>
      </c>
      <c r="D29" s="28" t="s">
        <v>761</v>
      </c>
      <c r="E29" s="24">
        <v>33</v>
      </c>
      <c r="F29" s="627"/>
      <c r="G29" s="476" t="s">
        <v>1107</v>
      </c>
      <c r="H29" s="490"/>
      <c r="I29" s="42">
        <f>VLOOKUP($A29&amp;I$54,決統データ!$A$3:$DE$365,$E29+19,FALSE)</f>
        <v>0</v>
      </c>
      <c r="J29" s="42">
        <f>VLOOKUP($A29&amp;J$54,決統データ!$A$3:$DE$365,$E29+19,FALSE)</f>
        <v>0</v>
      </c>
      <c r="K29" s="42">
        <f>VLOOKUP($A29&amp;K$54,決統データ!$A$3:$DE$365,$E29+19,FALSE)</f>
        <v>344</v>
      </c>
      <c r="L29" s="42">
        <f>VLOOKUP($A29&amp;L$54,決統データ!$A$3:$DE$365,$E29+19,FALSE)</f>
        <v>45</v>
      </c>
      <c r="M29" s="335">
        <f t="shared" si="0"/>
        <v>389</v>
      </c>
    </row>
    <row r="30" spans="1:13" ht="15" customHeight="1">
      <c r="F30" s="584" t="s">
        <v>1106</v>
      </c>
      <c r="G30" s="612" t="s">
        <v>833</v>
      </c>
      <c r="H30" s="84" t="s">
        <v>1105</v>
      </c>
      <c r="I30" s="15">
        <f t="shared" ref="I30:I51" si="2">I4/$I$25*100</f>
        <v>0</v>
      </c>
      <c r="J30" s="15">
        <f t="shared" ref="J30:J51" si="3">J4/$J$25*100</f>
        <v>0</v>
      </c>
      <c r="K30" s="15">
        <f t="shared" ref="K30:K51" si="4">K4/$K$25*100</f>
        <v>32.249581132955825</v>
      </c>
      <c r="L30" s="15">
        <f t="shared" ref="L30:L51" si="5">L4/$L$25*100</f>
        <v>43.901170351105335</v>
      </c>
      <c r="M30" s="327">
        <f t="shared" ref="M30:M51" si="6">M4/$M$25*100</f>
        <v>23.274477639572382</v>
      </c>
    </row>
    <row r="31" spans="1:13" ht="15" customHeight="1">
      <c r="F31" s="585"/>
      <c r="G31" s="658"/>
      <c r="H31" s="60" t="s">
        <v>1104</v>
      </c>
      <c r="I31" s="15">
        <f t="shared" si="2"/>
        <v>0</v>
      </c>
      <c r="J31" s="15">
        <f t="shared" si="3"/>
        <v>0</v>
      </c>
      <c r="K31" s="15">
        <f t="shared" si="4"/>
        <v>18.036379574841114</v>
      </c>
      <c r="L31" s="15">
        <f t="shared" si="5"/>
        <v>16.488946684005199</v>
      </c>
      <c r="M31" s="327">
        <f t="shared" si="6"/>
        <v>12.349362576045259</v>
      </c>
    </row>
    <row r="32" spans="1:13" ht="15" customHeight="1">
      <c r="F32" s="585"/>
      <c r="G32" s="658"/>
      <c r="H32" s="60" t="s">
        <v>1103</v>
      </c>
      <c r="I32" s="15">
        <f t="shared" si="2"/>
        <v>0</v>
      </c>
      <c r="J32" s="15">
        <f t="shared" si="3"/>
        <v>0</v>
      </c>
      <c r="K32" s="15">
        <f t="shared" si="4"/>
        <v>5.3756371374237384</v>
      </c>
      <c r="L32" s="15">
        <f t="shared" si="5"/>
        <v>7.8439531859557858</v>
      </c>
      <c r="M32" s="327">
        <f t="shared" si="6"/>
        <v>3.9231388555215423</v>
      </c>
    </row>
    <row r="33" spans="6:13" ht="15" customHeight="1">
      <c r="F33" s="585"/>
      <c r="G33" s="658"/>
      <c r="H33" s="60" t="s">
        <v>1102</v>
      </c>
      <c r="I33" s="15">
        <f t="shared" si="2"/>
        <v>0</v>
      </c>
      <c r="J33" s="15">
        <f t="shared" si="3"/>
        <v>0</v>
      </c>
      <c r="K33" s="15">
        <f t="shared" si="4"/>
        <v>0</v>
      </c>
      <c r="L33" s="15">
        <f t="shared" si="5"/>
        <v>0</v>
      </c>
      <c r="M33" s="327">
        <f t="shared" si="6"/>
        <v>0</v>
      </c>
    </row>
    <row r="34" spans="6:13" ht="15" customHeight="1">
      <c r="F34" s="585"/>
      <c r="G34" s="658"/>
      <c r="H34" s="60" t="s">
        <v>1101</v>
      </c>
      <c r="I34" s="15">
        <f t="shared" si="2"/>
        <v>0</v>
      </c>
      <c r="J34" s="15">
        <f t="shared" si="3"/>
        <v>0</v>
      </c>
      <c r="K34" s="15">
        <f t="shared" si="4"/>
        <v>11.196651891440974</v>
      </c>
      <c r="L34" s="15">
        <f t="shared" si="5"/>
        <v>12.036410923276982</v>
      </c>
      <c r="M34" s="327">
        <f t="shared" si="6"/>
        <v>7.8152783697790866</v>
      </c>
    </row>
    <row r="35" spans="6:13" ht="15" customHeight="1">
      <c r="F35" s="585"/>
      <c r="G35" s="658"/>
      <c r="H35" s="60" t="s">
        <v>770</v>
      </c>
      <c r="I35" s="15">
        <f t="shared" si="2"/>
        <v>0</v>
      </c>
      <c r="J35" s="15">
        <f t="shared" si="3"/>
        <v>0</v>
      </c>
      <c r="K35" s="15">
        <f t="shared" si="4"/>
        <v>66.858249736661648</v>
      </c>
      <c r="L35" s="15">
        <f t="shared" si="5"/>
        <v>80.270481144343293</v>
      </c>
      <c r="M35" s="327">
        <f t="shared" si="6"/>
        <v>47.36225744091827</v>
      </c>
    </row>
    <row r="36" spans="6:13" ht="15" customHeight="1">
      <c r="F36" s="585"/>
      <c r="G36" s="467" t="s">
        <v>1100</v>
      </c>
      <c r="H36" s="467"/>
      <c r="I36" s="15">
        <f t="shared" si="2"/>
        <v>74.906986357999173</v>
      </c>
      <c r="J36" s="15">
        <f t="shared" si="3"/>
        <v>3.3920754656027396E-2</v>
      </c>
      <c r="K36" s="15">
        <f t="shared" si="4"/>
        <v>0</v>
      </c>
      <c r="L36" s="15">
        <f t="shared" si="5"/>
        <v>0</v>
      </c>
      <c r="M36" s="327">
        <f t="shared" si="6"/>
        <v>3.1296418284444787</v>
      </c>
    </row>
    <row r="37" spans="6:13" ht="15" customHeight="1">
      <c r="F37" s="585"/>
      <c r="G37" s="658" t="s">
        <v>626</v>
      </c>
      <c r="H37" s="60" t="s">
        <v>1099</v>
      </c>
      <c r="I37" s="15">
        <f t="shared" si="2"/>
        <v>74.906986357999173</v>
      </c>
      <c r="J37" s="15">
        <f t="shared" si="3"/>
        <v>3.3920754656027396E-2</v>
      </c>
      <c r="K37" s="15">
        <f t="shared" si="4"/>
        <v>0</v>
      </c>
      <c r="L37" s="15">
        <f t="shared" si="5"/>
        <v>0</v>
      </c>
      <c r="M37" s="327">
        <f t="shared" si="6"/>
        <v>3.1296418284444787</v>
      </c>
    </row>
    <row r="38" spans="6:13" ht="15" customHeight="1">
      <c r="F38" s="585"/>
      <c r="G38" s="658"/>
      <c r="H38" s="60" t="s">
        <v>1098</v>
      </c>
      <c r="I38" s="15">
        <f t="shared" si="2"/>
        <v>0</v>
      </c>
      <c r="J38" s="15">
        <f t="shared" si="3"/>
        <v>0</v>
      </c>
      <c r="K38" s="15">
        <f t="shared" si="4"/>
        <v>0</v>
      </c>
      <c r="L38" s="15">
        <f t="shared" si="5"/>
        <v>0</v>
      </c>
      <c r="M38" s="327">
        <f t="shared" si="6"/>
        <v>0</v>
      </c>
    </row>
    <row r="39" spans="6:13" ht="15" customHeight="1">
      <c r="F39" s="585"/>
      <c r="G39" s="658"/>
      <c r="H39" s="60" t="s">
        <v>1097</v>
      </c>
      <c r="I39" s="15">
        <f t="shared" si="2"/>
        <v>0</v>
      </c>
      <c r="J39" s="15">
        <f t="shared" si="3"/>
        <v>0</v>
      </c>
      <c r="K39" s="15">
        <f t="shared" si="4"/>
        <v>0</v>
      </c>
      <c r="L39" s="15">
        <f t="shared" si="5"/>
        <v>0</v>
      </c>
      <c r="M39" s="327">
        <f t="shared" si="6"/>
        <v>0</v>
      </c>
    </row>
    <row r="40" spans="6:13" ht="15" customHeight="1">
      <c r="F40" s="585"/>
      <c r="G40" s="467" t="s">
        <v>1096</v>
      </c>
      <c r="H40" s="467"/>
      <c r="I40" s="15">
        <f t="shared" si="2"/>
        <v>0</v>
      </c>
      <c r="J40" s="15">
        <f t="shared" si="3"/>
        <v>6.9650616227042921</v>
      </c>
      <c r="K40" s="15">
        <f t="shared" si="4"/>
        <v>2.6552989332145662</v>
      </c>
      <c r="L40" s="15">
        <f t="shared" si="5"/>
        <v>0.86866059817945385</v>
      </c>
      <c r="M40" s="327">
        <f t="shared" si="6"/>
        <v>3.5455496570697873</v>
      </c>
    </row>
    <row r="41" spans="6:13" ht="15" customHeight="1">
      <c r="F41" s="585"/>
      <c r="G41" s="467" t="s">
        <v>1095</v>
      </c>
      <c r="H41" s="467"/>
      <c r="I41" s="15">
        <f t="shared" si="2"/>
        <v>0</v>
      </c>
      <c r="J41" s="15">
        <f t="shared" si="3"/>
        <v>0.16960377328013698</v>
      </c>
      <c r="K41" s="15">
        <f t="shared" si="4"/>
        <v>4.3123864463814839E-2</v>
      </c>
      <c r="L41" s="15">
        <f t="shared" si="5"/>
        <v>1.3628088426527958</v>
      </c>
      <c r="M41" s="327">
        <f t="shared" si="6"/>
        <v>0.18427386195821119</v>
      </c>
    </row>
    <row r="42" spans="6:13" ht="15" customHeight="1">
      <c r="F42" s="585"/>
      <c r="G42" s="467" t="s">
        <v>1094</v>
      </c>
      <c r="H42" s="467"/>
      <c r="I42" s="15">
        <f t="shared" si="2"/>
        <v>24.586606035551881</v>
      </c>
      <c r="J42" s="15">
        <f t="shared" si="3"/>
        <v>2.0950104185175014</v>
      </c>
      <c r="K42" s="15">
        <f t="shared" si="4"/>
        <v>0.82571596219238896</v>
      </c>
      <c r="L42" s="15">
        <f t="shared" si="5"/>
        <v>0.88426527958387524</v>
      </c>
      <c r="M42" s="327">
        <f t="shared" si="6"/>
        <v>2.1587596819123149</v>
      </c>
    </row>
    <row r="43" spans="6:13" ht="15" customHeight="1">
      <c r="F43" s="585"/>
      <c r="G43" s="467" t="s">
        <v>1093</v>
      </c>
      <c r="H43" s="467"/>
      <c r="I43" s="15">
        <f t="shared" si="2"/>
        <v>0</v>
      </c>
      <c r="J43" s="15">
        <f t="shared" si="3"/>
        <v>0</v>
      </c>
      <c r="K43" s="15">
        <f t="shared" si="4"/>
        <v>0</v>
      </c>
      <c r="L43" s="15">
        <f>L17/$L$25*100</f>
        <v>0.28088426527958388</v>
      </c>
      <c r="M43" s="327">
        <f t="shared" si="6"/>
        <v>2.3249505947998607E-2</v>
      </c>
    </row>
    <row r="44" spans="6:13" ht="15" customHeight="1">
      <c r="F44" s="585"/>
      <c r="G44" s="467" t="s">
        <v>1092</v>
      </c>
      <c r="H44" s="467"/>
      <c r="I44" s="15">
        <f t="shared" si="2"/>
        <v>0</v>
      </c>
      <c r="J44" s="15">
        <f t="shared" si="3"/>
        <v>78.873830945419883</v>
      </c>
      <c r="K44" s="15">
        <f t="shared" si="4"/>
        <v>9.5982411118887541</v>
      </c>
      <c r="L44" s="15">
        <f t="shared" si="5"/>
        <v>0</v>
      </c>
      <c r="M44" s="327">
        <f t="shared" si="6"/>
        <v>26.86910958697683</v>
      </c>
    </row>
    <row r="45" spans="6:13" ht="15" customHeight="1">
      <c r="F45" s="585"/>
      <c r="G45" s="584" t="s">
        <v>1091</v>
      </c>
      <c r="H45" s="62" t="s">
        <v>1090</v>
      </c>
      <c r="I45" s="15">
        <f t="shared" si="2"/>
        <v>0</v>
      </c>
      <c r="J45" s="15">
        <f t="shared" si="3"/>
        <v>0</v>
      </c>
      <c r="K45" s="15">
        <f t="shared" si="4"/>
        <v>1.4881267983004955</v>
      </c>
      <c r="L45" s="15">
        <f t="shared" si="5"/>
        <v>0</v>
      </c>
      <c r="M45" s="327">
        <f t="shared" si="6"/>
        <v>0.90630018556550118</v>
      </c>
    </row>
    <row r="46" spans="6:13" ht="15" customHeight="1">
      <c r="F46" s="585"/>
      <c r="G46" s="585"/>
      <c r="H46" s="62" t="s">
        <v>1089</v>
      </c>
      <c r="I46" s="15">
        <f t="shared" si="2"/>
        <v>0</v>
      </c>
      <c r="J46" s="15">
        <f t="shared" si="3"/>
        <v>0</v>
      </c>
      <c r="K46" s="15">
        <f t="shared" si="4"/>
        <v>1.3227008264229108</v>
      </c>
      <c r="L46" s="15">
        <f t="shared" si="5"/>
        <v>5.2015604681404419E-2</v>
      </c>
      <c r="M46" s="327">
        <f t="shared" si="6"/>
        <v>0.8098577905219515</v>
      </c>
    </row>
    <row r="47" spans="6:13" ht="15" customHeight="1">
      <c r="F47" s="585"/>
      <c r="G47" s="585"/>
      <c r="H47" s="62" t="s">
        <v>1088</v>
      </c>
      <c r="I47" s="15">
        <f t="shared" si="2"/>
        <v>0</v>
      </c>
      <c r="J47" s="15">
        <f t="shared" si="3"/>
        <v>0</v>
      </c>
      <c r="K47" s="15">
        <f t="shared" si="4"/>
        <v>2.757806479890847</v>
      </c>
      <c r="L47" s="15">
        <f t="shared" si="5"/>
        <v>0</v>
      </c>
      <c r="M47" s="327">
        <f t="shared" si="6"/>
        <v>1.679561531539677</v>
      </c>
    </row>
    <row r="48" spans="6:13" ht="15" customHeight="1">
      <c r="F48" s="585"/>
      <c r="G48" s="586"/>
      <c r="H48" s="62" t="s">
        <v>770</v>
      </c>
      <c r="I48" s="15">
        <f t="shared" si="2"/>
        <v>0</v>
      </c>
      <c r="J48" s="15">
        <f t="shared" si="3"/>
        <v>0</v>
      </c>
      <c r="K48" s="15">
        <f t="shared" si="4"/>
        <v>5.5686341046142536</v>
      </c>
      <c r="L48" s="15">
        <f t="shared" si="5"/>
        <v>5.2015604681404419E-2</v>
      </c>
      <c r="M48" s="327">
        <f t="shared" si="6"/>
        <v>3.3957195076271298</v>
      </c>
    </row>
    <row r="49" spans="6:13" ht="15" customHeight="1">
      <c r="F49" s="585"/>
      <c r="G49" s="476" t="s">
        <v>1087</v>
      </c>
      <c r="H49" s="490"/>
      <c r="I49" s="15">
        <f t="shared" si="2"/>
        <v>0</v>
      </c>
      <c r="J49" s="15">
        <f t="shared" si="3"/>
        <v>0</v>
      </c>
      <c r="K49" s="15">
        <f t="shared" si="4"/>
        <v>0</v>
      </c>
      <c r="L49" s="15">
        <f t="shared" si="5"/>
        <v>0</v>
      </c>
      <c r="M49" s="327">
        <f t="shared" si="6"/>
        <v>0</v>
      </c>
    </row>
    <row r="50" spans="6:13" ht="15" customHeight="1">
      <c r="F50" s="585"/>
      <c r="G50" s="467" t="s">
        <v>713</v>
      </c>
      <c r="H50" s="467"/>
      <c r="I50" s="15">
        <f t="shared" si="2"/>
        <v>0.50640760644894589</v>
      </c>
      <c r="J50" s="15">
        <f t="shared" si="3"/>
        <v>11.862572485422152</v>
      </c>
      <c r="K50" s="15">
        <f t="shared" si="4"/>
        <v>14.450736286964574</v>
      </c>
      <c r="L50" s="15">
        <f t="shared" si="5"/>
        <v>16.280884265279582</v>
      </c>
      <c r="M50" s="327">
        <f t="shared" si="6"/>
        <v>13.331438929144978</v>
      </c>
    </row>
    <row r="51" spans="6:13" ht="15" customHeight="1">
      <c r="F51" s="586"/>
      <c r="G51" s="467" t="s">
        <v>1086</v>
      </c>
      <c r="H51" s="467"/>
      <c r="I51" s="15">
        <f t="shared" si="2"/>
        <v>100</v>
      </c>
      <c r="J51" s="15">
        <f t="shared" si="3"/>
        <v>100</v>
      </c>
      <c r="K51" s="15">
        <f t="shared" si="4"/>
        <v>100</v>
      </c>
      <c r="L51" s="15">
        <f t="shared" si="5"/>
        <v>100</v>
      </c>
      <c r="M51" s="327">
        <f t="shared" si="6"/>
        <v>100</v>
      </c>
    </row>
    <row r="54" spans="6:13" hidden="1">
      <c r="I54" s="102" t="str">
        <f>+I55&amp;I57</f>
        <v>262129001</v>
      </c>
      <c r="J54" s="102" t="str">
        <f>+J55&amp;J57</f>
        <v>262129002</v>
      </c>
      <c r="K54" s="102" t="str">
        <f>+K55&amp;K57</f>
        <v>264075001</v>
      </c>
      <c r="L54" s="102" t="str">
        <f>+L55&amp;L57</f>
        <v>264636001</v>
      </c>
    </row>
    <row r="55" spans="6:13" hidden="1">
      <c r="I55" s="102" t="s">
        <v>567</v>
      </c>
      <c r="J55" s="102" t="s">
        <v>567</v>
      </c>
      <c r="K55" s="280" t="s">
        <v>573</v>
      </c>
      <c r="L55" s="102" t="s">
        <v>575</v>
      </c>
    </row>
    <row r="56" spans="6:13" hidden="1">
      <c r="I56" s="101" t="s">
        <v>568</v>
      </c>
      <c r="J56" s="101" t="s">
        <v>568</v>
      </c>
      <c r="K56" s="280" t="s">
        <v>574</v>
      </c>
      <c r="L56" s="101" t="s">
        <v>462</v>
      </c>
    </row>
    <row r="57" spans="6:13" hidden="1">
      <c r="I57" s="101" t="s">
        <v>728</v>
      </c>
      <c r="J57" s="158" t="s">
        <v>137</v>
      </c>
      <c r="K57" s="280" t="s">
        <v>728</v>
      </c>
      <c r="L57" s="101" t="s">
        <v>728</v>
      </c>
    </row>
    <row r="58" spans="6:13" ht="43.2" hidden="1">
      <c r="I58" s="132" t="s">
        <v>733</v>
      </c>
      <c r="J58" s="132" t="s">
        <v>732</v>
      </c>
      <c r="K58" s="338" t="s">
        <v>349</v>
      </c>
      <c r="L58" s="132" t="s">
        <v>730</v>
      </c>
    </row>
  </sheetData>
  <sheetProtection algorithmName="SHA-512" hashValue="locxGc0nuzqHol9ItxxBzSW+zb+IJ/8XlSsOW0FgVWX0D/BBzNMjf+CA5/RU7gg72F1FJpp5ylsZUIByJTHW5w==" saltValue="k8iZUN/BJ96wOj4+03lRNw==" spinCount="100000" sheet="1" objects="1" scenarios="1"/>
  <customSheetViews>
    <customSheetView guid="{247A5D4D-80F1-4466-92F7-7A3BC78E450F}" printArea="1">
      <selection activeCell="C43" sqref="C43"/>
      <pageMargins left="0.78740157480314965" right="0.78740157480314965" top="0.78740157480314965" bottom="0.78740157480314965" header="0.51181102362204722" footer="0.51181102362204722"/>
      <pageSetup paperSize="9" scale="62" orientation="landscape" blackAndWhite="1" errors="blank" horizontalDpi="300" verticalDpi="300"/>
      <headerFooter alignWithMargins="0"/>
    </customSheetView>
  </customSheetViews>
  <mergeCells count="33">
    <mergeCell ref="F2:H2"/>
    <mergeCell ref="G4:G9"/>
    <mergeCell ref="G10:H10"/>
    <mergeCell ref="G11:G13"/>
    <mergeCell ref="F3:H3"/>
    <mergeCell ref="F4:F25"/>
    <mergeCell ref="G19:G22"/>
    <mergeCell ref="G17:H17"/>
    <mergeCell ref="G18:H18"/>
    <mergeCell ref="G23:H23"/>
    <mergeCell ref="G14:H14"/>
    <mergeCell ref="G15:H15"/>
    <mergeCell ref="G16:H16"/>
    <mergeCell ref="G24:H24"/>
    <mergeCell ref="G25:H25"/>
    <mergeCell ref="F30:F51"/>
    <mergeCell ref="G45:G48"/>
    <mergeCell ref="G49:H49"/>
    <mergeCell ref="G50:H50"/>
    <mergeCell ref="G51:H51"/>
    <mergeCell ref="G43:H43"/>
    <mergeCell ref="G30:G35"/>
    <mergeCell ref="G41:H41"/>
    <mergeCell ref="G42:H42"/>
    <mergeCell ref="G36:H36"/>
    <mergeCell ref="G37:G39"/>
    <mergeCell ref="G40:H40"/>
    <mergeCell ref="G44:H44"/>
    <mergeCell ref="F26:F29"/>
    <mergeCell ref="G29:H29"/>
    <mergeCell ref="G28:H28"/>
    <mergeCell ref="G26:H26"/>
    <mergeCell ref="G27:H27"/>
  </mergeCells>
  <phoneticPr fontId="3"/>
  <pageMargins left="0.78740157480314965" right="0.78740157480314965" top="0.78740157480314965" bottom="0.78740157480314965" header="0.51181102362204722" footer="0.51181102362204722"/>
  <pageSetup paperSize="9" scale="99" fitToWidth="0" orientation="portrait" blackAndWhite="1" errors="blank"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7030A0"/>
  </sheetPr>
  <dimension ref="A1:DN368"/>
  <sheetViews>
    <sheetView zoomScaleNormal="100" workbookViewId="0">
      <pane xSplit="11" ySplit="1" topLeftCell="L227" activePane="bottomRight" state="frozen"/>
      <selection pane="topRight" activeCell="K1" sqref="K1"/>
      <selection pane="bottomLeft" activeCell="A2" sqref="A2"/>
      <selection pane="bottomRight" activeCell="I271" sqref="I271"/>
    </sheetView>
  </sheetViews>
  <sheetFormatPr defaultColWidth="9" defaultRowHeight="14.4"/>
  <cols>
    <col min="1" max="1" width="20" style="342" customWidth="1"/>
    <col min="2" max="8" width="9" style="342"/>
    <col min="9" max="9" width="19.3984375" style="342" customWidth="1"/>
    <col min="10" max="16384" width="9" style="342"/>
  </cols>
  <sheetData>
    <row r="1" spans="1:118">
      <c r="B1" s="341" t="s">
        <v>535</v>
      </c>
      <c r="C1" s="341" t="s">
        <v>536</v>
      </c>
      <c r="D1" s="341" t="s">
        <v>537</v>
      </c>
      <c r="E1" s="341" t="s">
        <v>538</v>
      </c>
      <c r="F1" s="341" t="s">
        <v>539</v>
      </c>
      <c r="G1" s="341" t="s">
        <v>388</v>
      </c>
      <c r="H1" s="341" t="s">
        <v>540</v>
      </c>
      <c r="I1" s="341" t="s">
        <v>541</v>
      </c>
      <c r="J1" s="341" t="s">
        <v>389</v>
      </c>
      <c r="K1" s="341" t="s">
        <v>542</v>
      </c>
      <c r="L1" s="341" t="s">
        <v>390</v>
      </c>
      <c r="M1" s="341" t="s">
        <v>391</v>
      </c>
      <c r="N1" s="341" t="s">
        <v>392</v>
      </c>
      <c r="O1" s="341" t="s">
        <v>463</v>
      </c>
      <c r="P1" s="341" t="s">
        <v>464</v>
      </c>
      <c r="Q1" s="341" t="s">
        <v>465</v>
      </c>
      <c r="R1" s="341" t="s">
        <v>466</v>
      </c>
      <c r="S1" s="341" t="s">
        <v>467</v>
      </c>
      <c r="T1" s="342" t="s">
        <v>393</v>
      </c>
      <c r="U1" s="342" t="s">
        <v>394</v>
      </c>
      <c r="V1" s="342" t="s">
        <v>395</v>
      </c>
      <c r="W1" s="342" t="s">
        <v>396</v>
      </c>
      <c r="X1" s="342" t="s">
        <v>397</v>
      </c>
      <c r="Y1" s="342" t="s">
        <v>398</v>
      </c>
      <c r="Z1" s="342" t="s">
        <v>399</v>
      </c>
      <c r="AA1" s="342" t="s">
        <v>400</v>
      </c>
      <c r="AB1" s="342" t="s">
        <v>401</v>
      </c>
      <c r="AC1" s="342" t="s">
        <v>402</v>
      </c>
      <c r="AD1" s="342" t="s">
        <v>403</v>
      </c>
      <c r="AE1" s="342" t="s">
        <v>404</v>
      </c>
      <c r="AF1" s="342" t="s">
        <v>405</v>
      </c>
      <c r="AG1" s="342" t="s">
        <v>406</v>
      </c>
      <c r="AH1" s="342" t="s">
        <v>407</v>
      </c>
      <c r="AI1" s="342" t="s">
        <v>408</v>
      </c>
      <c r="AJ1" s="342" t="s">
        <v>409</v>
      </c>
      <c r="AK1" s="342" t="s">
        <v>410</v>
      </c>
      <c r="AL1" s="342" t="s">
        <v>411</v>
      </c>
      <c r="AM1" s="342" t="s">
        <v>412</v>
      </c>
      <c r="AN1" s="342" t="s">
        <v>413</v>
      </c>
      <c r="AO1" s="342" t="s">
        <v>414</v>
      </c>
      <c r="AP1" s="342" t="s">
        <v>415</v>
      </c>
      <c r="AQ1" s="342" t="s">
        <v>416</v>
      </c>
      <c r="AR1" s="342" t="s">
        <v>417</v>
      </c>
      <c r="AS1" s="342" t="s">
        <v>418</v>
      </c>
      <c r="AT1" s="342" t="s">
        <v>419</v>
      </c>
      <c r="AU1" s="342" t="s">
        <v>420</v>
      </c>
      <c r="AV1" s="342" t="s">
        <v>421</v>
      </c>
      <c r="AW1" s="342" t="s">
        <v>422</v>
      </c>
      <c r="AX1" s="342" t="s">
        <v>423</v>
      </c>
      <c r="AY1" s="342" t="s">
        <v>424</v>
      </c>
      <c r="AZ1" s="342" t="s">
        <v>425</v>
      </c>
      <c r="BA1" s="342" t="s">
        <v>426</v>
      </c>
      <c r="BB1" s="342" t="s">
        <v>427</v>
      </c>
      <c r="BC1" s="342" t="s">
        <v>428</v>
      </c>
      <c r="BD1" s="342" t="s">
        <v>429</v>
      </c>
      <c r="BE1" s="342" t="s">
        <v>430</v>
      </c>
      <c r="BF1" s="342" t="s">
        <v>431</v>
      </c>
      <c r="BG1" s="342" t="s">
        <v>432</v>
      </c>
      <c r="BH1" s="342" t="s">
        <v>433</v>
      </c>
      <c r="BI1" s="342" t="s">
        <v>434</v>
      </c>
      <c r="BJ1" s="342" t="s">
        <v>435</v>
      </c>
      <c r="BK1" s="342" t="s">
        <v>436</v>
      </c>
      <c r="BL1" s="342" t="s">
        <v>437</v>
      </c>
      <c r="BM1" s="342" t="s">
        <v>438</v>
      </c>
      <c r="BN1" s="342" t="s">
        <v>439</v>
      </c>
      <c r="BO1" s="342" t="s">
        <v>440</v>
      </c>
      <c r="BP1" s="342" t="s">
        <v>441</v>
      </c>
      <c r="BQ1" s="342" t="s">
        <v>442</v>
      </c>
      <c r="BR1" s="342" t="s">
        <v>443</v>
      </c>
      <c r="BS1" s="342" t="s">
        <v>444</v>
      </c>
      <c r="BT1" s="342" t="s">
        <v>445</v>
      </c>
      <c r="BU1" s="342" t="s">
        <v>446</v>
      </c>
      <c r="BV1" s="342" t="s">
        <v>447</v>
      </c>
      <c r="BW1" s="342" t="s">
        <v>448</v>
      </c>
      <c r="BX1" s="342" t="s">
        <v>449</v>
      </c>
      <c r="BY1" s="342" t="s">
        <v>450</v>
      </c>
      <c r="BZ1" s="342" t="s">
        <v>451</v>
      </c>
      <c r="CA1" s="342" t="s">
        <v>452</v>
      </c>
      <c r="CB1" s="342" t="s">
        <v>590</v>
      </c>
      <c r="CC1" s="342" t="s">
        <v>591</v>
      </c>
      <c r="CD1" s="342" t="s">
        <v>592</v>
      </c>
      <c r="CE1" s="342" t="s">
        <v>593</v>
      </c>
      <c r="CF1" s="342" t="s">
        <v>594</v>
      </c>
      <c r="CG1" s="342" t="s">
        <v>595</v>
      </c>
      <c r="CH1" s="342" t="s">
        <v>596</v>
      </c>
      <c r="CI1" s="342" t="s">
        <v>597</v>
      </c>
      <c r="CJ1" s="342" t="s">
        <v>598</v>
      </c>
      <c r="CK1" s="342" t="s">
        <v>599</v>
      </c>
      <c r="CL1" s="342" t="s">
        <v>600</v>
      </c>
      <c r="CM1" s="342" t="s">
        <v>601</v>
      </c>
      <c r="CN1" s="342" t="s">
        <v>602</v>
      </c>
      <c r="CO1" s="342" t="s">
        <v>603</v>
      </c>
      <c r="CP1" s="342" t="s">
        <v>604</v>
      </c>
      <c r="CQ1" s="342" t="s">
        <v>605</v>
      </c>
      <c r="CR1" s="342" t="s">
        <v>606</v>
      </c>
      <c r="CS1" s="342" t="s">
        <v>607</v>
      </c>
      <c r="CT1" s="342" t="s">
        <v>608</v>
      </c>
      <c r="CU1" s="342" t="s">
        <v>609</v>
      </c>
      <c r="CV1" s="342" t="s">
        <v>1438</v>
      </c>
      <c r="CW1" s="342" t="s">
        <v>1439</v>
      </c>
      <c r="CX1" s="342" t="s">
        <v>1440</v>
      </c>
      <c r="CY1" s="342" t="s">
        <v>1441</v>
      </c>
      <c r="CZ1" s="342" t="s">
        <v>1442</v>
      </c>
      <c r="DA1" s="342" t="s">
        <v>1443</v>
      </c>
      <c r="DB1" s="342" t="s">
        <v>1444</v>
      </c>
      <c r="DC1" s="342" t="s">
        <v>1445</v>
      </c>
      <c r="DD1" s="342" t="s">
        <v>1446</v>
      </c>
      <c r="DE1" s="342" t="s">
        <v>1447</v>
      </c>
      <c r="DF1" s="342" t="s">
        <v>1448</v>
      </c>
      <c r="DG1" s="342" t="s">
        <v>1449</v>
      </c>
      <c r="DH1" s="342" t="s">
        <v>1450</v>
      </c>
      <c r="DI1" s="342" t="s">
        <v>1451</v>
      </c>
      <c r="DJ1" s="342" t="s">
        <v>1452</v>
      </c>
      <c r="DK1" s="342" t="s">
        <v>1453</v>
      </c>
      <c r="DL1" s="342" t="s">
        <v>1454</v>
      </c>
      <c r="DM1" s="342" t="s">
        <v>1455</v>
      </c>
      <c r="DN1" s="342" t="s">
        <v>1456</v>
      </c>
    </row>
    <row r="2" spans="1:118">
      <c r="A2" s="431" t="str">
        <f>+D2&amp;E2&amp;J2&amp;K2&amp;F2&amp;H2</f>
        <v>1002601262013000</v>
      </c>
      <c r="B2" s="341" t="s">
        <v>1493</v>
      </c>
      <c r="C2" s="341" t="s">
        <v>543</v>
      </c>
      <c r="D2" s="341" t="s">
        <v>553</v>
      </c>
      <c r="E2" s="341" t="s">
        <v>545</v>
      </c>
      <c r="F2" s="341" t="s">
        <v>562</v>
      </c>
      <c r="G2" s="341" t="s">
        <v>453</v>
      </c>
      <c r="H2" s="341" t="s">
        <v>546</v>
      </c>
      <c r="J2" s="341" t="s">
        <v>554</v>
      </c>
      <c r="K2" s="341" t="s">
        <v>548</v>
      </c>
      <c r="L2" s="341" t="s">
        <v>545</v>
      </c>
      <c r="M2" s="341" t="s">
        <v>714</v>
      </c>
      <c r="N2" s="341" t="s">
        <v>715</v>
      </c>
      <c r="O2" s="341" t="s">
        <v>545</v>
      </c>
      <c r="P2" s="341" t="s">
        <v>545</v>
      </c>
      <c r="Q2" s="341" t="s">
        <v>545</v>
      </c>
      <c r="R2" s="341" t="s">
        <v>545</v>
      </c>
      <c r="S2" s="341" t="s">
        <v>545</v>
      </c>
      <c r="T2" s="342">
        <v>3199</v>
      </c>
      <c r="U2" s="342">
        <v>0</v>
      </c>
      <c r="V2" s="342">
        <v>0</v>
      </c>
      <c r="W2" s="342">
        <v>0</v>
      </c>
      <c r="X2" s="342">
        <v>0</v>
      </c>
      <c r="Y2" s="342">
        <v>0</v>
      </c>
      <c r="Z2" s="342">
        <v>3199</v>
      </c>
      <c r="AA2" s="342">
        <v>0</v>
      </c>
      <c r="AB2" s="342">
        <v>0</v>
      </c>
      <c r="AC2" s="342">
        <v>0</v>
      </c>
      <c r="AD2" s="342">
        <v>3199</v>
      </c>
      <c r="AE2" s="342">
        <v>3199</v>
      </c>
      <c r="AF2" s="342">
        <v>12</v>
      </c>
      <c r="AG2" s="342">
        <v>0</v>
      </c>
      <c r="AH2" s="342">
        <v>0</v>
      </c>
      <c r="AI2" s="342">
        <v>12</v>
      </c>
      <c r="AJ2" s="342">
        <v>3187</v>
      </c>
      <c r="AK2" s="342">
        <v>0</v>
      </c>
      <c r="AL2" s="342">
        <v>0</v>
      </c>
      <c r="AM2" s="342">
        <v>0</v>
      </c>
      <c r="AN2" s="342">
        <v>3187</v>
      </c>
      <c r="AO2" s="342">
        <v>0</v>
      </c>
      <c r="AP2" s="342">
        <v>0</v>
      </c>
      <c r="AQ2" s="342">
        <v>0</v>
      </c>
      <c r="AR2" s="342">
        <v>0</v>
      </c>
      <c r="AS2" s="342">
        <v>0</v>
      </c>
      <c r="AT2" s="342">
        <v>0</v>
      </c>
      <c r="AU2" s="342">
        <v>0</v>
      </c>
      <c r="AV2" s="342">
        <v>0</v>
      </c>
      <c r="AW2" s="342">
        <v>0</v>
      </c>
      <c r="AX2" s="342">
        <v>0</v>
      </c>
      <c r="AY2" s="342">
        <v>0</v>
      </c>
      <c r="AZ2" s="342">
        <v>0</v>
      </c>
      <c r="BA2" s="342">
        <v>0</v>
      </c>
      <c r="BB2" s="342">
        <v>0</v>
      </c>
      <c r="BC2" s="342">
        <v>0</v>
      </c>
      <c r="BD2" s="342">
        <v>0</v>
      </c>
      <c r="BE2" s="342">
        <v>0</v>
      </c>
      <c r="BF2" s="342">
        <v>0</v>
      </c>
      <c r="BG2" s="342">
        <v>0</v>
      </c>
      <c r="BH2" s="342">
        <v>0</v>
      </c>
      <c r="BI2" s="342">
        <v>0</v>
      </c>
      <c r="BJ2" s="342">
        <v>0</v>
      </c>
      <c r="BK2" s="342">
        <v>0</v>
      </c>
      <c r="BL2" s="342">
        <v>0</v>
      </c>
      <c r="BM2" s="342">
        <v>0</v>
      </c>
      <c r="BN2" s="342">
        <v>0</v>
      </c>
      <c r="BO2" s="342">
        <v>0</v>
      </c>
      <c r="BP2" s="342">
        <v>0</v>
      </c>
      <c r="BQ2" s="342">
        <v>0</v>
      </c>
      <c r="BR2" s="342">
        <v>0</v>
      </c>
      <c r="BS2" s="342">
        <v>0</v>
      </c>
      <c r="BT2" s="342">
        <v>0</v>
      </c>
      <c r="BU2" s="342">
        <v>0</v>
      </c>
      <c r="BV2" s="342">
        <v>0</v>
      </c>
      <c r="BW2" s="342">
        <v>0</v>
      </c>
      <c r="BX2" s="342">
        <v>0</v>
      </c>
      <c r="BY2" s="342">
        <v>0</v>
      </c>
      <c r="BZ2" s="342">
        <v>0</v>
      </c>
      <c r="CA2" s="342">
        <v>0</v>
      </c>
    </row>
    <row r="3" spans="1:118">
      <c r="A3" s="431" t="str">
        <f t="shared" ref="A3:A66" si="0">+D3&amp;E3&amp;J3&amp;K3&amp;F3&amp;H3</f>
        <v>1222601262013000</v>
      </c>
      <c r="B3" s="341" t="s">
        <v>1493</v>
      </c>
      <c r="C3" s="341" t="s">
        <v>543</v>
      </c>
      <c r="D3" s="341" t="s">
        <v>547</v>
      </c>
      <c r="E3" s="341" t="s">
        <v>716</v>
      </c>
      <c r="F3" s="341" t="s">
        <v>562</v>
      </c>
      <c r="G3" s="341" t="s">
        <v>453</v>
      </c>
      <c r="H3" s="341" t="s">
        <v>546</v>
      </c>
      <c r="J3" s="341" t="s">
        <v>554</v>
      </c>
      <c r="K3" s="341" t="s">
        <v>548</v>
      </c>
      <c r="L3" s="341" t="s">
        <v>545</v>
      </c>
      <c r="M3" s="341" t="s">
        <v>714</v>
      </c>
      <c r="N3" s="341" t="s">
        <v>715</v>
      </c>
      <c r="O3" s="341" t="s">
        <v>545</v>
      </c>
      <c r="P3" s="341" t="s">
        <v>545</v>
      </c>
      <c r="Q3" s="341" t="s">
        <v>545</v>
      </c>
      <c r="R3" s="341" t="s">
        <v>545</v>
      </c>
      <c r="S3" s="341" t="s">
        <v>545</v>
      </c>
      <c r="T3" s="342">
        <v>16251</v>
      </c>
      <c r="U3" s="342">
        <v>16251</v>
      </c>
      <c r="V3" s="342">
        <v>15910</v>
      </c>
      <c r="W3" s="342">
        <v>0</v>
      </c>
      <c r="X3" s="342">
        <v>0</v>
      </c>
      <c r="Y3" s="342">
        <v>341</v>
      </c>
      <c r="Z3" s="342">
        <v>0</v>
      </c>
      <c r="AA3" s="342">
        <v>0</v>
      </c>
      <c r="AB3" s="342">
        <v>0</v>
      </c>
      <c r="AC3" s="342">
        <v>0</v>
      </c>
      <c r="AD3" s="342">
        <v>0</v>
      </c>
      <c r="AE3" s="342">
        <v>2359</v>
      </c>
      <c r="AF3" s="342">
        <v>2359</v>
      </c>
      <c r="AG3" s="342">
        <v>0</v>
      </c>
      <c r="AH3" s="342">
        <v>0</v>
      </c>
      <c r="AI3" s="342">
        <v>2359</v>
      </c>
      <c r="AJ3" s="342">
        <v>0</v>
      </c>
      <c r="AK3" s="342">
        <v>0</v>
      </c>
      <c r="AL3" s="342">
        <v>0</v>
      </c>
      <c r="AM3" s="342">
        <v>0</v>
      </c>
      <c r="AN3" s="342">
        <v>0</v>
      </c>
      <c r="AO3" s="342">
        <v>13892</v>
      </c>
      <c r="AP3" s="342">
        <v>0</v>
      </c>
      <c r="AQ3" s="342">
        <v>0</v>
      </c>
      <c r="AR3" s="342">
        <v>0</v>
      </c>
      <c r="AS3" s="342">
        <v>0</v>
      </c>
      <c r="AT3" s="342">
        <v>0</v>
      </c>
      <c r="AU3" s="342">
        <v>0</v>
      </c>
      <c r="AV3" s="342">
        <v>0</v>
      </c>
      <c r="AW3" s="342">
        <v>0</v>
      </c>
      <c r="AX3" s="342">
        <v>0</v>
      </c>
      <c r="AY3" s="342">
        <v>0</v>
      </c>
      <c r="AZ3" s="342">
        <v>0</v>
      </c>
      <c r="BA3" s="342">
        <v>0</v>
      </c>
      <c r="BB3" s="342">
        <v>0</v>
      </c>
      <c r="BC3" s="342">
        <v>0</v>
      </c>
      <c r="BD3" s="342">
        <v>0</v>
      </c>
      <c r="BE3" s="342">
        <v>0</v>
      </c>
      <c r="BF3" s="342">
        <v>0</v>
      </c>
      <c r="BG3" s="342">
        <v>0</v>
      </c>
      <c r="BH3" s="342">
        <v>0</v>
      </c>
      <c r="BI3" s="342">
        <v>0</v>
      </c>
      <c r="BJ3" s="342">
        <v>0</v>
      </c>
      <c r="BK3" s="342">
        <v>0</v>
      </c>
      <c r="BL3" s="342">
        <v>0</v>
      </c>
      <c r="BM3" s="342">
        <v>0</v>
      </c>
      <c r="BN3" s="342">
        <v>0</v>
      </c>
      <c r="BO3" s="342">
        <v>0</v>
      </c>
      <c r="BP3" s="342">
        <v>0</v>
      </c>
      <c r="BQ3" s="342">
        <v>0</v>
      </c>
      <c r="BR3" s="342">
        <v>0</v>
      </c>
      <c r="BS3" s="342">
        <v>0</v>
      </c>
      <c r="BT3" s="342">
        <v>0</v>
      </c>
      <c r="BU3" s="342">
        <v>0</v>
      </c>
      <c r="BV3" s="342">
        <v>0</v>
      </c>
      <c r="BW3" s="342">
        <v>0</v>
      </c>
      <c r="BX3" s="342">
        <v>13892</v>
      </c>
      <c r="BY3" s="342">
        <v>0</v>
      </c>
      <c r="BZ3" s="342">
        <v>0</v>
      </c>
      <c r="CA3" s="342">
        <v>0</v>
      </c>
    </row>
    <row r="4" spans="1:118">
      <c r="A4" s="431" t="str">
        <f t="shared" si="0"/>
        <v>1002602262013000</v>
      </c>
      <c r="B4" s="341" t="s">
        <v>1493</v>
      </c>
      <c r="C4" s="341" t="s">
        <v>543</v>
      </c>
      <c r="D4" s="341" t="s">
        <v>553</v>
      </c>
      <c r="E4" s="341" t="s">
        <v>545</v>
      </c>
      <c r="F4" s="341" t="s">
        <v>562</v>
      </c>
      <c r="G4" s="341" t="s">
        <v>453</v>
      </c>
      <c r="H4" s="341" t="s">
        <v>546</v>
      </c>
      <c r="J4" s="341" t="s">
        <v>554</v>
      </c>
      <c r="K4" s="341" t="s">
        <v>550</v>
      </c>
      <c r="L4" s="341" t="s">
        <v>545</v>
      </c>
      <c r="M4" s="341" t="s">
        <v>714</v>
      </c>
      <c r="N4" s="341" t="s">
        <v>715</v>
      </c>
      <c r="O4" s="341" t="s">
        <v>545</v>
      </c>
      <c r="P4" s="341" t="s">
        <v>545</v>
      </c>
      <c r="Q4" s="341" t="s">
        <v>545</v>
      </c>
      <c r="R4" s="341" t="s">
        <v>545</v>
      </c>
      <c r="S4" s="341" t="s">
        <v>545</v>
      </c>
      <c r="T4" s="342">
        <v>0</v>
      </c>
      <c r="U4" s="342">
        <v>0</v>
      </c>
      <c r="V4" s="342">
        <v>0</v>
      </c>
      <c r="W4" s="342">
        <v>0</v>
      </c>
      <c r="X4" s="342">
        <v>0</v>
      </c>
      <c r="Y4" s="342">
        <v>0</v>
      </c>
      <c r="Z4" s="342">
        <v>0</v>
      </c>
      <c r="AA4" s="342">
        <v>0</v>
      </c>
      <c r="AB4" s="342">
        <v>0</v>
      </c>
      <c r="AC4" s="342">
        <v>0</v>
      </c>
      <c r="AD4" s="342">
        <v>0</v>
      </c>
      <c r="AE4" s="342">
        <v>0</v>
      </c>
      <c r="AF4" s="342">
        <v>0</v>
      </c>
      <c r="AG4" s="342">
        <v>0</v>
      </c>
      <c r="AH4" s="342">
        <v>0</v>
      </c>
      <c r="AI4" s="342">
        <v>0</v>
      </c>
      <c r="AJ4" s="342">
        <v>0</v>
      </c>
      <c r="AK4" s="342">
        <v>0</v>
      </c>
      <c r="AL4" s="342">
        <v>0</v>
      </c>
      <c r="AM4" s="342">
        <v>0</v>
      </c>
      <c r="AN4" s="342">
        <v>0</v>
      </c>
      <c r="AO4" s="342">
        <v>0</v>
      </c>
      <c r="AU4" s="342">
        <v>0</v>
      </c>
      <c r="AV4" s="342">
        <v>0</v>
      </c>
      <c r="AW4" s="342">
        <v>0</v>
      </c>
      <c r="AX4" s="342">
        <v>0</v>
      </c>
      <c r="AY4" s="342">
        <v>0</v>
      </c>
      <c r="AZ4" s="342">
        <v>0</v>
      </c>
      <c r="BA4" s="342">
        <v>0</v>
      </c>
      <c r="BB4" s="342">
        <v>0</v>
      </c>
      <c r="BC4" s="342">
        <v>0</v>
      </c>
      <c r="BD4" s="342">
        <v>0</v>
      </c>
      <c r="BE4" s="342">
        <v>0</v>
      </c>
      <c r="BF4" s="342">
        <v>0</v>
      </c>
      <c r="BG4" s="342">
        <v>0</v>
      </c>
      <c r="BH4" s="342">
        <v>0</v>
      </c>
      <c r="BI4" s="342">
        <v>0</v>
      </c>
      <c r="BJ4" s="342">
        <v>0</v>
      </c>
      <c r="BK4" s="342">
        <v>0</v>
      </c>
      <c r="BL4" s="342">
        <v>0</v>
      </c>
      <c r="BM4" s="342">
        <v>0</v>
      </c>
      <c r="BN4" s="342">
        <v>0</v>
      </c>
      <c r="BO4" s="342">
        <v>0</v>
      </c>
      <c r="BP4" s="342">
        <v>0</v>
      </c>
      <c r="BQ4" s="342">
        <v>0</v>
      </c>
      <c r="BR4" s="342">
        <v>0</v>
      </c>
      <c r="BS4" s="342">
        <v>0</v>
      </c>
      <c r="BT4" s="342">
        <v>0</v>
      </c>
      <c r="BU4" s="342">
        <v>0</v>
      </c>
      <c r="BV4" s="342">
        <v>0</v>
      </c>
      <c r="BW4" s="342">
        <v>0</v>
      </c>
      <c r="BX4" s="342">
        <v>0</v>
      </c>
      <c r="BY4" s="342">
        <v>0</v>
      </c>
      <c r="BZ4" s="342">
        <v>0</v>
      </c>
      <c r="CA4" s="342">
        <v>0</v>
      </c>
      <c r="CB4" s="342">
        <v>0</v>
      </c>
      <c r="CC4" s="342">
        <v>0</v>
      </c>
      <c r="CD4" s="342">
        <v>0</v>
      </c>
      <c r="CE4" s="342">
        <v>0</v>
      </c>
      <c r="CF4" s="342">
        <v>0</v>
      </c>
      <c r="CG4" s="342">
        <v>0</v>
      </c>
      <c r="CH4" s="342">
        <v>0</v>
      </c>
      <c r="CI4" s="342">
        <v>0</v>
      </c>
      <c r="CJ4" s="342">
        <v>0</v>
      </c>
      <c r="CK4" s="342">
        <v>0</v>
      </c>
      <c r="CL4" s="342">
        <v>0</v>
      </c>
    </row>
    <row r="5" spans="1:118">
      <c r="A5" s="431" t="str">
        <f t="shared" si="0"/>
        <v>1222602262013000</v>
      </c>
      <c r="B5" s="341" t="s">
        <v>1493</v>
      </c>
      <c r="C5" s="341" t="s">
        <v>543</v>
      </c>
      <c r="D5" s="341" t="s">
        <v>547</v>
      </c>
      <c r="E5" s="341" t="s">
        <v>716</v>
      </c>
      <c r="F5" s="341" t="s">
        <v>562</v>
      </c>
      <c r="G5" s="341" t="s">
        <v>453</v>
      </c>
      <c r="H5" s="341" t="s">
        <v>546</v>
      </c>
      <c r="J5" s="341" t="s">
        <v>554</v>
      </c>
      <c r="K5" s="341" t="s">
        <v>550</v>
      </c>
      <c r="L5" s="341" t="s">
        <v>545</v>
      </c>
      <c r="M5" s="341" t="s">
        <v>714</v>
      </c>
      <c r="N5" s="341" t="s">
        <v>715</v>
      </c>
      <c r="O5" s="341" t="s">
        <v>545</v>
      </c>
      <c r="P5" s="341" t="s">
        <v>545</v>
      </c>
      <c r="Q5" s="341" t="s">
        <v>545</v>
      </c>
      <c r="R5" s="341" t="s">
        <v>545</v>
      </c>
      <c r="S5" s="341" t="s">
        <v>545</v>
      </c>
      <c r="T5" s="342">
        <v>187311</v>
      </c>
      <c r="U5" s="342">
        <v>-173419</v>
      </c>
      <c r="V5" s="342">
        <v>0</v>
      </c>
      <c r="W5" s="342">
        <v>0</v>
      </c>
      <c r="X5" s="342">
        <v>0</v>
      </c>
      <c r="Y5" s="342">
        <v>0</v>
      </c>
      <c r="Z5" s="342">
        <v>0</v>
      </c>
      <c r="AA5" s="342">
        <v>0</v>
      </c>
      <c r="AB5" s="342">
        <v>173419</v>
      </c>
      <c r="AC5" s="342">
        <v>0</v>
      </c>
      <c r="AD5" s="342">
        <v>0</v>
      </c>
      <c r="AE5" s="342">
        <v>0</v>
      </c>
      <c r="AF5" s="342">
        <v>0</v>
      </c>
      <c r="AG5" s="342">
        <v>0</v>
      </c>
      <c r="AH5" s="342">
        <v>0</v>
      </c>
      <c r="AI5" s="342">
        <v>0</v>
      </c>
      <c r="AJ5" s="342">
        <v>0</v>
      </c>
      <c r="AK5" s="342">
        <v>0</v>
      </c>
      <c r="AL5" s="342">
        <v>0</v>
      </c>
      <c r="AM5" s="342">
        <v>0</v>
      </c>
      <c r="AN5" s="342">
        <v>0</v>
      </c>
      <c r="AO5" s="342">
        <v>0</v>
      </c>
      <c r="AU5" s="342">
        <v>0</v>
      </c>
      <c r="AV5" s="342">
        <v>0</v>
      </c>
      <c r="AW5" s="342">
        <v>0</v>
      </c>
      <c r="AX5" s="342">
        <v>0</v>
      </c>
      <c r="AY5" s="342">
        <v>0</v>
      </c>
      <c r="AZ5" s="342">
        <v>0</v>
      </c>
      <c r="BA5" s="342">
        <v>0</v>
      </c>
      <c r="BB5" s="342">
        <v>0</v>
      </c>
      <c r="BC5" s="342">
        <v>0</v>
      </c>
      <c r="BD5" s="342">
        <v>0</v>
      </c>
      <c r="BE5" s="342">
        <v>0</v>
      </c>
      <c r="BF5" s="342">
        <v>0</v>
      </c>
      <c r="BG5" s="342">
        <v>0</v>
      </c>
      <c r="BH5" s="342">
        <v>0</v>
      </c>
      <c r="BI5" s="342">
        <v>0</v>
      </c>
      <c r="BJ5" s="342">
        <v>0</v>
      </c>
      <c r="BK5" s="342">
        <v>0</v>
      </c>
      <c r="BL5" s="342">
        <v>0</v>
      </c>
      <c r="BM5" s="342">
        <v>0</v>
      </c>
      <c r="BN5" s="342">
        <v>0</v>
      </c>
      <c r="BO5" s="342">
        <v>0</v>
      </c>
      <c r="BP5" s="342">
        <v>0</v>
      </c>
      <c r="BQ5" s="342">
        <v>0</v>
      </c>
      <c r="BR5" s="342">
        <v>0</v>
      </c>
      <c r="BS5" s="342">
        <v>0</v>
      </c>
      <c r="BT5" s="342">
        <v>0</v>
      </c>
      <c r="BU5" s="342">
        <v>0</v>
      </c>
      <c r="BV5" s="342">
        <v>0</v>
      </c>
      <c r="BW5" s="342">
        <v>0</v>
      </c>
      <c r="BX5" s="342">
        <v>0</v>
      </c>
      <c r="BY5" s="342">
        <v>0</v>
      </c>
      <c r="BZ5" s="342">
        <v>0</v>
      </c>
      <c r="CA5" s="342">
        <v>0</v>
      </c>
      <c r="CB5" s="342">
        <v>173419</v>
      </c>
      <c r="CC5" s="342">
        <v>0</v>
      </c>
      <c r="CD5" s="342">
        <v>0</v>
      </c>
      <c r="CE5" s="342">
        <v>0</v>
      </c>
      <c r="CF5" s="342">
        <v>0</v>
      </c>
      <c r="CG5" s="342">
        <v>0</v>
      </c>
      <c r="CH5" s="342">
        <v>0</v>
      </c>
      <c r="CI5" s="342">
        <v>0</v>
      </c>
      <c r="CJ5" s="342">
        <v>0</v>
      </c>
      <c r="CK5" s="342">
        <v>0</v>
      </c>
      <c r="CL5" s="342">
        <v>0</v>
      </c>
    </row>
    <row r="6" spans="1:118">
      <c r="A6" s="431" t="str">
        <f t="shared" si="0"/>
        <v>1002101262013000</v>
      </c>
      <c r="B6" s="341" t="s">
        <v>1493</v>
      </c>
      <c r="C6" s="341" t="s">
        <v>543</v>
      </c>
      <c r="D6" s="341" t="s">
        <v>553</v>
      </c>
      <c r="E6" s="341" t="s">
        <v>545</v>
      </c>
      <c r="F6" s="341" t="s">
        <v>562</v>
      </c>
      <c r="G6" s="341" t="s">
        <v>453</v>
      </c>
      <c r="H6" s="341" t="s">
        <v>546</v>
      </c>
      <c r="J6" s="341" t="s">
        <v>549</v>
      </c>
      <c r="K6" s="341" t="s">
        <v>548</v>
      </c>
      <c r="L6" s="341" t="s">
        <v>545</v>
      </c>
      <c r="M6" s="341" t="s">
        <v>714</v>
      </c>
      <c r="N6" s="341" t="s">
        <v>715</v>
      </c>
      <c r="O6" s="341" t="s">
        <v>545</v>
      </c>
      <c r="P6" s="341" t="s">
        <v>545</v>
      </c>
      <c r="Q6" s="341" t="s">
        <v>545</v>
      </c>
      <c r="R6" s="341" t="s">
        <v>545</v>
      </c>
      <c r="S6" s="341" t="s">
        <v>545</v>
      </c>
      <c r="T6" s="342">
        <v>0</v>
      </c>
      <c r="U6" s="342">
        <v>0</v>
      </c>
      <c r="V6" s="342">
        <v>0</v>
      </c>
      <c r="W6" s="342">
        <v>0</v>
      </c>
      <c r="X6" s="342">
        <v>0</v>
      </c>
      <c r="Y6" s="342">
        <v>0</v>
      </c>
      <c r="Z6" s="342">
        <v>0</v>
      </c>
      <c r="AA6" s="342">
        <v>0</v>
      </c>
      <c r="AB6" s="342">
        <v>0</v>
      </c>
      <c r="AC6" s="342">
        <v>0</v>
      </c>
      <c r="AD6" s="342">
        <v>0</v>
      </c>
      <c r="AE6" s="342">
        <v>0</v>
      </c>
      <c r="AF6" s="342">
        <v>0</v>
      </c>
      <c r="AG6" s="342">
        <v>0</v>
      </c>
      <c r="AH6" s="342">
        <v>3199</v>
      </c>
      <c r="AI6" s="342">
        <v>3199</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3199</v>
      </c>
    </row>
    <row r="7" spans="1:118">
      <c r="A7" s="431" t="str">
        <f t="shared" si="0"/>
        <v>1222101262013000</v>
      </c>
      <c r="B7" s="341" t="s">
        <v>1493</v>
      </c>
      <c r="C7" s="341" t="s">
        <v>543</v>
      </c>
      <c r="D7" s="341" t="s">
        <v>547</v>
      </c>
      <c r="E7" s="341" t="s">
        <v>716</v>
      </c>
      <c r="F7" s="341" t="s">
        <v>562</v>
      </c>
      <c r="G7" s="341" t="s">
        <v>453</v>
      </c>
      <c r="H7" s="341" t="s">
        <v>546</v>
      </c>
      <c r="J7" s="341" t="s">
        <v>549</v>
      </c>
      <c r="K7" s="341" t="s">
        <v>548</v>
      </c>
      <c r="L7" s="341" t="s">
        <v>545</v>
      </c>
      <c r="M7" s="341" t="s">
        <v>714</v>
      </c>
      <c r="N7" s="341" t="s">
        <v>715</v>
      </c>
      <c r="O7" s="341" t="s">
        <v>545</v>
      </c>
      <c r="P7" s="341" t="s">
        <v>545</v>
      </c>
      <c r="Q7" s="341" t="s">
        <v>545</v>
      </c>
      <c r="R7" s="341" t="s">
        <v>545</v>
      </c>
      <c r="S7" s="341" t="s">
        <v>545</v>
      </c>
      <c r="T7" s="342">
        <v>0</v>
      </c>
      <c r="U7" s="342">
        <v>0</v>
      </c>
      <c r="V7" s="342">
        <v>0</v>
      </c>
      <c r="W7" s="342">
        <v>0</v>
      </c>
      <c r="X7" s="342">
        <v>0</v>
      </c>
      <c r="Y7" s="342">
        <v>0</v>
      </c>
      <c r="Z7" s="342">
        <v>0</v>
      </c>
      <c r="AA7" s="342">
        <v>0</v>
      </c>
      <c r="AB7" s="342">
        <v>0</v>
      </c>
      <c r="AC7" s="342">
        <v>0</v>
      </c>
      <c r="AD7" s="342">
        <v>426</v>
      </c>
      <c r="AE7" s="342">
        <v>200</v>
      </c>
      <c r="AF7" s="342">
        <v>0</v>
      </c>
      <c r="AG7" s="342">
        <v>1482</v>
      </c>
      <c r="AH7" s="342">
        <v>251</v>
      </c>
      <c r="AI7" s="342">
        <v>2359</v>
      </c>
      <c r="AJ7" s="342">
        <v>0</v>
      </c>
      <c r="AK7" s="342">
        <v>0</v>
      </c>
      <c r="AL7" s="342">
        <v>0</v>
      </c>
      <c r="AM7" s="342">
        <v>0</v>
      </c>
      <c r="AN7" s="342">
        <v>0</v>
      </c>
      <c r="AO7" s="342">
        <v>0</v>
      </c>
      <c r="AP7" s="342">
        <v>0</v>
      </c>
      <c r="AQ7" s="342">
        <v>0</v>
      </c>
      <c r="AR7" s="342">
        <v>0</v>
      </c>
      <c r="AS7" s="342">
        <v>0</v>
      </c>
      <c r="AT7" s="342">
        <v>0</v>
      </c>
      <c r="AU7" s="342">
        <v>0</v>
      </c>
      <c r="AV7" s="342">
        <v>0</v>
      </c>
      <c r="AW7" s="342">
        <v>0</v>
      </c>
      <c r="AX7" s="342">
        <v>0</v>
      </c>
      <c r="AY7" s="342">
        <v>2359</v>
      </c>
    </row>
    <row r="8" spans="1:118">
      <c r="A8" s="431" t="str">
        <f t="shared" si="0"/>
        <v>1002102262013000</v>
      </c>
      <c r="B8" s="341" t="s">
        <v>1493</v>
      </c>
      <c r="C8" s="341" t="s">
        <v>543</v>
      </c>
      <c r="D8" s="341" t="s">
        <v>553</v>
      </c>
      <c r="E8" s="341" t="s">
        <v>545</v>
      </c>
      <c r="F8" s="341" t="s">
        <v>562</v>
      </c>
      <c r="G8" s="341" t="s">
        <v>453</v>
      </c>
      <c r="H8" s="341" t="s">
        <v>546</v>
      </c>
      <c r="J8" s="341" t="s">
        <v>549</v>
      </c>
      <c r="K8" s="341" t="s">
        <v>550</v>
      </c>
      <c r="L8" s="341" t="s">
        <v>545</v>
      </c>
      <c r="M8" s="341" t="s">
        <v>714</v>
      </c>
      <c r="N8" s="341" t="s">
        <v>715</v>
      </c>
      <c r="O8" s="341" t="s">
        <v>545</v>
      </c>
      <c r="P8" s="341" t="s">
        <v>545</v>
      </c>
      <c r="Q8" s="341" t="s">
        <v>545</v>
      </c>
      <c r="R8" s="341" t="s">
        <v>545</v>
      </c>
      <c r="S8" s="341" t="s">
        <v>545</v>
      </c>
      <c r="T8" s="342">
        <v>0</v>
      </c>
      <c r="U8" s="342">
        <v>0</v>
      </c>
      <c r="V8" s="342">
        <v>0</v>
      </c>
      <c r="W8" s="342">
        <v>0</v>
      </c>
      <c r="X8" s="342">
        <v>0</v>
      </c>
      <c r="Y8" s="342">
        <v>0</v>
      </c>
      <c r="Z8" s="342">
        <v>0</v>
      </c>
      <c r="AA8" s="342">
        <v>0</v>
      </c>
      <c r="AB8" s="342">
        <v>0</v>
      </c>
      <c r="AC8" s="342">
        <v>0</v>
      </c>
      <c r="AD8" s="342">
        <v>0</v>
      </c>
    </row>
    <row r="9" spans="1:118">
      <c r="A9" s="431" t="str">
        <f t="shared" si="0"/>
        <v>1222102262013000</v>
      </c>
      <c r="B9" s="341" t="s">
        <v>1493</v>
      </c>
      <c r="C9" s="341" t="s">
        <v>543</v>
      </c>
      <c r="D9" s="341" t="s">
        <v>547</v>
      </c>
      <c r="E9" s="341" t="s">
        <v>716</v>
      </c>
      <c r="F9" s="341" t="s">
        <v>562</v>
      </c>
      <c r="G9" s="341" t="s">
        <v>453</v>
      </c>
      <c r="H9" s="341" t="s">
        <v>546</v>
      </c>
      <c r="J9" s="341" t="s">
        <v>549</v>
      </c>
      <c r="K9" s="341" t="s">
        <v>550</v>
      </c>
      <c r="L9" s="341" t="s">
        <v>545</v>
      </c>
      <c r="M9" s="341" t="s">
        <v>714</v>
      </c>
      <c r="N9" s="341" t="s">
        <v>715</v>
      </c>
      <c r="O9" s="341" t="s">
        <v>545</v>
      </c>
      <c r="P9" s="341" t="s">
        <v>545</v>
      </c>
      <c r="Q9" s="341" t="s">
        <v>545</v>
      </c>
      <c r="R9" s="341" t="s">
        <v>545</v>
      </c>
      <c r="S9" s="341" t="s">
        <v>545</v>
      </c>
      <c r="T9" s="342">
        <v>0</v>
      </c>
      <c r="U9" s="342">
        <v>0</v>
      </c>
      <c r="V9" s="342">
        <v>0</v>
      </c>
      <c r="W9" s="342">
        <v>0</v>
      </c>
      <c r="X9" s="342">
        <v>0</v>
      </c>
      <c r="Y9" s="342">
        <v>0</v>
      </c>
      <c r="Z9" s="342">
        <v>0</v>
      </c>
      <c r="AA9" s="342">
        <v>0</v>
      </c>
      <c r="AB9" s="342">
        <v>0</v>
      </c>
      <c r="AC9" s="342">
        <v>0</v>
      </c>
      <c r="AD9" s="342">
        <v>0</v>
      </c>
    </row>
    <row r="10" spans="1:118">
      <c r="A10" s="431" t="str">
        <f t="shared" si="0"/>
        <v>1001401262013001</v>
      </c>
      <c r="B10" s="341" t="s">
        <v>1493</v>
      </c>
      <c r="C10" s="341" t="s">
        <v>543</v>
      </c>
      <c r="D10" s="341" t="s">
        <v>553</v>
      </c>
      <c r="E10" s="341" t="s">
        <v>545</v>
      </c>
      <c r="F10" s="341" t="s">
        <v>562</v>
      </c>
      <c r="G10" s="341" t="s">
        <v>453</v>
      </c>
      <c r="H10" s="341" t="s">
        <v>728</v>
      </c>
      <c r="I10" s="341" t="s">
        <v>1418</v>
      </c>
      <c r="J10" s="341" t="s">
        <v>555</v>
      </c>
      <c r="K10" s="341" t="s">
        <v>548</v>
      </c>
      <c r="L10" s="341" t="s">
        <v>545</v>
      </c>
      <c r="M10" s="341" t="s">
        <v>714</v>
      </c>
      <c r="N10" s="341" t="s">
        <v>715</v>
      </c>
      <c r="O10" s="341" t="s">
        <v>545</v>
      </c>
      <c r="P10" s="341" t="s">
        <v>545</v>
      </c>
      <c r="Q10" s="341" t="s">
        <v>545</v>
      </c>
      <c r="R10" s="341" t="s">
        <v>545</v>
      </c>
      <c r="S10" s="341" t="s">
        <v>545</v>
      </c>
      <c r="T10" s="342">
        <v>2140506</v>
      </c>
      <c r="U10" s="342">
        <v>0</v>
      </c>
      <c r="V10" s="342">
        <v>0</v>
      </c>
      <c r="W10" s="342">
        <v>0</v>
      </c>
      <c r="X10" s="342">
        <v>0</v>
      </c>
      <c r="Y10" s="342">
        <v>13891</v>
      </c>
      <c r="Z10" s="342">
        <v>0</v>
      </c>
      <c r="AA10" s="342">
        <v>0</v>
      </c>
      <c r="AB10" s="342">
        <v>0</v>
      </c>
      <c r="AC10" s="342">
        <v>0</v>
      </c>
      <c r="AD10" s="342">
        <v>0</v>
      </c>
      <c r="AE10" s="342">
        <v>0</v>
      </c>
      <c r="AF10" s="342">
        <v>0</v>
      </c>
      <c r="AG10" s="342">
        <v>6270</v>
      </c>
      <c r="AH10" s="342">
        <v>6270</v>
      </c>
      <c r="AI10" s="342">
        <v>3630</v>
      </c>
      <c r="AJ10" s="342">
        <v>3630</v>
      </c>
      <c r="AK10" s="342">
        <v>1050</v>
      </c>
      <c r="AL10" s="342">
        <v>0</v>
      </c>
      <c r="AM10" s="342">
        <v>0</v>
      </c>
      <c r="AN10" s="342">
        <v>0</v>
      </c>
      <c r="AO10" s="342">
        <v>0</v>
      </c>
      <c r="AP10" s="342">
        <v>0</v>
      </c>
      <c r="AQ10" s="342">
        <v>0</v>
      </c>
      <c r="AR10" s="342">
        <v>0</v>
      </c>
      <c r="AS10" s="342">
        <v>1050</v>
      </c>
      <c r="AT10" s="342">
        <v>1050</v>
      </c>
      <c r="AU10" s="342">
        <v>1050</v>
      </c>
      <c r="AV10" s="342">
        <v>1050</v>
      </c>
      <c r="AW10" s="342">
        <v>1050</v>
      </c>
      <c r="AX10" s="342">
        <v>0</v>
      </c>
      <c r="AY10" s="342">
        <v>0</v>
      </c>
      <c r="AZ10" s="342">
        <v>0</v>
      </c>
      <c r="BA10" s="342">
        <v>0</v>
      </c>
      <c r="BB10" s="342">
        <v>3</v>
      </c>
      <c r="BC10" s="342">
        <v>0</v>
      </c>
      <c r="BD10" s="342">
        <v>0</v>
      </c>
      <c r="BE10" s="342">
        <v>0</v>
      </c>
      <c r="BF10" s="342">
        <v>0</v>
      </c>
      <c r="BG10" s="342">
        <v>0</v>
      </c>
      <c r="BH10" s="342">
        <v>0</v>
      </c>
    </row>
    <row r="11" spans="1:118">
      <c r="A11" s="431" t="str">
        <f t="shared" si="0"/>
        <v>1221801262013000</v>
      </c>
      <c r="B11" s="341" t="s">
        <v>1493</v>
      </c>
      <c r="C11" s="341" t="s">
        <v>543</v>
      </c>
      <c r="D11" s="341" t="s">
        <v>547</v>
      </c>
      <c r="E11" s="341" t="s">
        <v>716</v>
      </c>
      <c r="F11" s="341" t="s">
        <v>562</v>
      </c>
      <c r="G11" s="341" t="s">
        <v>453</v>
      </c>
      <c r="H11" s="341" t="s">
        <v>546</v>
      </c>
      <c r="J11" s="341" t="s">
        <v>558</v>
      </c>
      <c r="K11" s="341" t="s">
        <v>548</v>
      </c>
      <c r="L11" s="341" t="s">
        <v>545</v>
      </c>
      <c r="M11" s="341" t="s">
        <v>714</v>
      </c>
      <c r="N11" s="341" t="s">
        <v>715</v>
      </c>
      <c r="O11" s="341" t="s">
        <v>545</v>
      </c>
      <c r="P11" s="341" t="s">
        <v>545</v>
      </c>
      <c r="Q11" s="341" t="s">
        <v>545</v>
      </c>
      <c r="R11" s="341" t="s">
        <v>545</v>
      </c>
      <c r="S11" s="341" t="s">
        <v>545</v>
      </c>
      <c r="T11" s="342">
        <v>4050112</v>
      </c>
      <c r="U11" s="342">
        <v>0</v>
      </c>
      <c r="V11" s="342">
        <v>0</v>
      </c>
      <c r="W11" s="342">
        <v>0</v>
      </c>
      <c r="X11" s="342">
        <v>0</v>
      </c>
      <c r="Y11" s="342">
        <v>3228311</v>
      </c>
      <c r="Z11" s="342">
        <v>463496</v>
      </c>
      <c r="AA11" s="342">
        <v>0</v>
      </c>
      <c r="AB11" s="342">
        <v>6965</v>
      </c>
      <c r="AC11" s="342">
        <v>3023342</v>
      </c>
      <c r="AD11" s="342">
        <v>434068</v>
      </c>
      <c r="AE11" s="342">
        <v>1141</v>
      </c>
      <c r="AF11" s="342">
        <v>66</v>
      </c>
      <c r="AG11" s="342">
        <v>204969</v>
      </c>
      <c r="AH11" s="342">
        <v>29428</v>
      </c>
      <c r="AI11" s="342">
        <v>255</v>
      </c>
      <c r="AJ11" s="342">
        <v>8893</v>
      </c>
      <c r="AK11" s="342">
        <v>34900</v>
      </c>
      <c r="AL11" s="342">
        <v>0</v>
      </c>
      <c r="AM11" s="342">
        <v>20</v>
      </c>
      <c r="AN11" s="342">
        <v>395235</v>
      </c>
      <c r="AO11" s="342">
        <v>31770</v>
      </c>
      <c r="AP11" s="342">
        <v>7063</v>
      </c>
      <c r="AQ11" s="342">
        <v>0</v>
      </c>
      <c r="AR11" s="342">
        <v>0</v>
      </c>
      <c r="AS11" s="342">
        <v>0</v>
      </c>
      <c r="AT11" s="342">
        <v>4141107</v>
      </c>
      <c r="AU11" s="342">
        <v>0</v>
      </c>
      <c r="AV11" s="342">
        <v>0</v>
      </c>
      <c r="AW11" s="342">
        <v>0</v>
      </c>
      <c r="AX11" s="342">
        <v>0</v>
      </c>
      <c r="AY11" s="342">
        <v>1465358</v>
      </c>
      <c r="AZ11" s="342">
        <v>128351</v>
      </c>
      <c r="BA11" s="342">
        <v>11417</v>
      </c>
      <c r="BB11" s="342">
        <v>40450</v>
      </c>
      <c r="BC11" s="342">
        <v>28306</v>
      </c>
      <c r="BD11" s="342">
        <v>0</v>
      </c>
      <c r="BE11" s="342">
        <v>1465358</v>
      </c>
      <c r="BF11" s="342">
        <v>128351</v>
      </c>
      <c r="BG11" s="342">
        <v>0</v>
      </c>
      <c r="BH11" s="342">
        <v>0</v>
      </c>
      <c r="BI11" s="342">
        <v>0</v>
      </c>
      <c r="BJ11" s="342">
        <v>0</v>
      </c>
      <c r="BK11" s="342">
        <v>319</v>
      </c>
      <c r="BL11" s="342">
        <v>7017</v>
      </c>
      <c r="BM11" s="342">
        <v>21997</v>
      </c>
      <c r="BN11" s="342">
        <v>0</v>
      </c>
      <c r="BO11" s="342">
        <v>20</v>
      </c>
      <c r="BP11" s="342">
        <v>87901</v>
      </c>
      <c r="BQ11" s="342">
        <v>37312</v>
      </c>
      <c r="BR11" s="342">
        <v>3138</v>
      </c>
      <c r="BS11" s="342">
        <v>0</v>
      </c>
      <c r="BT11" s="342">
        <v>0</v>
      </c>
      <c r="BU11" s="342">
        <v>0</v>
      </c>
      <c r="BV11" s="342">
        <v>0</v>
      </c>
      <c r="BW11" s="342">
        <v>0</v>
      </c>
      <c r="BX11" s="342">
        <v>0</v>
      </c>
      <c r="BY11" s="342">
        <v>0</v>
      </c>
      <c r="BZ11" s="342">
        <v>0</v>
      </c>
      <c r="CA11" s="342">
        <v>0</v>
      </c>
      <c r="CB11" s="342">
        <v>0</v>
      </c>
      <c r="CC11" s="342">
        <v>0</v>
      </c>
      <c r="CD11" s="342">
        <v>0</v>
      </c>
      <c r="CE11" s="342">
        <v>0</v>
      </c>
      <c r="CF11" s="342">
        <v>0</v>
      </c>
      <c r="CG11" s="342">
        <v>0</v>
      </c>
      <c r="CH11" s="342">
        <v>0</v>
      </c>
      <c r="CI11" s="342">
        <v>0</v>
      </c>
    </row>
    <row r="12" spans="1:118">
      <c r="A12" s="431" t="str">
        <f t="shared" si="0"/>
        <v>1221802262013000</v>
      </c>
      <c r="B12" s="341" t="s">
        <v>1493</v>
      </c>
      <c r="C12" s="341" t="s">
        <v>543</v>
      </c>
      <c r="D12" s="341" t="s">
        <v>547</v>
      </c>
      <c r="E12" s="341" t="s">
        <v>716</v>
      </c>
      <c r="F12" s="341" t="s">
        <v>562</v>
      </c>
      <c r="G12" s="341" t="s">
        <v>453</v>
      </c>
      <c r="H12" s="341" t="s">
        <v>546</v>
      </c>
      <c r="J12" s="341" t="s">
        <v>558</v>
      </c>
      <c r="K12" s="341" t="s">
        <v>550</v>
      </c>
      <c r="L12" s="341" t="s">
        <v>545</v>
      </c>
      <c r="M12" s="341" t="s">
        <v>714</v>
      </c>
      <c r="N12" s="341" t="s">
        <v>715</v>
      </c>
      <c r="O12" s="341" t="s">
        <v>545</v>
      </c>
      <c r="P12" s="341" t="s">
        <v>545</v>
      </c>
      <c r="Q12" s="341" t="s">
        <v>545</v>
      </c>
      <c r="R12" s="341" t="s">
        <v>545</v>
      </c>
      <c r="S12" s="341" t="s">
        <v>545</v>
      </c>
      <c r="T12" s="342">
        <v>0</v>
      </c>
      <c r="U12" s="342">
        <v>0</v>
      </c>
      <c r="V12" s="342">
        <v>0</v>
      </c>
      <c r="W12" s="342">
        <v>0</v>
      </c>
      <c r="X12" s="342">
        <v>0</v>
      </c>
      <c r="Y12" s="342">
        <v>0</v>
      </c>
      <c r="Z12" s="342">
        <v>0</v>
      </c>
      <c r="AA12" s="342">
        <v>0</v>
      </c>
      <c r="AB12" s="342">
        <v>0</v>
      </c>
      <c r="AC12" s="342">
        <v>0</v>
      </c>
      <c r="AD12" s="342">
        <v>0</v>
      </c>
      <c r="AE12" s="342">
        <v>0</v>
      </c>
      <c r="AF12" s="342">
        <v>0</v>
      </c>
      <c r="AG12" s="342">
        <v>0</v>
      </c>
      <c r="AH12" s="342">
        <v>0</v>
      </c>
      <c r="AI12" s="342">
        <v>0</v>
      </c>
      <c r="AJ12" s="342">
        <v>0</v>
      </c>
      <c r="AK12" s="342">
        <v>0</v>
      </c>
      <c r="AL12" s="342">
        <v>0</v>
      </c>
      <c r="AM12" s="342">
        <v>0</v>
      </c>
      <c r="AN12" s="342">
        <v>0</v>
      </c>
      <c r="AO12" s="342">
        <v>0</v>
      </c>
      <c r="AP12" s="342">
        <v>0</v>
      </c>
      <c r="AQ12" s="342">
        <v>0</v>
      </c>
      <c r="AR12" s="342">
        <v>0</v>
      </c>
      <c r="AS12" s="342">
        <v>0</v>
      </c>
      <c r="AT12" s="342">
        <v>0</v>
      </c>
      <c r="AU12" s="342">
        <v>0</v>
      </c>
      <c r="AV12" s="342">
        <v>0</v>
      </c>
      <c r="AW12" s="342">
        <v>0</v>
      </c>
      <c r="AX12" s="342">
        <v>0</v>
      </c>
      <c r="AY12" s="342">
        <v>0</v>
      </c>
    </row>
    <row r="13" spans="1:118">
      <c r="A13" s="431" t="str">
        <f t="shared" si="0"/>
        <v>1223401262013001</v>
      </c>
      <c r="B13" s="341" t="s">
        <v>1493</v>
      </c>
      <c r="C13" s="341" t="s">
        <v>543</v>
      </c>
      <c r="D13" s="341" t="s">
        <v>547</v>
      </c>
      <c r="E13" s="341" t="s">
        <v>716</v>
      </c>
      <c r="F13" s="341" t="s">
        <v>562</v>
      </c>
      <c r="G13" s="341" t="s">
        <v>453</v>
      </c>
      <c r="H13" s="341" t="s">
        <v>728</v>
      </c>
      <c r="I13" s="341" t="s">
        <v>756</v>
      </c>
      <c r="J13" s="341" t="s">
        <v>723</v>
      </c>
      <c r="K13" s="341" t="s">
        <v>548</v>
      </c>
      <c r="L13" s="341" t="s">
        <v>545</v>
      </c>
      <c r="M13" s="341" t="s">
        <v>714</v>
      </c>
      <c r="N13" s="341" t="s">
        <v>715</v>
      </c>
      <c r="O13" s="341" t="s">
        <v>545</v>
      </c>
      <c r="P13" s="341" t="s">
        <v>545</v>
      </c>
      <c r="Q13" s="341" t="s">
        <v>719</v>
      </c>
      <c r="R13" s="341" t="s">
        <v>545</v>
      </c>
      <c r="S13" s="341" t="s">
        <v>545</v>
      </c>
      <c r="T13" s="342">
        <v>0</v>
      </c>
      <c r="U13" s="342">
        <v>0</v>
      </c>
      <c r="V13" s="342">
        <v>0</v>
      </c>
      <c r="W13" s="342">
        <v>0</v>
      </c>
      <c r="X13" s="342">
        <v>0</v>
      </c>
      <c r="Y13" s="342">
        <v>0</v>
      </c>
      <c r="Z13" s="342">
        <v>0</v>
      </c>
      <c r="AA13" s="342">
        <v>0</v>
      </c>
      <c r="AB13" s="342">
        <v>0</v>
      </c>
      <c r="AC13" s="342">
        <v>0</v>
      </c>
      <c r="AD13" s="342">
        <v>0</v>
      </c>
      <c r="AE13" s="342">
        <v>0</v>
      </c>
      <c r="AF13" s="342">
        <v>0</v>
      </c>
      <c r="AG13" s="342">
        <v>0</v>
      </c>
      <c r="AH13" s="342">
        <v>0</v>
      </c>
      <c r="AI13" s="342">
        <v>0</v>
      </c>
      <c r="AJ13" s="342">
        <v>0</v>
      </c>
      <c r="AK13" s="342">
        <v>0</v>
      </c>
      <c r="AL13" s="342">
        <v>0</v>
      </c>
      <c r="AM13" s="342">
        <v>0</v>
      </c>
      <c r="AN13" s="342">
        <v>0</v>
      </c>
      <c r="AO13" s="342">
        <v>0</v>
      </c>
      <c r="AP13" s="342">
        <v>0</v>
      </c>
      <c r="AQ13" s="342">
        <v>0</v>
      </c>
      <c r="AR13" s="342">
        <v>0</v>
      </c>
      <c r="AS13" s="342">
        <v>0</v>
      </c>
      <c r="AT13" s="342">
        <v>0</v>
      </c>
      <c r="AU13" s="342">
        <v>4141107</v>
      </c>
      <c r="AV13" s="342">
        <v>1465358</v>
      </c>
      <c r="AW13" s="342">
        <v>128351</v>
      </c>
      <c r="AX13" s="342">
        <v>11417</v>
      </c>
      <c r="AY13" s="342">
        <v>40450</v>
      </c>
      <c r="AZ13" s="342">
        <v>28306</v>
      </c>
      <c r="BA13" s="342">
        <v>0</v>
      </c>
      <c r="BB13" s="342">
        <v>1465358</v>
      </c>
      <c r="BC13" s="342">
        <v>128351</v>
      </c>
      <c r="BD13" s="342">
        <v>0</v>
      </c>
      <c r="BE13" s="342">
        <v>0</v>
      </c>
      <c r="BF13" s="342">
        <v>1465358</v>
      </c>
      <c r="BG13" s="342">
        <v>35826</v>
      </c>
      <c r="BH13" s="342">
        <v>35826</v>
      </c>
      <c r="BI13" s="342">
        <v>35826</v>
      </c>
      <c r="BJ13" s="342">
        <v>37312</v>
      </c>
      <c r="BK13" s="342">
        <v>3138</v>
      </c>
      <c r="BL13" s="342">
        <v>319</v>
      </c>
      <c r="BM13" s="342">
        <v>7017</v>
      </c>
      <c r="BN13" s="342">
        <v>21997</v>
      </c>
      <c r="BO13" s="342">
        <v>0</v>
      </c>
      <c r="BP13" s="342">
        <v>20</v>
      </c>
      <c r="BQ13" s="342">
        <v>87901</v>
      </c>
      <c r="BR13" s="342">
        <v>37312</v>
      </c>
      <c r="BS13" s="342">
        <v>3138</v>
      </c>
      <c r="BT13" s="342">
        <v>3138</v>
      </c>
      <c r="BU13" s="342">
        <v>3138</v>
      </c>
      <c r="BV13" s="342">
        <v>0</v>
      </c>
      <c r="BW13" s="342">
        <v>0</v>
      </c>
      <c r="BX13" s="342">
        <v>0</v>
      </c>
      <c r="BY13" s="342">
        <v>0</v>
      </c>
      <c r="BZ13" s="342">
        <v>0</v>
      </c>
      <c r="CA13" s="342">
        <v>0</v>
      </c>
      <c r="CB13" s="342">
        <v>0</v>
      </c>
      <c r="CC13" s="342">
        <v>0</v>
      </c>
      <c r="CD13" s="342">
        <v>0</v>
      </c>
      <c r="CE13" s="342">
        <v>0</v>
      </c>
      <c r="CF13" s="342">
        <v>0</v>
      </c>
      <c r="CG13" s="342">
        <v>0</v>
      </c>
      <c r="CH13" s="342">
        <v>0</v>
      </c>
      <c r="CI13" s="342">
        <v>0</v>
      </c>
      <c r="CJ13" s="342">
        <v>0</v>
      </c>
      <c r="CK13" s="342">
        <v>0</v>
      </c>
    </row>
    <row r="14" spans="1:118">
      <c r="A14" s="431" t="str">
        <f t="shared" si="0"/>
        <v>1223401262013003</v>
      </c>
      <c r="B14" s="341" t="s">
        <v>1493</v>
      </c>
      <c r="C14" s="341" t="s">
        <v>543</v>
      </c>
      <c r="D14" s="341" t="s">
        <v>547</v>
      </c>
      <c r="E14" s="341" t="s">
        <v>716</v>
      </c>
      <c r="F14" s="341" t="s">
        <v>562</v>
      </c>
      <c r="G14" s="341" t="s">
        <v>453</v>
      </c>
      <c r="H14" s="341" t="s">
        <v>726</v>
      </c>
      <c r="I14" s="341" t="s">
        <v>755</v>
      </c>
      <c r="J14" s="341" t="s">
        <v>723</v>
      </c>
      <c r="K14" s="341" t="s">
        <v>548</v>
      </c>
      <c r="L14" s="341" t="s">
        <v>545</v>
      </c>
      <c r="M14" s="341" t="s">
        <v>714</v>
      </c>
      <c r="N14" s="341" t="s">
        <v>715</v>
      </c>
      <c r="O14" s="341" t="s">
        <v>545</v>
      </c>
      <c r="P14" s="341" t="s">
        <v>545</v>
      </c>
      <c r="Q14" s="341" t="s">
        <v>714</v>
      </c>
      <c r="R14" s="341" t="s">
        <v>545</v>
      </c>
      <c r="S14" s="341" t="s">
        <v>545</v>
      </c>
      <c r="T14" s="342">
        <v>4050112</v>
      </c>
      <c r="U14" s="342">
        <v>3228311</v>
      </c>
      <c r="V14" s="342">
        <v>463496</v>
      </c>
      <c r="W14" s="342">
        <v>6965</v>
      </c>
      <c r="X14" s="342">
        <v>38833</v>
      </c>
      <c r="Y14" s="342">
        <v>45264</v>
      </c>
      <c r="Z14" s="342">
        <v>0</v>
      </c>
      <c r="AA14" s="342">
        <v>3023342</v>
      </c>
      <c r="AB14" s="342">
        <v>434068</v>
      </c>
      <c r="AC14" s="342">
        <v>1141</v>
      </c>
      <c r="AD14" s="342">
        <v>66</v>
      </c>
      <c r="AE14" s="342">
        <v>3023342</v>
      </c>
      <c r="AF14" s="342">
        <v>49198</v>
      </c>
      <c r="AG14" s="342">
        <v>49198</v>
      </c>
      <c r="AH14" s="342">
        <v>49198</v>
      </c>
      <c r="AI14" s="342">
        <v>38833</v>
      </c>
      <c r="AJ14" s="342">
        <v>255</v>
      </c>
      <c r="AK14" s="342">
        <v>255</v>
      </c>
      <c r="AL14" s="342">
        <v>8893</v>
      </c>
      <c r="AM14" s="342">
        <v>34900</v>
      </c>
      <c r="AN14" s="342">
        <v>0</v>
      </c>
      <c r="AO14" s="342">
        <v>20</v>
      </c>
      <c r="AP14" s="342">
        <v>395235</v>
      </c>
      <c r="AQ14" s="342">
        <v>31770</v>
      </c>
      <c r="AR14" s="342">
        <v>7063</v>
      </c>
      <c r="AS14" s="342">
        <v>7063</v>
      </c>
      <c r="AT14" s="342">
        <v>7063</v>
      </c>
      <c r="AU14" s="342">
        <v>0</v>
      </c>
      <c r="AV14" s="342">
        <v>0</v>
      </c>
      <c r="AW14" s="342">
        <v>0</v>
      </c>
      <c r="AX14" s="342">
        <v>0</v>
      </c>
      <c r="AY14" s="342">
        <v>0</v>
      </c>
      <c r="AZ14" s="342">
        <v>0</v>
      </c>
      <c r="BA14" s="342">
        <v>0</v>
      </c>
      <c r="BB14" s="342">
        <v>0</v>
      </c>
      <c r="BC14" s="342">
        <v>0</v>
      </c>
      <c r="BD14" s="342">
        <v>0</v>
      </c>
      <c r="BE14" s="342">
        <v>0</v>
      </c>
      <c r="BF14" s="342">
        <v>0</v>
      </c>
      <c r="BG14" s="342">
        <v>0</v>
      </c>
      <c r="BH14" s="342">
        <v>0</v>
      </c>
      <c r="BI14" s="342">
        <v>0</v>
      </c>
      <c r="BJ14" s="342">
        <v>0</v>
      </c>
      <c r="BK14" s="342">
        <v>0</v>
      </c>
      <c r="BL14" s="342">
        <v>0</v>
      </c>
      <c r="BM14" s="342">
        <v>0</v>
      </c>
      <c r="BN14" s="342">
        <v>0</v>
      </c>
      <c r="BO14" s="342">
        <v>0</v>
      </c>
      <c r="BP14" s="342">
        <v>0</v>
      </c>
      <c r="BQ14" s="342">
        <v>0</v>
      </c>
      <c r="BR14" s="342">
        <v>0</v>
      </c>
      <c r="BS14" s="342">
        <v>0</v>
      </c>
      <c r="BT14" s="342">
        <v>0</v>
      </c>
      <c r="BU14" s="342">
        <v>0</v>
      </c>
      <c r="BV14" s="342">
        <v>0</v>
      </c>
      <c r="BW14" s="342">
        <v>0</v>
      </c>
      <c r="BX14" s="342">
        <v>0</v>
      </c>
      <c r="BY14" s="342">
        <v>0</v>
      </c>
      <c r="BZ14" s="342">
        <v>0</v>
      </c>
      <c r="CA14" s="342">
        <v>0</v>
      </c>
      <c r="CB14" s="342">
        <v>0</v>
      </c>
      <c r="CC14" s="342">
        <v>0</v>
      </c>
      <c r="CD14" s="342">
        <v>0</v>
      </c>
      <c r="CE14" s="342">
        <v>0</v>
      </c>
      <c r="CF14" s="342">
        <v>0</v>
      </c>
      <c r="CG14" s="342">
        <v>0</v>
      </c>
      <c r="CH14" s="342">
        <v>0</v>
      </c>
      <c r="CI14" s="342">
        <v>0</v>
      </c>
      <c r="CJ14" s="342">
        <v>0</v>
      </c>
      <c r="CK14" s="342">
        <v>0</v>
      </c>
    </row>
    <row r="15" spans="1:118">
      <c r="A15" s="431" t="str">
        <f t="shared" si="0"/>
        <v>1223402262013001</v>
      </c>
      <c r="B15" s="341" t="s">
        <v>1493</v>
      </c>
      <c r="C15" s="341" t="s">
        <v>543</v>
      </c>
      <c r="D15" s="341" t="s">
        <v>547</v>
      </c>
      <c r="E15" s="341" t="s">
        <v>716</v>
      </c>
      <c r="F15" s="341" t="s">
        <v>562</v>
      </c>
      <c r="G15" s="341" t="s">
        <v>453</v>
      </c>
      <c r="H15" s="341" t="s">
        <v>728</v>
      </c>
      <c r="I15" s="341" t="s">
        <v>756</v>
      </c>
      <c r="J15" s="341" t="s">
        <v>723</v>
      </c>
      <c r="K15" s="341" t="s">
        <v>550</v>
      </c>
      <c r="L15" s="341" t="s">
        <v>545</v>
      </c>
      <c r="M15" s="341" t="s">
        <v>714</v>
      </c>
      <c r="N15" s="341" t="s">
        <v>715</v>
      </c>
      <c r="O15" s="341" t="s">
        <v>545</v>
      </c>
      <c r="P15" s="341" t="s">
        <v>545</v>
      </c>
      <c r="Q15" s="341" t="s">
        <v>719</v>
      </c>
      <c r="R15" s="341" t="s">
        <v>545</v>
      </c>
      <c r="S15" s="341" t="s">
        <v>545</v>
      </c>
      <c r="T15" s="342">
        <v>0</v>
      </c>
      <c r="U15" s="342">
        <v>0</v>
      </c>
      <c r="V15" s="342">
        <v>0</v>
      </c>
      <c r="W15" s="342">
        <v>0</v>
      </c>
      <c r="X15" s="342">
        <v>0</v>
      </c>
      <c r="Y15" s="342">
        <v>0</v>
      </c>
      <c r="Z15" s="342">
        <v>0</v>
      </c>
      <c r="AA15" s="342">
        <v>0</v>
      </c>
      <c r="AB15" s="342">
        <v>0</v>
      </c>
      <c r="AC15" s="342">
        <v>0</v>
      </c>
      <c r="AD15" s="342">
        <v>0</v>
      </c>
      <c r="AE15" s="342">
        <v>0</v>
      </c>
      <c r="AF15" s="342">
        <v>0</v>
      </c>
      <c r="AG15" s="342">
        <v>0</v>
      </c>
      <c r="AH15" s="342">
        <v>0</v>
      </c>
      <c r="AI15" s="342">
        <v>0</v>
      </c>
      <c r="AJ15" s="342">
        <v>0</v>
      </c>
      <c r="AK15" s="342">
        <v>19641</v>
      </c>
      <c r="AL15" s="342">
        <v>5</v>
      </c>
      <c r="AM15" s="342" t="s">
        <v>1419</v>
      </c>
    </row>
    <row r="16" spans="1:118">
      <c r="A16" s="431" t="str">
        <f t="shared" si="0"/>
        <v>1223402262013003</v>
      </c>
      <c r="B16" s="341" t="s">
        <v>1493</v>
      </c>
      <c r="C16" s="341" t="s">
        <v>543</v>
      </c>
      <c r="D16" s="341" t="s">
        <v>547</v>
      </c>
      <c r="E16" s="341" t="s">
        <v>716</v>
      </c>
      <c r="F16" s="341" t="s">
        <v>562</v>
      </c>
      <c r="G16" s="341" t="s">
        <v>453</v>
      </c>
      <c r="H16" s="341" t="s">
        <v>726</v>
      </c>
      <c r="I16" s="341" t="s">
        <v>755</v>
      </c>
      <c r="J16" s="341" t="s">
        <v>723</v>
      </c>
      <c r="K16" s="341" t="s">
        <v>550</v>
      </c>
      <c r="L16" s="341" t="s">
        <v>545</v>
      </c>
      <c r="M16" s="341" t="s">
        <v>714</v>
      </c>
      <c r="N16" s="341" t="s">
        <v>715</v>
      </c>
      <c r="O16" s="341" t="s">
        <v>545</v>
      </c>
      <c r="P16" s="341" t="s">
        <v>545</v>
      </c>
      <c r="Q16" s="341" t="s">
        <v>714</v>
      </c>
      <c r="R16" s="341" t="s">
        <v>545</v>
      </c>
      <c r="S16" s="341" t="s">
        <v>545</v>
      </c>
      <c r="T16" s="342">
        <v>0</v>
      </c>
      <c r="U16" s="342">
        <v>0</v>
      </c>
      <c r="V16" s="342">
        <v>0</v>
      </c>
      <c r="W16" s="342">
        <v>0</v>
      </c>
      <c r="X16" s="342">
        <v>0</v>
      </c>
      <c r="Y16" s="342">
        <v>0</v>
      </c>
      <c r="Z16" s="342">
        <v>0</v>
      </c>
      <c r="AA16" s="342">
        <v>0</v>
      </c>
      <c r="AB16" s="342">
        <v>0</v>
      </c>
      <c r="AC16" s="342">
        <v>0</v>
      </c>
      <c r="AD16" s="342">
        <v>0</v>
      </c>
      <c r="AE16" s="342">
        <v>0</v>
      </c>
      <c r="AF16" s="342">
        <v>0</v>
      </c>
      <c r="AG16" s="342">
        <v>1305410</v>
      </c>
      <c r="AH16" s="342">
        <v>0</v>
      </c>
      <c r="AI16" s="342">
        <v>0</v>
      </c>
      <c r="AJ16" s="342">
        <v>0</v>
      </c>
      <c r="AK16" s="342">
        <v>47100</v>
      </c>
      <c r="AL16" s="342">
        <v>3</v>
      </c>
      <c r="AM16" s="342" t="s">
        <v>1471</v>
      </c>
    </row>
    <row r="17" spans="1:92">
      <c r="A17" s="431" t="str">
        <f t="shared" si="0"/>
        <v>0802601262021000</v>
      </c>
      <c r="B17" s="341" t="s">
        <v>1493</v>
      </c>
      <c r="C17" s="341" t="s">
        <v>543</v>
      </c>
      <c r="D17" s="341" t="s">
        <v>544</v>
      </c>
      <c r="E17" s="341" t="s">
        <v>545</v>
      </c>
      <c r="F17" s="341" t="s">
        <v>563</v>
      </c>
      <c r="G17" s="341" t="s">
        <v>454</v>
      </c>
      <c r="H17" s="341" t="s">
        <v>546</v>
      </c>
      <c r="J17" s="341" t="s">
        <v>554</v>
      </c>
      <c r="K17" s="341" t="s">
        <v>548</v>
      </c>
      <c r="L17" s="341" t="s">
        <v>545</v>
      </c>
      <c r="M17" s="341" t="s">
        <v>714</v>
      </c>
      <c r="N17" s="341" t="s">
        <v>715</v>
      </c>
      <c r="O17" s="341" t="s">
        <v>545</v>
      </c>
      <c r="P17" s="341" t="s">
        <v>545</v>
      </c>
      <c r="Q17" s="341" t="s">
        <v>545</v>
      </c>
      <c r="R17" s="341" t="s">
        <v>545</v>
      </c>
      <c r="S17" s="341" t="s">
        <v>545</v>
      </c>
      <c r="T17" s="342">
        <v>330</v>
      </c>
      <c r="U17" s="342">
        <v>0</v>
      </c>
      <c r="V17" s="342">
        <v>0</v>
      </c>
      <c r="W17" s="342">
        <v>0</v>
      </c>
      <c r="X17" s="342">
        <v>0</v>
      </c>
      <c r="Y17" s="342">
        <v>0</v>
      </c>
      <c r="Z17" s="342">
        <v>330</v>
      </c>
      <c r="AA17" s="342">
        <v>0</v>
      </c>
      <c r="AB17" s="342">
        <v>0</v>
      </c>
      <c r="AC17" s="342">
        <v>0</v>
      </c>
      <c r="AD17" s="342">
        <v>330</v>
      </c>
      <c r="AE17" s="342">
        <v>329</v>
      </c>
      <c r="AF17" s="342">
        <v>329</v>
      </c>
      <c r="AG17" s="342">
        <v>0</v>
      </c>
      <c r="AH17" s="342">
        <v>0</v>
      </c>
      <c r="AI17" s="342">
        <v>329</v>
      </c>
      <c r="AJ17" s="342">
        <v>0</v>
      </c>
      <c r="AK17" s="342">
        <v>0</v>
      </c>
      <c r="AL17" s="342">
        <v>0</v>
      </c>
      <c r="AM17" s="342">
        <v>0</v>
      </c>
      <c r="AN17" s="342">
        <v>0</v>
      </c>
      <c r="AO17" s="342">
        <v>1</v>
      </c>
      <c r="AP17" s="342">
        <v>650</v>
      </c>
      <c r="AQ17" s="342">
        <v>0</v>
      </c>
      <c r="AR17" s="342">
        <v>0</v>
      </c>
      <c r="AS17" s="342">
        <v>0</v>
      </c>
      <c r="AT17" s="342">
        <v>0</v>
      </c>
      <c r="AU17" s="342">
        <v>0</v>
      </c>
      <c r="AV17" s="342">
        <v>0</v>
      </c>
      <c r="AW17" s="342">
        <v>0</v>
      </c>
      <c r="AX17" s="342">
        <v>0</v>
      </c>
      <c r="AY17" s="342">
        <v>650</v>
      </c>
      <c r="AZ17" s="342">
        <v>650</v>
      </c>
      <c r="BA17" s="342">
        <v>650</v>
      </c>
      <c r="BB17" s="342">
        <v>0</v>
      </c>
      <c r="BC17" s="342">
        <v>0</v>
      </c>
      <c r="BD17" s="342">
        <v>0</v>
      </c>
      <c r="BE17" s="342">
        <v>0</v>
      </c>
      <c r="BF17" s="342">
        <v>650</v>
      </c>
      <c r="BG17" s="342">
        <v>0</v>
      </c>
      <c r="BH17" s="342">
        <v>0</v>
      </c>
      <c r="BI17" s="342">
        <v>0</v>
      </c>
      <c r="BJ17" s="342">
        <v>0</v>
      </c>
      <c r="BK17" s="342">
        <v>0</v>
      </c>
      <c r="BL17" s="342">
        <v>0</v>
      </c>
      <c r="BM17" s="342">
        <v>0</v>
      </c>
      <c r="BN17" s="342">
        <v>0</v>
      </c>
      <c r="BO17" s="342">
        <v>650</v>
      </c>
      <c r="BP17" s="342">
        <v>0</v>
      </c>
      <c r="BQ17" s="342">
        <v>0</v>
      </c>
      <c r="BR17" s="342">
        <v>0</v>
      </c>
      <c r="BS17" s="342">
        <v>0</v>
      </c>
      <c r="BT17" s="342">
        <v>0</v>
      </c>
      <c r="BU17" s="342">
        <v>0</v>
      </c>
      <c r="BV17" s="342">
        <v>0</v>
      </c>
      <c r="BW17" s="342">
        <v>0</v>
      </c>
      <c r="BX17" s="342">
        <v>1</v>
      </c>
      <c r="BY17" s="342">
        <v>0</v>
      </c>
      <c r="BZ17" s="342">
        <v>0</v>
      </c>
      <c r="CA17" s="342">
        <v>0</v>
      </c>
    </row>
    <row r="18" spans="1:92">
      <c r="A18" s="431" t="str">
        <f t="shared" si="0"/>
        <v>1402601262021000</v>
      </c>
      <c r="B18" s="341" t="s">
        <v>1493</v>
      </c>
      <c r="C18" s="341" t="s">
        <v>543</v>
      </c>
      <c r="D18" s="341" t="s">
        <v>555</v>
      </c>
      <c r="E18" s="341" t="s">
        <v>545</v>
      </c>
      <c r="F18" s="341" t="s">
        <v>563</v>
      </c>
      <c r="G18" s="341" t="s">
        <v>454</v>
      </c>
      <c r="H18" s="341" t="s">
        <v>546</v>
      </c>
      <c r="J18" s="341" t="s">
        <v>554</v>
      </c>
      <c r="K18" s="341" t="s">
        <v>548</v>
      </c>
      <c r="L18" s="341" t="s">
        <v>545</v>
      </c>
      <c r="M18" s="341" t="s">
        <v>714</v>
      </c>
      <c r="N18" s="341" t="s">
        <v>715</v>
      </c>
      <c r="O18" s="341" t="s">
        <v>545</v>
      </c>
      <c r="P18" s="341" t="s">
        <v>545</v>
      </c>
      <c r="Q18" s="341" t="s">
        <v>545</v>
      </c>
      <c r="R18" s="341" t="s">
        <v>545</v>
      </c>
      <c r="S18" s="341" t="s">
        <v>545</v>
      </c>
      <c r="T18" s="342">
        <v>48999</v>
      </c>
      <c r="U18" s="342">
        <v>48762</v>
      </c>
      <c r="V18" s="342">
        <v>48762</v>
      </c>
      <c r="W18" s="342">
        <v>0</v>
      </c>
      <c r="X18" s="342">
        <v>0</v>
      </c>
      <c r="Y18" s="342">
        <v>0</v>
      </c>
      <c r="Z18" s="342">
        <v>237</v>
      </c>
      <c r="AA18" s="342">
        <v>0</v>
      </c>
      <c r="AB18" s="342">
        <v>0</v>
      </c>
      <c r="AC18" s="342">
        <v>0</v>
      </c>
      <c r="AD18" s="342">
        <v>237</v>
      </c>
      <c r="AE18" s="342">
        <v>26522</v>
      </c>
      <c r="AF18" s="342">
        <v>26522</v>
      </c>
      <c r="AG18" s="342">
        <v>0</v>
      </c>
      <c r="AH18" s="342">
        <v>0</v>
      </c>
      <c r="AI18" s="342">
        <v>26522</v>
      </c>
      <c r="AJ18" s="342">
        <v>0</v>
      </c>
      <c r="AK18" s="342">
        <v>0</v>
      </c>
      <c r="AL18" s="342">
        <v>0</v>
      </c>
      <c r="AM18" s="342">
        <v>0</v>
      </c>
      <c r="AN18" s="342">
        <v>0</v>
      </c>
      <c r="AO18" s="342">
        <v>22477</v>
      </c>
      <c r="AP18" s="342">
        <v>0</v>
      </c>
      <c r="AQ18" s="342">
        <v>0</v>
      </c>
      <c r="AR18" s="342">
        <v>0</v>
      </c>
      <c r="AS18" s="342">
        <v>0</v>
      </c>
      <c r="AT18" s="342">
        <v>0</v>
      </c>
      <c r="AU18" s="342">
        <v>0</v>
      </c>
      <c r="AV18" s="342">
        <v>0</v>
      </c>
      <c r="AW18" s="342">
        <v>0</v>
      </c>
      <c r="AX18" s="342">
        <v>0</v>
      </c>
      <c r="AY18" s="342">
        <v>0</v>
      </c>
      <c r="AZ18" s="342">
        <v>3875</v>
      </c>
      <c r="BA18" s="342">
        <v>325</v>
      </c>
      <c r="BB18" s="342">
        <v>0</v>
      </c>
      <c r="BC18" s="342">
        <v>0</v>
      </c>
      <c r="BD18" s="342">
        <v>0</v>
      </c>
      <c r="BE18" s="342">
        <v>0</v>
      </c>
      <c r="BF18" s="342">
        <v>325</v>
      </c>
      <c r="BG18" s="342">
        <v>0</v>
      </c>
      <c r="BH18" s="342">
        <v>0</v>
      </c>
      <c r="BI18" s="342">
        <v>0</v>
      </c>
      <c r="BJ18" s="342">
        <v>0</v>
      </c>
      <c r="BK18" s="342">
        <v>0</v>
      </c>
      <c r="BL18" s="342">
        <v>0</v>
      </c>
      <c r="BM18" s="342">
        <v>0</v>
      </c>
      <c r="BN18" s="342">
        <v>0</v>
      </c>
      <c r="BO18" s="342">
        <v>325</v>
      </c>
      <c r="BP18" s="342">
        <v>461</v>
      </c>
      <c r="BQ18" s="342">
        <v>0</v>
      </c>
      <c r="BR18" s="342">
        <v>0</v>
      </c>
      <c r="BS18" s="342">
        <v>0</v>
      </c>
      <c r="BT18" s="342">
        <v>0</v>
      </c>
      <c r="BU18" s="342">
        <v>3089</v>
      </c>
      <c r="BV18" s="342">
        <v>0</v>
      </c>
      <c r="BW18" s="342">
        <v>-3875</v>
      </c>
      <c r="BX18" s="342">
        <v>18602</v>
      </c>
      <c r="BY18" s="342">
        <v>15300</v>
      </c>
      <c r="BZ18" s="342">
        <v>1</v>
      </c>
      <c r="CA18" s="342">
        <v>0</v>
      </c>
    </row>
    <row r="19" spans="1:92">
      <c r="A19" s="431" t="str">
        <f t="shared" si="0"/>
        <v>0802602262021000</v>
      </c>
      <c r="B19" s="341" t="s">
        <v>1493</v>
      </c>
      <c r="C19" s="341" t="s">
        <v>543</v>
      </c>
      <c r="D19" s="341" t="s">
        <v>544</v>
      </c>
      <c r="E19" s="341" t="s">
        <v>545</v>
      </c>
      <c r="F19" s="341" t="s">
        <v>563</v>
      </c>
      <c r="G19" s="341" t="s">
        <v>454</v>
      </c>
      <c r="H19" s="341" t="s">
        <v>546</v>
      </c>
      <c r="J19" s="341" t="s">
        <v>554</v>
      </c>
      <c r="K19" s="341" t="s">
        <v>550</v>
      </c>
      <c r="L19" s="341" t="s">
        <v>545</v>
      </c>
      <c r="M19" s="341" t="s">
        <v>714</v>
      </c>
      <c r="N19" s="341" t="s">
        <v>715</v>
      </c>
      <c r="O19" s="341" t="s">
        <v>545</v>
      </c>
      <c r="P19" s="341" t="s">
        <v>545</v>
      </c>
      <c r="Q19" s="341" t="s">
        <v>545</v>
      </c>
      <c r="R19" s="341" t="s">
        <v>545</v>
      </c>
      <c r="S19" s="341" t="s">
        <v>545</v>
      </c>
      <c r="T19" s="342">
        <v>0</v>
      </c>
      <c r="U19" s="342">
        <v>1</v>
      </c>
      <c r="V19" s="342">
        <v>0</v>
      </c>
      <c r="W19" s="342">
        <v>0</v>
      </c>
      <c r="X19" s="342">
        <v>0</v>
      </c>
      <c r="Y19" s="342">
        <v>0</v>
      </c>
      <c r="Z19" s="342">
        <v>0</v>
      </c>
      <c r="AA19" s="342">
        <v>1</v>
      </c>
      <c r="AB19" s="342">
        <v>0</v>
      </c>
      <c r="AC19" s="342">
        <v>650</v>
      </c>
      <c r="AD19" s="342">
        <v>0</v>
      </c>
      <c r="AE19" s="342">
        <v>0</v>
      </c>
      <c r="AF19" s="342">
        <v>650</v>
      </c>
      <c r="AG19" s="342">
        <v>0</v>
      </c>
      <c r="AH19" s="342">
        <v>0</v>
      </c>
      <c r="AI19" s="342">
        <v>0</v>
      </c>
      <c r="AJ19" s="342">
        <v>0</v>
      </c>
      <c r="AK19" s="342">
        <v>0</v>
      </c>
      <c r="AL19" s="342">
        <v>0</v>
      </c>
      <c r="AM19" s="342">
        <v>0</v>
      </c>
      <c r="AN19" s="342">
        <v>0</v>
      </c>
      <c r="AO19" s="342">
        <v>0</v>
      </c>
      <c r="AU19" s="342">
        <v>0</v>
      </c>
      <c r="AV19" s="342">
        <v>0</v>
      </c>
      <c r="AW19" s="342">
        <v>0</v>
      </c>
      <c r="AX19" s="342">
        <v>0</v>
      </c>
      <c r="AY19" s="342">
        <v>0</v>
      </c>
      <c r="AZ19" s="342">
        <v>0</v>
      </c>
      <c r="BA19" s="342">
        <v>0</v>
      </c>
      <c r="BB19" s="342">
        <v>0</v>
      </c>
      <c r="BC19" s="342">
        <v>0</v>
      </c>
      <c r="BD19" s="342">
        <v>0</v>
      </c>
      <c r="BE19" s="342">
        <v>0</v>
      </c>
      <c r="BF19" s="342">
        <v>0</v>
      </c>
      <c r="BG19" s="342">
        <v>0</v>
      </c>
      <c r="BH19" s="342">
        <v>0</v>
      </c>
      <c r="BI19" s="342">
        <v>0</v>
      </c>
      <c r="BJ19" s="342">
        <v>0</v>
      </c>
      <c r="BK19" s="342">
        <v>0</v>
      </c>
      <c r="BL19" s="342">
        <v>0</v>
      </c>
      <c r="BM19" s="342">
        <v>0</v>
      </c>
      <c r="BN19" s="342">
        <v>0</v>
      </c>
      <c r="BO19" s="342">
        <v>0</v>
      </c>
      <c r="BP19" s="342">
        <v>0</v>
      </c>
      <c r="BQ19" s="342">
        <v>650</v>
      </c>
      <c r="BR19" s="342">
        <v>0</v>
      </c>
      <c r="BS19" s="342">
        <v>0</v>
      </c>
      <c r="BT19" s="342">
        <v>0</v>
      </c>
      <c r="BU19" s="342">
        <v>0</v>
      </c>
      <c r="BV19" s="342">
        <v>0</v>
      </c>
      <c r="BW19" s="342">
        <v>0</v>
      </c>
      <c r="BX19" s="342">
        <v>0</v>
      </c>
      <c r="BY19" s="342">
        <v>0</v>
      </c>
      <c r="BZ19" s="342">
        <v>0</v>
      </c>
      <c r="CA19" s="342">
        <v>0</v>
      </c>
      <c r="CB19" s="342">
        <v>0</v>
      </c>
      <c r="CC19" s="342">
        <v>0</v>
      </c>
      <c r="CD19" s="342">
        <v>0</v>
      </c>
      <c r="CE19" s="342">
        <v>0</v>
      </c>
      <c r="CF19" s="342">
        <v>0</v>
      </c>
      <c r="CG19" s="342">
        <v>0</v>
      </c>
      <c r="CH19" s="342">
        <v>0</v>
      </c>
      <c r="CI19" s="342">
        <v>0</v>
      </c>
      <c r="CJ19" s="342">
        <v>0</v>
      </c>
      <c r="CK19" s="342">
        <v>0</v>
      </c>
      <c r="CL19" s="342">
        <v>0</v>
      </c>
      <c r="CM19" s="342">
        <v>0</v>
      </c>
      <c r="CN19" s="342">
        <v>0</v>
      </c>
    </row>
    <row r="20" spans="1:92">
      <c r="A20" s="431" t="str">
        <f t="shared" si="0"/>
        <v>1402602262021000</v>
      </c>
      <c r="B20" s="341" t="s">
        <v>1493</v>
      </c>
      <c r="C20" s="341" t="s">
        <v>543</v>
      </c>
      <c r="D20" s="341" t="s">
        <v>555</v>
      </c>
      <c r="E20" s="341" t="s">
        <v>545</v>
      </c>
      <c r="F20" s="341" t="s">
        <v>563</v>
      </c>
      <c r="G20" s="341" t="s">
        <v>454</v>
      </c>
      <c r="H20" s="341" t="s">
        <v>546</v>
      </c>
      <c r="J20" s="341" t="s">
        <v>554</v>
      </c>
      <c r="K20" s="341" t="s">
        <v>550</v>
      </c>
      <c r="L20" s="341" t="s">
        <v>545</v>
      </c>
      <c r="M20" s="341" t="s">
        <v>714</v>
      </c>
      <c r="N20" s="341" t="s">
        <v>715</v>
      </c>
      <c r="O20" s="341" t="s">
        <v>545</v>
      </c>
      <c r="P20" s="341" t="s">
        <v>545</v>
      </c>
      <c r="Q20" s="341" t="s">
        <v>545</v>
      </c>
      <c r="R20" s="341" t="s">
        <v>545</v>
      </c>
      <c r="S20" s="341" t="s">
        <v>545</v>
      </c>
      <c r="T20" s="342">
        <v>0</v>
      </c>
      <c r="U20" s="342">
        <v>3303</v>
      </c>
      <c r="V20" s="342">
        <v>0</v>
      </c>
      <c r="W20" s="342">
        <v>0</v>
      </c>
      <c r="X20" s="342">
        <v>0</v>
      </c>
      <c r="Y20" s="342">
        <v>0</v>
      </c>
      <c r="Z20" s="342">
        <v>0</v>
      </c>
      <c r="AA20" s="342">
        <v>3303</v>
      </c>
      <c r="AB20" s="342">
        <v>0</v>
      </c>
      <c r="AC20" s="342">
        <v>782</v>
      </c>
      <c r="AD20" s="342">
        <v>0</v>
      </c>
      <c r="AE20" s="342">
        <v>0</v>
      </c>
      <c r="AF20" s="342">
        <v>782</v>
      </c>
      <c r="AG20" s="342">
        <v>0</v>
      </c>
      <c r="AH20" s="342">
        <v>0</v>
      </c>
      <c r="AI20" s="342">
        <v>0</v>
      </c>
      <c r="AJ20" s="342">
        <v>0</v>
      </c>
      <c r="AK20" s="342">
        <v>0</v>
      </c>
      <c r="AL20" s="342">
        <v>0</v>
      </c>
      <c r="AM20" s="342">
        <v>0</v>
      </c>
      <c r="AN20" s="342">
        <v>0</v>
      </c>
      <c r="AO20" s="342">
        <v>0</v>
      </c>
      <c r="AU20" s="342">
        <v>0</v>
      </c>
      <c r="AV20" s="342">
        <v>0</v>
      </c>
      <c r="AW20" s="342">
        <v>0</v>
      </c>
      <c r="AX20" s="342">
        <v>0</v>
      </c>
      <c r="AY20" s="342">
        <v>0</v>
      </c>
      <c r="AZ20" s="342">
        <v>0</v>
      </c>
      <c r="BA20" s="342">
        <v>0</v>
      </c>
      <c r="BB20" s="342">
        <v>0</v>
      </c>
      <c r="BC20" s="342">
        <v>0</v>
      </c>
      <c r="BD20" s="342">
        <v>0</v>
      </c>
      <c r="BE20" s="342">
        <v>0</v>
      </c>
      <c r="BF20" s="342">
        <v>0</v>
      </c>
      <c r="BG20" s="342">
        <v>0</v>
      </c>
      <c r="BH20" s="342">
        <v>0</v>
      </c>
      <c r="BI20" s="342">
        <v>0</v>
      </c>
      <c r="BJ20" s="342">
        <v>0</v>
      </c>
      <c r="BK20" s="342">
        <v>0</v>
      </c>
      <c r="BL20" s="342">
        <v>0</v>
      </c>
      <c r="BM20" s="342">
        <v>0</v>
      </c>
      <c r="BN20" s="342">
        <v>0</v>
      </c>
      <c r="BO20" s="342">
        <v>0</v>
      </c>
      <c r="BP20" s="342">
        <v>0</v>
      </c>
      <c r="BQ20" s="342">
        <v>325</v>
      </c>
      <c r="BR20" s="342">
        <v>0</v>
      </c>
      <c r="BS20" s="342">
        <v>0</v>
      </c>
      <c r="BT20" s="342">
        <v>0</v>
      </c>
      <c r="BU20" s="342">
        <v>0</v>
      </c>
      <c r="BV20" s="342">
        <v>0</v>
      </c>
      <c r="BW20" s="342">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row>
    <row r="21" spans="1:92">
      <c r="A21" s="431" t="str">
        <f t="shared" si="0"/>
        <v>0802101262021000</v>
      </c>
      <c r="B21" s="341" t="s">
        <v>1493</v>
      </c>
      <c r="C21" s="341" t="s">
        <v>543</v>
      </c>
      <c r="D21" s="341" t="s">
        <v>544</v>
      </c>
      <c r="E21" s="341" t="s">
        <v>545</v>
      </c>
      <c r="F21" s="341" t="s">
        <v>563</v>
      </c>
      <c r="G21" s="341" t="s">
        <v>454</v>
      </c>
      <c r="H21" s="341" t="s">
        <v>546</v>
      </c>
      <c r="J21" s="341" t="s">
        <v>549</v>
      </c>
      <c r="K21" s="341" t="s">
        <v>548</v>
      </c>
      <c r="L21" s="341" t="s">
        <v>545</v>
      </c>
      <c r="M21" s="341" t="s">
        <v>714</v>
      </c>
      <c r="N21" s="341" t="s">
        <v>715</v>
      </c>
      <c r="O21" s="341" t="s">
        <v>545</v>
      </c>
      <c r="P21" s="341" t="s">
        <v>545</v>
      </c>
      <c r="Q21" s="341" t="s">
        <v>545</v>
      </c>
      <c r="R21" s="341" t="s">
        <v>545</v>
      </c>
      <c r="S21" s="341" t="s">
        <v>545</v>
      </c>
      <c r="T21" s="342">
        <v>0</v>
      </c>
      <c r="U21" s="342">
        <v>0</v>
      </c>
      <c r="V21" s="342">
        <v>0</v>
      </c>
      <c r="W21" s="342">
        <v>0</v>
      </c>
      <c r="X21" s="342">
        <v>0</v>
      </c>
      <c r="Y21" s="342">
        <v>0</v>
      </c>
      <c r="Z21" s="342">
        <v>0</v>
      </c>
      <c r="AA21" s="342">
        <v>0</v>
      </c>
      <c r="AB21" s="342">
        <v>0</v>
      </c>
      <c r="AC21" s="342">
        <v>0</v>
      </c>
      <c r="AD21" s="342">
        <v>0</v>
      </c>
      <c r="AE21" s="342">
        <v>0</v>
      </c>
      <c r="AF21" s="342">
        <v>0</v>
      </c>
      <c r="AG21" s="342">
        <v>329</v>
      </c>
      <c r="AH21" s="342">
        <v>0</v>
      </c>
      <c r="AI21" s="342">
        <v>329</v>
      </c>
      <c r="AJ21" s="342">
        <v>0</v>
      </c>
      <c r="AK21" s="342">
        <v>0</v>
      </c>
      <c r="AL21" s="342">
        <v>0</v>
      </c>
      <c r="AM21" s="342">
        <v>0</v>
      </c>
      <c r="AN21" s="342">
        <v>0</v>
      </c>
      <c r="AO21" s="342">
        <v>0</v>
      </c>
      <c r="AP21" s="342">
        <v>0</v>
      </c>
      <c r="AQ21" s="342">
        <v>0</v>
      </c>
      <c r="AR21" s="342">
        <v>0</v>
      </c>
      <c r="AS21" s="342">
        <v>0</v>
      </c>
      <c r="AT21" s="342">
        <v>0</v>
      </c>
      <c r="AU21" s="342">
        <v>0</v>
      </c>
      <c r="AV21" s="342">
        <v>0</v>
      </c>
      <c r="AW21" s="342">
        <v>0</v>
      </c>
      <c r="AX21" s="342">
        <v>0</v>
      </c>
      <c r="AY21" s="342">
        <v>329</v>
      </c>
    </row>
    <row r="22" spans="1:92">
      <c r="A22" s="431" t="str">
        <f t="shared" si="0"/>
        <v>1402101262021000</v>
      </c>
      <c r="B22" s="341" t="s">
        <v>1493</v>
      </c>
      <c r="C22" s="341" t="s">
        <v>543</v>
      </c>
      <c r="D22" s="341" t="s">
        <v>555</v>
      </c>
      <c r="E22" s="341" t="s">
        <v>545</v>
      </c>
      <c r="F22" s="341" t="s">
        <v>563</v>
      </c>
      <c r="G22" s="341" t="s">
        <v>454</v>
      </c>
      <c r="H22" s="341" t="s">
        <v>546</v>
      </c>
      <c r="J22" s="341" t="s">
        <v>549</v>
      </c>
      <c r="K22" s="341" t="s">
        <v>548</v>
      </c>
      <c r="L22" s="341" t="s">
        <v>545</v>
      </c>
      <c r="M22" s="341" t="s">
        <v>714</v>
      </c>
      <c r="N22" s="341" t="s">
        <v>715</v>
      </c>
      <c r="O22" s="341" t="s">
        <v>545</v>
      </c>
      <c r="P22" s="341" t="s">
        <v>545</v>
      </c>
      <c r="Q22" s="341" t="s">
        <v>545</v>
      </c>
      <c r="R22" s="341" t="s">
        <v>545</v>
      </c>
      <c r="S22" s="341" t="s">
        <v>545</v>
      </c>
      <c r="T22" s="342">
        <v>0</v>
      </c>
      <c r="U22" s="342">
        <v>0</v>
      </c>
      <c r="V22" s="342">
        <v>0</v>
      </c>
      <c r="W22" s="342">
        <v>0</v>
      </c>
      <c r="X22" s="342">
        <v>0</v>
      </c>
      <c r="Y22" s="342">
        <v>0</v>
      </c>
      <c r="Z22" s="342">
        <v>0</v>
      </c>
      <c r="AA22" s="342">
        <v>0</v>
      </c>
      <c r="AB22" s="342">
        <v>0</v>
      </c>
      <c r="AC22" s="342">
        <v>0</v>
      </c>
      <c r="AD22" s="342">
        <v>3917</v>
      </c>
      <c r="AE22" s="342">
        <v>35</v>
      </c>
      <c r="AF22" s="342">
        <v>457</v>
      </c>
      <c r="AG22" s="342">
        <v>12208</v>
      </c>
      <c r="AH22" s="342">
        <v>9905</v>
      </c>
      <c r="AI22" s="342">
        <v>26522</v>
      </c>
      <c r="AJ22" s="342">
        <v>0</v>
      </c>
      <c r="AK22" s="342">
        <v>0</v>
      </c>
      <c r="AL22" s="342">
        <v>0</v>
      </c>
      <c r="AM22" s="342">
        <v>0</v>
      </c>
      <c r="AN22" s="342">
        <v>0</v>
      </c>
      <c r="AO22" s="342">
        <v>0</v>
      </c>
      <c r="AP22" s="342">
        <v>0</v>
      </c>
      <c r="AQ22" s="342">
        <v>0</v>
      </c>
      <c r="AR22" s="342">
        <v>0</v>
      </c>
      <c r="AS22" s="342">
        <v>0</v>
      </c>
      <c r="AT22" s="342">
        <v>0</v>
      </c>
      <c r="AU22" s="342">
        <v>0</v>
      </c>
      <c r="AV22" s="342">
        <v>0</v>
      </c>
      <c r="AW22" s="342">
        <v>0</v>
      </c>
      <c r="AX22" s="342">
        <v>0</v>
      </c>
      <c r="AY22" s="342">
        <v>26522</v>
      </c>
    </row>
    <row r="23" spans="1:92">
      <c r="A23" s="431" t="str">
        <f t="shared" si="0"/>
        <v>0802102262021000</v>
      </c>
      <c r="B23" s="341" t="s">
        <v>1493</v>
      </c>
      <c r="C23" s="341" t="s">
        <v>543</v>
      </c>
      <c r="D23" s="341" t="s">
        <v>544</v>
      </c>
      <c r="E23" s="341" t="s">
        <v>545</v>
      </c>
      <c r="F23" s="341" t="s">
        <v>563</v>
      </c>
      <c r="G23" s="341" t="s">
        <v>454</v>
      </c>
      <c r="H23" s="341" t="s">
        <v>546</v>
      </c>
      <c r="J23" s="341" t="s">
        <v>549</v>
      </c>
      <c r="K23" s="341" t="s">
        <v>550</v>
      </c>
      <c r="L23" s="341" t="s">
        <v>545</v>
      </c>
      <c r="M23" s="341" t="s">
        <v>714</v>
      </c>
      <c r="N23" s="341" t="s">
        <v>715</v>
      </c>
      <c r="O23" s="341" t="s">
        <v>545</v>
      </c>
      <c r="P23" s="341" t="s">
        <v>545</v>
      </c>
      <c r="Q23" s="341" t="s">
        <v>545</v>
      </c>
      <c r="R23" s="341" t="s">
        <v>545</v>
      </c>
      <c r="S23" s="341" t="s">
        <v>545</v>
      </c>
      <c r="T23" s="342">
        <v>0</v>
      </c>
      <c r="U23" s="342">
        <v>0</v>
      </c>
      <c r="V23" s="342">
        <v>0</v>
      </c>
      <c r="W23" s="342">
        <v>0</v>
      </c>
      <c r="X23" s="342">
        <v>0</v>
      </c>
      <c r="Y23" s="342">
        <v>0</v>
      </c>
      <c r="Z23" s="342">
        <v>0</v>
      </c>
      <c r="AA23" s="342">
        <v>0</v>
      </c>
      <c r="AB23" s="342">
        <v>0</v>
      </c>
      <c r="AC23" s="342">
        <v>0</v>
      </c>
      <c r="AD23" s="342">
        <v>0</v>
      </c>
    </row>
    <row r="24" spans="1:92">
      <c r="A24" s="431" t="str">
        <f t="shared" si="0"/>
        <v>1402102262021000</v>
      </c>
      <c r="B24" s="341" t="s">
        <v>1493</v>
      </c>
      <c r="C24" s="341" t="s">
        <v>543</v>
      </c>
      <c r="D24" s="341" t="s">
        <v>555</v>
      </c>
      <c r="E24" s="341" t="s">
        <v>545</v>
      </c>
      <c r="F24" s="341" t="s">
        <v>563</v>
      </c>
      <c r="G24" s="341" t="s">
        <v>454</v>
      </c>
      <c r="H24" s="341" t="s">
        <v>546</v>
      </c>
      <c r="J24" s="341" t="s">
        <v>549</v>
      </c>
      <c r="K24" s="341" t="s">
        <v>550</v>
      </c>
      <c r="L24" s="341" t="s">
        <v>545</v>
      </c>
      <c r="M24" s="341" t="s">
        <v>714</v>
      </c>
      <c r="N24" s="341" t="s">
        <v>715</v>
      </c>
      <c r="O24" s="341" t="s">
        <v>545</v>
      </c>
      <c r="P24" s="341" t="s">
        <v>545</v>
      </c>
      <c r="Q24" s="341" t="s">
        <v>545</v>
      </c>
      <c r="R24" s="341" t="s">
        <v>545</v>
      </c>
      <c r="S24" s="341" t="s">
        <v>545</v>
      </c>
      <c r="T24" s="342">
        <v>0</v>
      </c>
      <c r="U24" s="342">
        <v>0</v>
      </c>
      <c r="V24" s="342">
        <v>0</v>
      </c>
      <c r="W24" s="342">
        <v>0</v>
      </c>
      <c r="X24" s="342">
        <v>0</v>
      </c>
      <c r="Y24" s="342">
        <v>0</v>
      </c>
      <c r="Z24" s="342">
        <v>0</v>
      </c>
      <c r="AA24" s="342">
        <v>0</v>
      </c>
      <c r="AB24" s="342">
        <v>0</v>
      </c>
      <c r="AC24" s="342">
        <v>0</v>
      </c>
      <c r="AD24" s="342">
        <v>0</v>
      </c>
    </row>
    <row r="25" spans="1:92">
      <c r="A25" s="431" t="str">
        <f t="shared" si="0"/>
        <v>0804001262021000</v>
      </c>
      <c r="B25" s="341" t="s">
        <v>1493</v>
      </c>
      <c r="C25" s="341" t="s">
        <v>543</v>
      </c>
      <c r="D25" s="341" t="s">
        <v>544</v>
      </c>
      <c r="E25" s="341" t="s">
        <v>545</v>
      </c>
      <c r="F25" s="341" t="s">
        <v>563</v>
      </c>
      <c r="G25" s="341" t="s">
        <v>454</v>
      </c>
      <c r="H25" s="341" t="s">
        <v>546</v>
      </c>
      <c r="J25" s="341" t="s">
        <v>560</v>
      </c>
      <c r="K25" s="341" t="s">
        <v>548</v>
      </c>
      <c r="L25" s="341" t="s">
        <v>545</v>
      </c>
      <c r="M25" s="341" t="s">
        <v>714</v>
      </c>
      <c r="N25" s="341" t="s">
        <v>715</v>
      </c>
      <c r="O25" s="341" t="s">
        <v>545</v>
      </c>
      <c r="P25" s="341" t="s">
        <v>545</v>
      </c>
      <c r="Q25" s="341" t="s">
        <v>545</v>
      </c>
      <c r="R25" s="341" t="s">
        <v>545</v>
      </c>
      <c r="S25" s="341" t="s">
        <v>545</v>
      </c>
      <c r="T25" s="342">
        <v>0</v>
      </c>
      <c r="U25" s="342">
        <v>0</v>
      </c>
      <c r="V25" s="342">
        <v>0</v>
      </c>
      <c r="W25" s="342">
        <v>0</v>
      </c>
      <c r="X25" s="342">
        <v>0</v>
      </c>
      <c r="Y25" s="342">
        <v>0</v>
      </c>
      <c r="Z25" s="342">
        <v>0</v>
      </c>
      <c r="AA25" s="342">
        <v>0</v>
      </c>
      <c r="AB25" s="342">
        <v>0</v>
      </c>
      <c r="AC25" s="342">
        <v>0</v>
      </c>
      <c r="AD25" s="342">
        <v>0</v>
      </c>
      <c r="AE25" s="342">
        <v>0</v>
      </c>
      <c r="AF25" s="342">
        <v>0</v>
      </c>
      <c r="AG25" s="342">
        <v>0</v>
      </c>
      <c r="AH25" s="342">
        <v>0</v>
      </c>
      <c r="AI25" s="342">
        <v>0</v>
      </c>
      <c r="AJ25" s="342">
        <v>0</v>
      </c>
      <c r="AK25" s="342">
        <v>0</v>
      </c>
      <c r="AL25" s="342">
        <v>0</v>
      </c>
      <c r="AM25" s="342">
        <v>0</v>
      </c>
      <c r="AN25" s="342">
        <v>0</v>
      </c>
      <c r="AO25" s="342">
        <v>0</v>
      </c>
      <c r="AP25" s="342">
        <v>0</v>
      </c>
      <c r="AQ25" s="342">
        <v>0</v>
      </c>
      <c r="AR25" s="342">
        <v>0</v>
      </c>
      <c r="AS25" s="342">
        <v>0</v>
      </c>
      <c r="AT25" s="342">
        <v>0</v>
      </c>
      <c r="AU25" s="342">
        <v>0</v>
      </c>
      <c r="AV25" s="342">
        <v>0</v>
      </c>
      <c r="AW25" s="342">
        <v>0</v>
      </c>
      <c r="AX25" s="342">
        <v>0</v>
      </c>
      <c r="AY25" s="342">
        <v>0</v>
      </c>
      <c r="AZ25" s="342">
        <v>0</v>
      </c>
      <c r="BA25" s="342">
        <v>0</v>
      </c>
      <c r="BB25" s="342">
        <v>0</v>
      </c>
      <c r="BC25" s="342">
        <v>0</v>
      </c>
      <c r="BD25" s="342">
        <v>0</v>
      </c>
      <c r="BE25" s="342">
        <v>0</v>
      </c>
      <c r="BF25" s="342">
        <v>0</v>
      </c>
      <c r="BG25" s="342">
        <v>0</v>
      </c>
      <c r="BH25" s="342">
        <v>0</v>
      </c>
      <c r="BI25" s="342">
        <v>0</v>
      </c>
      <c r="BJ25" s="342">
        <v>0</v>
      </c>
      <c r="BK25" s="342">
        <v>0</v>
      </c>
      <c r="BL25" s="342">
        <v>0</v>
      </c>
      <c r="BM25" s="342">
        <v>0</v>
      </c>
      <c r="BN25" s="342">
        <v>0</v>
      </c>
    </row>
    <row r="26" spans="1:92">
      <c r="A26" s="431" t="str">
        <f t="shared" si="0"/>
        <v>0801201262021001</v>
      </c>
      <c r="B26" s="341" t="s">
        <v>1493</v>
      </c>
      <c r="C26" s="341" t="s">
        <v>543</v>
      </c>
      <c r="D26" s="341" t="s">
        <v>544</v>
      </c>
      <c r="E26" s="341" t="s">
        <v>545</v>
      </c>
      <c r="F26" s="341" t="s">
        <v>563</v>
      </c>
      <c r="G26" s="341" t="s">
        <v>454</v>
      </c>
      <c r="H26" s="341" t="s">
        <v>728</v>
      </c>
      <c r="I26" s="341" t="s">
        <v>1420</v>
      </c>
      <c r="J26" s="341" t="s">
        <v>547</v>
      </c>
      <c r="K26" s="341" t="s">
        <v>548</v>
      </c>
      <c r="L26" s="341" t="s">
        <v>545</v>
      </c>
      <c r="M26" s="341" t="s">
        <v>714</v>
      </c>
      <c r="N26" s="341" t="s">
        <v>715</v>
      </c>
      <c r="O26" s="341" t="s">
        <v>545</v>
      </c>
      <c r="P26" s="341" t="s">
        <v>545</v>
      </c>
      <c r="Q26" s="341" t="s">
        <v>545</v>
      </c>
      <c r="R26" s="341" t="s">
        <v>545</v>
      </c>
      <c r="S26" s="341" t="s">
        <v>545</v>
      </c>
      <c r="T26" s="342">
        <v>3420901</v>
      </c>
      <c r="U26" s="342">
        <v>0</v>
      </c>
      <c r="V26" s="342">
        <v>0</v>
      </c>
      <c r="W26" s="342">
        <v>0</v>
      </c>
      <c r="X26" s="342">
        <v>0</v>
      </c>
      <c r="Y26" s="342">
        <v>30</v>
      </c>
      <c r="Z26" s="342">
        <v>0</v>
      </c>
      <c r="AA26" s="342">
        <v>0</v>
      </c>
      <c r="AB26" s="342">
        <v>0</v>
      </c>
      <c r="AC26" s="342">
        <v>0</v>
      </c>
      <c r="AD26" s="342">
        <v>0</v>
      </c>
      <c r="AE26" s="342">
        <v>0</v>
      </c>
      <c r="AF26" s="342">
        <v>0</v>
      </c>
      <c r="AG26" s="342">
        <v>0</v>
      </c>
      <c r="AH26" s="342">
        <v>0</v>
      </c>
      <c r="AI26" s="342">
        <v>0</v>
      </c>
      <c r="AJ26" s="342">
        <v>0</v>
      </c>
      <c r="AK26" s="342">
        <v>0</v>
      </c>
      <c r="AL26" s="342">
        <v>0</v>
      </c>
      <c r="AM26" s="342">
        <v>0</v>
      </c>
      <c r="AN26" s="342">
        <v>0</v>
      </c>
      <c r="AO26" s="342">
        <v>0</v>
      </c>
      <c r="AP26" s="342">
        <v>0</v>
      </c>
      <c r="AQ26" s="342">
        <v>0</v>
      </c>
      <c r="AR26" s="342">
        <v>0</v>
      </c>
      <c r="AS26" s="342">
        <v>0</v>
      </c>
      <c r="AT26" s="342">
        <v>0</v>
      </c>
      <c r="AU26" s="342">
        <v>0</v>
      </c>
      <c r="AV26" s="342">
        <v>0</v>
      </c>
      <c r="AW26" s="342">
        <v>1</v>
      </c>
      <c r="AX26" s="342">
        <v>330000</v>
      </c>
      <c r="AY26" s="342">
        <v>0</v>
      </c>
      <c r="AZ26" s="342">
        <v>0</v>
      </c>
      <c r="BA26" s="342">
        <v>0</v>
      </c>
      <c r="BB26" s="342">
        <v>0</v>
      </c>
      <c r="BC26" s="342">
        <v>0</v>
      </c>
      <c r="BD26" s="342">
        <v>0</v>
      </c>
      <c r="BE26" s="342">
        <v>0</v>
      </c>
      <c r="BF26" s="342">
        <v>0</v>
      </c>
      <c r="BG26" s="342">
        <v>0</v>
      </c>
      <c r="BH26" s="342">
        <v>0</v>
      </c>
      <c r="BI26" s="342">
        <v>0</v>
      </c>
      <c r="BJ26" s="342">
        <v>0</v>
      </c>
      <c r="BK26" s="342">
        <v>0</v>
      </c>
      <c r="BL26" s="342">
        <v>0</v>
      </c>
      <c r="BM26" s="342">
        <v>0</v>
      </c>
      <c r="BN26" s="342">
        <v>0</v>
      </c>
      <c r="BO26" s="342">
        <v>0</v>
      </c>
      <c r="BP26" s="342">
        <v>0</v>
      </c>
      <c r="BQ26" s="342">
        <v>0</v>
      </c>
      <c r="BR26" s="342">
        <v>0</v>
      </c>
      <c r="BS26" s="342">
        <v>0</v>
      </c>
      <c r="BT26" s="342">
        <v>0</v>
      </c>
      <c r="BU26" s="342">
        <v>0</v>
      </c>
      <c r="BV26" s="342">
        <v>0</v>
      </c>
      <c r="BW26" s="342">
        <v>0</v>
      </c>
      <c r="BX26" s="342">
        <v>0</v>
      </c>
      <c r="BY26" s="342">
        <v>0</v>
      </c>
      <c r="BZ26" s="342">
        <v>0</v>
      </c>
      <c r="CA26" s="342">
        <v>0</v>
      </c>
      <c r="CB26" s="342">
        <v>0</v>
      </c>
      <c r="CC26" s="342">
        <v>0</v>
      </c>
      <c r="CD26" s="342">
        <v>3</v>
      </c>
      <c r="CE26" s="342">
        <v>0</v>
      </c>
      <c r="CF26" s="342">
        <v>0</v>
      </c>
      <c r="CG26" s="342">
        <v>0</v>
      </c>
      <c r="CH26" s="342">
        <v>0</v>
      </c>
      <c r="CI26" s="342">
        <v>0</v>
      </c>
      <c r="CJ26" s="342">
        <v>0</v>
      </c>
    </row>
    <row r="27" spans="1:92">
      <c r="A27" s="431" t="str">
        <f t="shared" si="0"/>
        <v>1401901262021001</v>
      </c>
      <c r="B27" s="341" t="s">
        <v>1493</v>
      </c>
      <c r="C27" s="341" t="s">
        <v>543</v>
      </c>
      <c r="D27" s="341" t="s">
        <v>555</v>
      </c>
      <c r="E27" s="341" t="s">
        <v>545</v>
      </c>
      <c r="F27" s="341" t="s">
        <v>563</v>
      </c>
      <c r="G27" s="341" t="s">
        <v>454</v>
      </c>
      <c r="H27" s="341" t="s">
        <v>728</v>
      </c>
      <c r="I27" s="341" t="s">
        <v>754</v>
      </c>
      <c r="J27" s="341" t="s">
        <v>559</v>
      </c>
      <c r="K27" s="341" t="s">
        <v>548</v>
      </c>
      <c r="L27" s="341" t="s">
        <v>545</v>
      </c>
      <c r="M27" s="341" t="s">
        <v>714</v>
      </c>
      <c r="N27" s="341" t="s">
        <v>715</v>
      </c>
      <c r="O27" s="341" t="s">
        <v>545</v>
      </c>
      <c r="P27" s="341" t="s">
        <v>545</v>
      </c>
      <c r="Q27" s="341" t="s">
        <v>545</v>
      </c>
      <c r="R27" s="341" t="s">
        <v>545</v>
      </c>
      <c r="S27" s="341" t="s">
        <v>545</v>
      </c>
      <c r="T27" s="342">
        <v>4060401</v>
      </c>
      <c r="U27" s="342">
        <v>0</v>
      </c>
      <c r="V27" s="342">
        <v>0</v>
      </c>
      <c r="W27" s="342">
        <v>0</v>
      </c>
      <c r="X27" s="342">
        <v>0</v>
      </c>
      <c r="Y27" s="342">
        <v>200007</v>
      </c>
      <c r="Z27" s="342">
        <v>0</v>
      </c>
      <c r="AA27" s="342">
        <v>0</v>
      </c>
      <c r="AB27" s="342">
        <v>6074</v>
      </c>
      <c r="AC27" s="342">
        <v>129175822</v>
      </c>
      <c r="AD27" s="342">
        <v>3804</v>
      </c>
      <c r="AE27" s="342">
        <v>123</v>
      </c>
      <c r="AF27" s="342">
        <v>0</v>
      </c>
      <c r="AG27" s="342">
        <v>2400</v>
      </c>
      <c r="AH27" s="342">
        <v>0</v>
      </c>
      <c r="AI27" s="342">
        <v>73763</v>
      </c>
      <c r="AJ27" s="342">
        <v>12963</v>
      </c>
      <c r="AK27" s="342">
        <v>0</v>
      </c>
      <c r="AL27" s="342">
        <v>60800</v>
      </c>
      <c r="AM27" s="342">
        <v>0</v>
      </c>
      <c r="AN27" s="342">
        <v>0</v>
      </c>
      <c r="AO27" s="342">
        <v>0</v>
      </c>
      <c r="AP27" s="342">
        <v>72073</v>
      </c>
      <c r="AQ27" s="342">
        <v>0</v>
      </c>
      <c r="AR27" s="342">
        <v>1690</v>
      </c>
      <c r="AS27" s="342">
        <v>0</v>
      </c>
      <c r="AT27" s="342">
        <v>0</v>
      </c>
      <c r="AU27" s="342">
        <v>0</v>
      </c>
      <c r="AV27" s="342">
        <v>4041029</v>
      </c>
      <c r="AW27" s="342">
        <v>4050331</v>
      </c>
      <c r="AX27" s="342">
        <v>169</v>
      </c>
      <c r="AY27" s="342">
        <v>100</v>
      </c>
      <c r="AZ27" s="342">
        <v>1390</v>
      </c>
      <c r="BA27" s="342">
        <v>281</v>
      </c>
      <c r="BB27" s="342">
        <v>5040401</v>
      </c>
      <c r="BC27" s="342">
        <v>30</v>
      </c>
      <c r="BD27" s="342">
        <v>2</v>
      </c>
      <c r="BE27" s="342">
        <v>0</v>
      </c>
    </row>
    <row r="28" spans="1:92">
      <c r="A28" s="431" t="str">
        <f t="shared" si="0"/>
        <v>1401901262021003</v>
      </c>
      <c r="B28" s="341" t="s">
        <v>1493</v>
      </c>
      <c r="C28" s="341" t="s">
        <v>543</v>
      </c>
      <c r="D28" s="341" t="s">
        <v>555</v>
      </c>
      <c r="E28" s="341" t="s">
        <v>545</v>
      </c>
      <c r="F28" s="341" t="s">
        <v>563</v>
      </c>
      <c r="G28" s="341" t="s">
        <v>454</v>
      </c>
      <c r="H28" s="341" t="s">
        <v>726</v>
      </c>
      <c r="I28" s="341" t="s">
        <v>753</v>
      </c>
      <c r="J28" s="341" t="s">
        <v>559</v>
      </c>
      <c r="K28" s="341" t="s">
        <v>548</v>
      </c>
      <c r="L28" s="341" t="s">
        <v>545</v>
      </c>
      <c r="M28" s="341" t="s">
        <v>714</v>
      </c>
      <c r="N28" s="341" t="s">
        <v>715</v>
      </c>
      <c r="O28" s="341" t="s">
        <v>545</v>
      </c>
      <c r="P28" s="341" t="s">
        <v>545</v>
      </c>
      <c r="Q28" s="341" t="s">
        <v>545</v>
      </c>
      <c r="R28" s="341" t="s">
        <v>545</v>
      </c>
      <c r="S28" s="341" t="s">
        <v>545</v>
      </c>
      <c r="T28" s="342">
        <v>3560615</v>
      </c>
      <c r="U28" s="342">
        <v>0</v>
      </c>
      <c r="V28" s="342">
        <v>0</v>
      </c>
      <c r="W28" s="342">
        <v>0</v>
      </c>
      <c r="X28" s="342">
        <v>0</v>
      </c>
      <c r="Y28" s="342">
        <v>4007</v>
      </c>
      <c r="Z28" s="342">
        <v>0</v>
      </c>
      <c r="AA28" s="342">
        <v>0</v>
      </c>
      <c r="AB28" s="342">
        <v>3481</v>
      </c>
      <c r="AC28" s="342">
        <v>130111829</v>
      </c>
      <c r="AD28" s="342">
        <v>3481</v>
      </c>
      <c r="AE28" s="342">
        <v>101</v>
      </c>
      <c r="AF28" s="342">
        <v>0</v>
      </c>
      <c r="AG28" s="342">
        <v>2400</v>
      </c>
      <c r="AH28" s="342">
        <v>0</v>
      </c>
      <c r="AI28" s="342">
        <v>11662</v>
      </c>
      <c r="AJ28" s="342">
        <v>11662</v>
      </c>
      <c r="AK28" s="342">
        <v>0</v>
      </c>
      <c r="AL28" s="342">
        <v>0</v>
      </c>
      <c r="AM28" s="342">
        <v>0</v>
      </c>
      <c r="AN28" s="342">
        <v>0</v>
      </c>
      <c r="AO28" s="342">
        <v>0</v>
      </c>
      <c r="AP28" s="342">
        <v>10992</v>
      </c>
      <c r="AQ28" s="342">
        <v>0</v>
      </c>
      <c r="AR28" s="342">
        <v>670</v>
      </c>
      <c r="AS28" s="342">
        <v>0</v>
      </c>
      <c r="AT28" s="342">
        <v>0</v>
      </c>
      <c r="AU28" s="342">
        <v>0</v>
      </c>
      <c r="AV28" s="342">
        <v>3560509</v>
      </c>
      <c r="AW28" s="342">
        <v>3560531</v>
      </c>
      <c r="AX28" s="342">
        <v>273</v>
      </c>
      <c r="AY28" s="342">
        <v>100</v>
      </c>
      <c r="AZ28" s="342">
        <v>1459</v>
      </c>
      <c r="BA28" s="342">
        <v>455</v>
      </c>
      <c r="BB28" s="342">
        <v>5040401</v>
      </c>
      <c r="BC28" s="342">
        <v>43</v>
      </c>
      <c r="BD28" s="342">
        <v>2</v>
      </c>
      <c r="BE28" s="342">
        <v>0</v>
      </c>
    </row>
    <row r="29" spans="1:92">
      <c r="A29" s="431" t="str">
        <f t="shared" si="0"/>
        <v>1401901262021004</v>
      </c>
      <c r="B29" s="341" t="s">
        <v>1493</v>
      </c>
      <c r="C29" s="341" t="s">
        <v>543</v>
      </c>
      <c r="D29" s="341" t="s">
        <v>555</v>
      </c>
      <c r="E29" s="341" t="s">
        <v>545</v>
      </c>
      <c r="F29" s="341" t="s">
        <v>563</v>
      </c>
      <c r="G29" s="341" t="s">
        <v>454</v>
      </c>
      <c r="H29" s="341" t="s">
        <v>736</v>
      </c>
      <c r="I29" s="341" t="s">
        <v>752</v>
      </c>
      <c r="J29" s="341" t="s">
        <v>559</v>
      </c>
      <c r="K29" s="341" t="s">
        <v>548</v>
      </c>
      <c r="L29" s="341" t="s">
        <v>545</v>
      </c>
      <c r="M29" s="341" t="s">
        <v>714</v>
      </c>
      <c r="N29" s="341" t="s">
        <v>715</v>
      </c>
      <c r="O29" s="341" t="s">
        <v>545</v>
      </c>
      <c r="P29" s="341" t="s">
        <v>545</v>
      </c>
      <c r="Q29" s="341" t="s">
        <v>545</v>
      </c>
      <c r="R29" s="341" t="s">
        <v>545</v>
      </c>
      <c r="S29" s="341" t="s">
        <v>545</v>
      </c>
      <c r="T29" s="342">
        <v>3530210</v>
      </c>
      <c r="U29" s="342">
        <v>0</v>
      </c>
      <c r="V29" s="342">
        <v>0</v>
      </c>
      <c r="W29" s="342">
        <v>0</v>
      </c>
      <c r="X29" s="342">
        <v>0</v>
      </c>
      <c r="Y29" s="342">
        <v>200007</v>
      </c>
      <c r="Z29" s="342">
        <v>0</v>
      </c>
      <c r="AA29" s="342">
        <v>0</v>
      </c>
      <c r="AB29" s="342">
        <v>2348</v>
      </c>
      <c r="AC29" s="342">
        <v>79372017</v>
      </c>
      <c r="AD29" s="342">
        <v>2348</v>
      </c>
      <c r="AE29" s="342">
        <v>91</v>
      </c>
      <c r="AF29" s="342">
        <v>0</v>
      </c>
      <c r="AG29" s="342">
        <v>2400</v>
      </c>
      <c r="AH29" s="342">
        <v>0</v>
      </c>
      <c r="AI29" s="342">
        <v>93565</v>
      </c>
      <c r="AJ29" s="342">
        <v>36250</v>
      </c>
      <c r="AK29" s="342">
        <v>57315</v>
      </c>
      <c r="AL29" s="342">
        <v>0</v>
      </c>
      <c r="AM29" s="342">
        <v>0</v>
      </c>
      <c r="AN29" s="342">
        <v>0</v>
      </c>
      <c r="AO29" s="342">
        <v>0</v>
      </c>
      <c r="AP29" s="342">
        <v>3735</v>
      </c>
      <c r="AQ29" s="342">
        <v>0</v>
      </c>
      <c r="AR29" s="342">
        <v>89830</v>
      </c>
      <c r="AS29" s="342">
        <v>0</v>
      </c>
      <c r="AT29" s="342">
        <v>0</v>
      </c>
      <c r="AU29" s="342">
        <v>0</v>
      </c>
      <c r="AV29" s="342">
        <v>5040510</v>
      </c>
      <c r="AW29" s="342">
        <v>5041028</v>
      </c>
      <c r="AX29" s="342">
        <v>108</v>
      </c>
      <c r="AY29" s="342">
        <v>100</v>
      </c>
      <c r="AZ29" s="342">
        <v>582</v>
      </c>
      <c r="BA29" s="342">
        <v>180</v>
      </c>
      <c r="BB29" s="342">
        <v>5040401</v>
      </c>
      <c r="BC29" s="342">
        <v>46</v>
      </c>
      <c r="BD29" s="342">
        <v>2</v>
      </c>
      <c r="BE29" s="342">
        <v>0</v>
      </c>
    </row>
    <row r="30" spans="1:92">
      <c r="A30" s="431" t="str">
        <f t="shared" si="0"/>
        <v>1401901262021005</v>
      </c>
      <c r="B30" s="341" t="s">
        <v>1493</v>
      </c>
      <c r="C30" s="341" t="s">
        <v>543</v>
      </c>
      <c r="D30" s="341" t="s">
        <v>555</v>
      </c>
      <c r="E30" s="341" t="s">
        <v>545</v>
      </c>
      <c r="F30" s="341" t="s">
        <v>563</v>
      </c>
      <c r="G30" s="341" t="s">
        <v>454</v>
      </c>
      <c r="H30" s="341" t="s">
        <v>735</v>
      </c>
      <c r="I30" s="341" t="s">
        <v>751</v>
      </c>
      <c r="J30" s="341" t="s">
        <v>559</v>
      </c>
      <c r="K30" s="341" t="s">
        <v>548</v>
      </c>
      <c r="L30" s="341" t="s">
        <v>545</v>
      </c>
      <c r="M30" s="341" t="s">
        <v>714</v>
      </c>
      <c r="N30" s="341" t="s">
        <v>715</v>
      </c>
      <c r="O30" s="341" t="s">
        <v>545</v>
      </c>
      <c r="P30" s="341" t="s">
        <v>545</v>
      </c>
      <c r="Q30" s="341" t="s">
        <v>545</v>
      </c>
      <c r="R30" s="341" t="s">
        <v>545</v>
      </c>
      <c r="S30" s="341" t="s">
        <v>545</v>
      </c>
      <c r="T30" s="342">
        <v>3530201</v>
      </c>
      <c r="U30" s="342">
        <v>0</v>
      </c>
      <c r="V30" s="342">
        <v>0</v>
      </c>
      <c r="W30" s="342">
        <v>0</v>
      </c>
      <c r="X30" s="342">
        <v>0</v>
      </c>
      <c r="Y30" s="342">
        <v>4007</v>
      </c>
      <c r="Z30" s="342">
        <v>0</v>
      </c>
      <c r="AA30" s="342">
        <v>0</v>
      </c>
      <c r="AB30" s="342">
        <v>1989</v>
      </c>
      <c r="AC30" s="342">
        <v>55338324</v>
      </c>
      <c r="AD30" s="342">
        <v>1989</v>
      </c>
      <c r="AE30" s="342">
        <v>71</v>
      </c>
      <c r="AF30" s="342">
        <v>0</v>
      </c>
      <c r="AG30" s="342">
        <v>2400</v>
      </c>
      <c r="AH30" s="342">
        <v>0</v>
      </c>
      <c r="AI30" s="342">
        <v>19279</v>
      </c>
      <c r="AJ30" s="342">
        <v>19279</v>
      </c>
      <c r="AK30" s="342">
        <v>0</v>
      </c>
      <c r="AL30" s="342">
        <v>0</v>
      </c>
      <c r="AM30" s="342">
        <v>0</v>
      </c>
      <c r="AN30" s="342">
        <v>0</v>
      </c>
      <c r="AO30" s="342">
        <v>0</v>
      </c>
      <c r="AP30" s="342">
        <v>0</v>
      </c>
      <c r="AQ30" s="342">
        <v>0</v>
      </c>
      <c r="AR30" s="342">
        <v>19279</v>
      </c>
      <c r="AS30" s="342">
        <v>0</v>
      </c>
      <c r="AT30" s="342">
        <v>0</v>
      </c>
      <c r="AU30" s="342">
        <v>0</v>
      </c>
      <c r="AV30" s="342">
        <v>3521122</v>
      </c>
      <c r="AW30" s="342">
        <v>3530130</v>
      </c>
      <c r="AX30" s="342">
        <v>58</v>
      </c>
      <c r="AY30" s="342">
        <v>100</v>
      </c>
      <c r="AZ30" s="342">
        <v>517</v>
      </c>
      <c r="BA30" s="342">
        <v>97</v>
      </c>
      <c r="BB30" s="342">
        <v>5040401</v>
      </c>
      <c r="BC30" s="342">
        <v>46</v>
      </c>
      <c r="BD30" s="342">
        <v>2</v>
      </c>
      <c r="BE30" s="342">
        <v>0</v>
      </c>
    </row>
    <row r="31" spans="1:92">
      <c r="A31" s="431" t="str">
        <f t="shared" si="0"/>
        <v>1401901262021006</v>
      </c>
      <c r="B31" s="341" t="s">
        <v>1493</v>
      </c>
      <c r="C31" s="341" t="s">
        <v>543</v>
      </c>
      <c r="D31" s="341" t="s">
        <v>555</v>
      </c>
      <c r="E31" s="341" t="s">
        <v>545</v>
      </c>
      <c r="F31" s="341" t="s">
        <v>563</v>
      </c>
      <c r="G31" s="341" t="s">
        <v>454</v>
      </c>
      <c r="H31" s="341" t="s">
        <v>746</v>
      </c>
      <c r="I31" s="341" t="s">
        <v>1271</v>
      </c>
      <c r="J31" s="341" t="s">
        <v>559</v>
      </c>
      <c r="K31" s="341" t="s">
        <v>548</v>
      </c>
      <c r="L31" s="341" t="s">
        <v>545</v>
      </c>
      <c r="M31" s="341" t="s">
        <v>714</v>
      </c>
      <c r="N31" s="341" t="s">
        <v>715</v>
      </c>
      <c r="O31" s="341" t="s">
        <v>545</v>
      </c>
      <c r="P31" s="341" t="s">
        <v>545</v>
      </c>
      <c r="Q31" s="341" t="s">
        <v>545</v>
      </c>
      <c r="R31" s="341" t="s">
        <v>545</v>
      </c>
      <c r="S31" s="341" t="s">
        <v>545</v>
      </c>
      <c r="T31" s="342">
        <v>4250401</v>
      </c>
      <c r="U31" s="342">
        <v>0</v>
      </c>
      <c r="V31" s="342">
        <v>0</v>
      </c>
      <c r="W31" s="342">
        <v>0</v>
      </c>
      <c r="X31" s="342">
        <v>0</v>
      </c>
      <c r="Y31" s="342">
        <v>1000500</v>
      </c>
      <c r="Z31" s="342">
        <v>7</v>
      </c>
      <c r="AA31" s="342">
        <v>0</v>
      </c>
      <c r="AB31" s="342">
        <v>1367</v>
      </c>
      <c r="AC31" s="342">
        <v>89460353</v>
      </c>
      <c r="AD31" s="342">
        <v>5293</v>
      </c>
      <c r="AE31" s="342">
        <v>210</v>
      </c>
      <c r="AF31" s="342">
        <v>0</v>
      </c>
      <c r="AG31" s="342">
        <v>2400</v>
      </c>
      <c r="AH31" s="342">
        <v>0</v>
      </c>
      <c r="AI31" s="342">
        <v>51027</v>
      </c>
      <c r="AJ31" s="342">
        <v>0</v>
      </c>
      <c r="AK31" s="342">
        <v>0</v>
      </c>
      <c r="AL31" s="342">
        <v>51027</v>
      </c>
      <c r="AM31" s="342">
        <v>0</v>
      </c>
      <c r="AN31" s="342">
        <v>0</v>
      </c>
      <c r="AO31" s="342">
        <v>0</v>
      </c>
      <c r="AP31" s="342">
        <v>0</v>
      </c>
      <c r="AQ31" s="342">
        <v>36100</v>
      </c>
      <c r="AR31" s="342">
        <v>14927</v>
      </c>
      <c r="AS31" s="342">
        <v>0</v>
      </c>
      <c r="AT31" s="342">
        <v>4050330</v>
      </c>
      <c r="AU31" s="342">
        <v>0</v>
      </c>
      <c r="AV31" s="342">
        <v>4040701</v>
      </c>
      <c r="AW31" s="342">
        <v>4050331</v>
      </c>
      <c r="AX31" s="342">
        <v>117</v>
      </c>
      <c r="AY31" s="342">
        <v>200</v>
      </c>
      <c r="AZ31" s="342">
        <v>1406</v>
      </c>
      <c r="BA31" s="342">
        <v>389</v>
      </c>
      <c r="BB31" s="342">
        <v>4250401</v>
      </c>
      <c r="BC31" s="342">
        <v>20</v>
      </c>
      <c r="BD31" s="342">
        <v>2</v>
      </c>
      <c r="BE31" s="342">
        <v>0</v>
      </c>
    </row>
    <row r="32" spans="1:92">
      <c r="A32" s="431" t="str">
        <f t="shared" si="0"/>
        <v>1401902262021001</v>
      </c>
      <c r="B32" s="341" t="s">
        <v>1493</v>
      </c>
      <c r="C32" s="341" t="s">
        <v>543</v>
      </c>
      <c r="D32" s="341" t="s">
        <v>555</v>
      </c>
      <c r="E32" s="341" t="s">
        <v>545</v>
      </c>
      <c r="F32" s="341" t="s">
        <v>563</v>
      </c>
      <c r="G32" s="341" t="s">
        <v>454</v>
      </c>
      <c r="H32" s="341" t="s">
        <v>728</v>
      </c>
      <c r="I32" s="341" t="s">
        <v>754</v>
      </c>
      <c r="J32" s="341" t="s">
        <v>559</v>
      </c>
      <c r="K32" s="341" t="s">
        <v>550</v>
      </c>
      <c r="L32" s="341" t="s">
        <v>545</v>
      </c>
      <c r="M32" s="341" t="s">
        <v>714</v>
      </c>
      <c r="N32" s="341" t="s">
        <v>715</v>
      </c>
      <c r="O32" s="341" t="s">
        <v>545</v>
      </c>
      <c r="P32" s="341" t="s">
        <v>545</v>
      </c>
      <c r="Q32" s="341" t="s">
        <v>545</v>
      </c>
      <c r="R32" s="341" t="s">
        <v>545</v>
      </c>
      <c r="S32" s="341" t="s">
        <v>545</v>
      </c>
      <c r="T32" s="342">
        <v>0</v>
      </c>
      <c r="U32" s="342">
        <v>14400</v>
      </c>
      <c r="V32" s="342">
        <v>0</v>
      </c>
      <c r="W32" s="342">
        <v>14400</v>
      </c>
      <c r="X32" s="342">
        <v>0</v>
      </c>
      <c r="Y32" s="342">
        <v>0</v>
      </c>
      <c r="Z32" s="342">
        <v>432000</v>
      </c>
      <c r="AA32" s="342">
        <v>0</v>
      </c>
      <c r="AB32" s="342">
        <v>432000</v>
      </c>
      <c r="AC32" s="342">
        <v>0</v>
      </c>
      <c r="AD32" s="342">
        <v>0</v>
      </c>
      <c r="AE32" s="342">
        <v>120</v>
      </c>
      <c r="AF32" s="342">
        <v>1319</v>
      </c>
      <c r="AG32" s="342">
        <v>0</v>
      </c>
      <c r="AH32" s="342">
        <v>12701</v>
      </c>
      <c r="AI32" s="342">
        <v>0</v>
      </c>
      <c r="AJ32" s="342">
        <v>3228</v>
      </c>
      <c r="AK32" s="342">
        <v>0</v>
      </c>
      <c r="AL32" s="342">
        <v>9473</v>
      </c>
      <c r="AM32" s="342">
        <v>519659</v>
      </c>
      <c r="AN32" s="342">
        <v>3454</v>
      </c>
      <c r="AO32" s="342">
        <v>301723</v>
      </c>
      <c r="AP32" s="342">
        <v>0</v>
      </c>
      <c r="AQ32" s="342">
        <v>217936</v>
      </c>
      <c r="AR32" s="342">
        <v>119</v>
      </c>
      <c r="AS32" s="342">
        <v>1371</v>
      </c>
      <c r="AT32" s="342">
        <v>0</v>
      </c>
      <c r="AU32" s="342">
        <v>0</v>
      </c>
      <c r="AV32" s="342">
        <v>0</v>
      </c>
      <c r="AW32" s="342">
        <v>0</v>
      </c>
      <c r="AX32" s="342">
        <v>0</v>
      </c>
      <c r="AY32" s="342">
        <v>0</v>
      </c>
      <c r="AZ32" s="342">
        <v>0</v>
      </c>
      <c r="BA32" s="342">
        <v>0</v>
      </c>
      <c r="BB32" s="342">
        <v>0</v>
      </c>
      <c r="BC32" s="342">
        <v>0</v>
      </c>
      <c r="BD32" s="342">
        <v>1</v>
      </c>
      <c r="BE32" s="342">
        <v>531032</v>
      </c>
      <c r="BF32" s="342">
        <v>0</v>
      </c>
      <c r="BG32" s="342">
        <v>470232</v>
      </c>
      <c r="BH32" s="342">
        <v>60800</v>
      </c>
      <c r="BI32" s="342">
        <v>0</v>
      </c>
      <c r="BJ32" s="342">
        <v>0</v>
      </c>
      <c r="BK32" s="342">
        <v>3</v>
      </c>
      <c r="BL32" s="342">
        <v>0</v>
      </c>
      <c r="BM32" s="342">
        <v>0</v>
      </c>
      <c r="BN32" s="342">
        <v>0</v>
      </c>
      <c r="BO32" s="342">
        <v>0</v>
      </c>
      <c r="BP32" s="342">
        <v>0</v>
      </c>
      <c r="BQ32" s="342">
        <v>0</v>
      </c>
      <c r="BR32" s="342">
        <v>3935</v>
      </c>
      <c r="BS32" s="342">
        <v>0</v>
      </c>
      <c r="BT32" s="342">
        <v>746</v>
      </c>
      <c r="BU32" s="342">
        <v>9473</v>
      </c>
      <c r="BV32" s="342">
        <v>0</v>
      </c>
      <c r="BW32" s="342">
        <v>0</v>
      </c>
      <c r="BX32" s="342">
        <v>2</v>
      </c>
      <c r="BY32" s="342">
        <v>1</v>
      </c>
      <c r="BZ32" s="342">
        <v>2</v>
      </c>
      <c r="CA32" s="342">
        <v>0</v>
      </c>
    </row>
    <row r="33" spans="1:90">
      <c r="A33" s="431" t="str">
        <f t="shared" si="0"/>
        <v>1401902262021003</v>
      </c>
      <c r="B33" s="341" t="s">
        <v>1493</v>
      </c>
      <c r="C33" s="341" t="s">
        <v>543</v>
      </c>
      <c r="D33" s="341" t="s">
        <v>555</v>
      </c>
      <c r="E33" s="341" t="s">
        <v>545</v>
      </c>
      <c r="F33" s="341" t="s">
        <v>563</v>
      </c>
      <c r="G33" s="341" t="s">
        <v>454</v>
      </c>
      <c r="H33" s="341" t="s">
        <v>726</v>
      </c>
      <c r="I33" s="341" t="s">
        <v>753</v>
      </c>
      <c r="J33" s="341" t="s">
        <v>559</v>
      </c>
      <c r="K33" s="341" t="s">
        <v>550</v>
      </c>
      <c r="L33" s="341" t="s">
        <v>545</v>
      </c>
      <c r="M33" s="341" t="s">
        <v>714</v>
      </c>
      <c r="N33" s="341" t="s">
        <v>715</v>
      </c>
      <c r="O33" s="341" t="s">
        <v>545</v>
      </c>
      <c r="P33" s="341" t="s">
        <v>545</v>
      </c>
      <c r="Q33" s="341" t="s">
        <v>545</v>
      </c>
      <c r="R33" s="341" t="s">
        <v>545</v>
      </c>
      <c r="S33" s="341" t="s">
        <v>545</v>
      </c>
      <c r="T33" s="342">
        <v>0</v>
      </c>
      <c r="U33" s="342">
        <v>14400</v>
      </c>
      <c r="V33" s="342">
        <v>0</v>
      </c>
      <c r="W33" s="342">
        <v>14400</v>
      </c>
      <c r="X33" s="342">
        <v>0</v>
      </c>
      <c r="Y33" s="342">
        <v>0</v>
      </c>
      <c r="Z33" s="342">
        <v>432000</v>
      </c>
      <c r="AA33" s="342">
        <v>0</v>
      </c>
      <c r="AB33" s="342">
        <v>432000</v>
      </c>
      <c r="AC33" s="342">
        <v>0</v>
      </c>
      <c r="AD33" s="342">
        <v>0</v>
      </c>
      <c r="AE33" s="342">
        <v>110</v>
      </c>
      <c r="AF33" s="342">
        <v>1200</v>
      </c>
      <c r="AG33" s="342">
        <v>0</v>
      </c>
      <c r="AH33" s="342">
        <v>13769</v>
      </c>
      <c r="AI33" s="342">
        <v>0</v>
      </c>
      <c r="AJ33" s="342">
        <v>10888</v>
      </c>
      <c r="AK33" s="342">
        <v>0</v>
      </c>
      <c r="AL33" s="342">
        <v>2881</v>
      </c>
      <c r="AM33" s="342">
        <v>418712</v>
      </c>
      <c r="AN33" s="342">
        <v>3454</v>
      </c>
      <c r="AO33" s="342">
        <v>379013</v>
      </c>
      <c r="AP33" s="342">
        <v>0</v>
      </c>
      <c r="AQ33" s="342">
        <v>39699</v>
      </c>
      <c r="AR33" s="342">
        <v>77</v>
      </c>
      <c r="AS33" s="342">
        <v>738</v>
      </c>
      <c r="AT33" s="342">
        <v>0</v>
      </c>
      <c r="AU33" s="342">
        <v>0</v>
      </c>
      <c r="AV33" s="342">
        <v>0</v>
      </c>
      <c r="AW33" s="342">
        <v>0</v>
      </c>
      <c r="AX33" s="342">
        <v>0</v>
      </c>
      <c r="AY33" s="342">
        <v>0</v>
      </c>
      <c r="AZ33" s="342">
        <v>0</v>
      </c>
      <c r="BA33" s="342">
        <v>0</v>
      </c>
      <c r="BB33" s="342">
        <v>0</v>
      </c>
      <c r="BC33" s="342">
        <v>0</v>
      </c>
      <c r="BD33" s="342">
        <v>2</v>
      </c>
      <c r="BE33" s="342">
        <v>0</v>
      </c>
      <c r="BF33" s="342">
        <v>0</v>
      </c>
      <c r="BG33" s="342">
        <v>0</v>
      </c>
      <c r="BH33" s="342">
        <v>0</v>
      </c>
      <c r="BI33" s="342">
        <v>0</v>
      </c>
      <c r="BJ33" s="342">
        <v>0</v>
      </c>
      <c r="BK33" s="342">
        <v>3</v>
      </c>
      <c r="BL33" s="342">
        <v>0</v>
      </c>
      <c r="BM33" s="342">
        <v>0</v>
      </c>
      <c r="BN33" s="342">
        <v>0</v>
      </c>
      <c r="BO33" s="342">
        <v>0</v>
      </c>
      <c r="BP33" s="342">
        <v>0</v>
      </c>
      <c r="BQ33" s="342">
        <v>0</v>
      </c>
      <c r="BR33" s="342">
        <v>1265</v>
      </c>
      <c r="BS33" s="342">
        <v>0</v>
      </c>
      <c r="BT33" s="342">
        <v>209</v>
      </c>
      <c r="BU33" s="342">
        <v>2881</v>
      </c>
      <c r="BV33" s="342">
        <v>0</v>
      </c>
      <c r="BW33" s="342">
        <v>0</v>
      </c>
      <c r="BX33" s="342">
        <v>2</v>
      </c>
      <c r="BY33" s="342">
        <v>1</v>
      </c>
      <c r="BZ33" s="342">
        <v>2</v>
      </c>
      <c r="CA33" s="342">
        <v>0</v>
      </c>
    </row>
    <row r="34" spans="1:90">
      <c r="A34" s="431" t="str">
        <f t="shared" si="0"/>
        <v>1401902262021004</v>
      </c>
      <c r="B34" s="341" t="s">
        <v>1493</v>
      </c>
      <c r="C34" s="341" t="s">
        <v>543</v>
      </c>
      <c r="D34" s="341" t="s">
        <v>555</v>
      </c>
      <c r="E34" s="341" t="s">
        <v>545</v>
      </c>
      <c r="F34" s="341" t="s">
        <v>563</v>
      </c>
      <c r="G34" s="341" t="s">
        <v>454</v>
      </c>
      <c r="H34" s="341" t="s">
        <v>736</v>
      </c>
      <c r="I34" s="341" t="s">
        <v>752</v>
      </c>
      <c r="J34" s="341" t="s">
        <v>559</v>
      </c>
      <c r="K34" s="341" t="s">
        <v>550</v>
      </c>
      <c r="L34" s="341" t="s">
        <v>545</v>
      </c>
      <c r="M34" s="341" t="s">
        <v>714</v>
      </c>
      <c r="N34" s="341" t="s">
        <v>715</v>
      </c>
      <c r="O34" s="341" t="s">
        <v>545</v>
      </c>
      <c r="P34" s="341" t="s">
        <v>545</v>
      </c>
      <c r="Q34" s="341" t="s">
        <v>545</v>
      </c>
      <c r="R34" s="341" t="s">
        <v>545</v>
      </c>
      <c r="S34" s="341" t="s">
        <v>545</v>
      </c>
      <c r="T34" s="342">
        <v>0</v>
      </c>
      <c r="U34" s="342">
        <v>3000</v>
      </c>
      <c r="V34" s="342">
        <v>0</v>
      </c>
      <c r="W34" s="342">
        <v>3000</v>
      </c>
      <c r="X34" s="342">
        <v>0</v>
      </c>
      <c r="Y34" s="342">
        <v>0</v>
      </c>
      <c r="Z34" s="342">
        <v>90000</v>
      </c>
      <c r="AA34" s="342">
        <v>0</v>
      </c>
      <c r="AB34" s="342">
        <v>90000</v>
      </c>
      <c r="AC34" s="342">
        <v>0</v>
      </c>
      <c r="AD34" s="342">
        <v>0</v>
      </c>
      <c r="AE34" s="342">
        <v>50</v>
      </c>
      <c r="AF34" s="342">
        <v>540</v>
      </c>
      <c r="AG34" s="342">
        <v>0</v>
      </c>
      <c r="AH34" s="342">
        <v>5453</v>
      </c>
      <c r="AI34" s="342">
        <v>0</v>
      </c>
      <c r="AJ34" s="342">
        <v>1778</v>
      </c>
      <c r="AK34" s="342">
        <v>0</v>
      </c>
      <c r="AL34" s="342">
        <v>3675</v>
      </c>
      <c r="AM34" s="342">
        <v>186216</v>
      </c>
      <c r="AN34" s="342">
        <v>3454</v>
      </c>
      <c r="AO34" s="342">
        <v>299158</v>
      </c>
      <c r="AP34" s="342">
        <v>0</v>
      </c>
      <c r="AQ34" s="342">
        <v>-112942</v>
      </c>
      <c r="AR34" s="342">
        <v>77</v>
      </c>
      <c r="AS34" s="342">
        <v>607</v>
      </c>
      <c r="AT34" s="342">
        <v>0</v>
      </c>
      <c r="AU34" s="342">
        <v>0</v>
      </c>
      <c r="AV34" s="342">
        <v>0</v>
      </c>
      <c r="AW34" s="342">
        <v>0</v>
      </c>
      <c r="AX34" s="342">
        <v>0</v>
      </c>
      <c r="AY34" s="342">
        <v>0</v>
      </c>
      <c r="AZ34" s="342">
        <v>0</v>
      </c>
      <c r="BA34" s="342">
        <v>0</v>
      </c>
      <c r="BB34" s="342">
        <v>0</v>
      </c>
      <c r="BC34" s="342">
        <v>0</v>
      </c>
      <c r="BD34" s="342">
        <v>2</v>
      </c>
      <c r="BE34" s="342">
        <v>0</v>
      </c>
      <c r="BF34" s="342">
        <v>0</v>
      </c>
      <c r="BG34" s="342">
        <v>0</v>
      </c>
      <c r="BH34" s="342">
        <v>0</v>
      </c>
      <c r="BI34" s="342">
        <v>0</v>
      </c>
      <c r="BJ34" s="342">
        <v>0</v>
      </c>
      <c r="BK34" s="342">
        <v>3</v>
      </c>
      <c r="BL34" s="342">
        <v>0</v>
      </c>
      <c r="BM34" s="342">
        <v>0</v>
      </c>
      <c r="BN34" s="342">
        <v>0</v>
      </c>
      <c r="BO34" s="342">
        <v>0</v>
      </c>
      <c r="BP34" s="342">
        <v>0</v>
      </c>
      <c r="BQ34" s="342">
        <v>0</v>
      </c>
      <c r="BR34" s="342">
        <v>3067</v>
      </c>
      <c r="BS34" s="342">
        <v>0</v>
      </c>
      <c r="BT34" s="342">
        <v>674</v>
      </c>
      <c r="BU34" s="342">
        <v>3675</v>
      </c>
      <c r="BV34" s="342">
        <v>0</v>
      </c>
      <c r="BW34" s="342">
        <v>0</v>
      </c>
      <c r="BX34" s="342">
        <v>3</v>
      </c>
      <c r="BY34" s="342">
        <v>1</v>
      </c>
      <c r="BZ34" s="342">
        <v>2</v>
      </c>
      <c r="CA34" s="342">
        <v>0</v>
      </c>
    </row>
    <row r="35" spans="1:90">
      <c r="A35" s="431" t="str">
        <f t="shared" si="0"/>
        <v>1401902262021005</v>
      </c>
      <c r="B35" s="341" t="s">
        <v>1493</v>
      </c>
      <c r="C35" s="341" t="s">
        <v>543</v>
      </c>
      <c r="D35" s="341" t="s">
        <v>555</v>
      </c>
      <c r="E35" s="341" t="s">
        <v>545</v>
      </c>
      <c r="F35" s="341" t="s">
        <v>563</v>
      </c>
      <c r="G35" s="341" t="s">
        <v>454</v>
      </c>
      <c r="H35" s="341" t="s">
        <v>735</v>
      </c>
      <c r="I35" s="341" t="s">
        <v>751</v>
      </c>
      <c r="J35" s="341" t="s">
        <v>559</v>
      </c>
      <c r="K35" s="341" t="s">
        <v>550</v>
      </c>
      <c r="L35" s="341" t="s">
        <v>545</v>
      </c>
      <c r="M35" s="341" t="s">
        <v>714</v>
      </c>
      <c r="N35" s="341" t="s">
        <v>715</v>
      </c>
      <c r="O35" s="341" t="s">
        <v>545</v>
      </c>
      <c r="P35" s="341" t="s">
        <v>545</v>
      </c>
      <c r="Q35" s="341" t="s">
        <v>545</v>
      </c>
      <c r="R35" s="341" t="s">
        <v>545</v>
      </c>
      <c r="S35" s="341" t="s">
        <v>545</v>
      </c>
      <c r="T35" s="342">
        <v>0</v>
      </c>
      <c r="U35" s="342">
        <v>8000</v>
      </c>
      <c r="V35" s="342">
        <v>0</v>
      </c>
      <c r="W35" s="342">
        <v>8000</v>
      </c>
      <c r="X35" s="342">
        <v>0</v>
      </c>
      <c r="Y35" s="342">
        <v>0</v>
      </c>
      <c r="Z35" s="342">
        <v>240000</v>
      </c>
      <c r="AA35" s="342">
        <v>0</v>
      </c>
      <c r="AB35" s="342">
        <v>240000</v>
      </c>
      <c r="AC35" s="342">
        <v>0</v>
      </c>
      <c r="AD35" s="342">
        <v>0</v>
      </c>
      <c r="AE35" s="342">
        <v>200</v>
      </c>
      <c r="AF35" s="342">
        <v>2190</v>
      </c>
      <c r="AG35" s="342">
        <v>0</v>
      </c>
      <c r="AH35" s="342">
        <v>4762</v>
      </c>
      <c r="AI35" s="342">
        <v>0</v>
      </c>
      <c r="AJ35" s="342">
        <v>1864</v>
      </c>
      <c r="AK35" s="342">
        <v>0</v>
      </c>
      <c r="AL35" s="342">
        <v>2898</v>
      </c>
      <c r="AM35" s="342">
        <v>168270</v>
      </c>
      <c r="AN35" s="342">
        <v>3454</v>
      </c>
      <c r="AO35" s="342">
        <v>181405</v>
      </c>
      <c r="AP35" s="342">
        <v>0</v>
      </c>
      <c r="AQ35" s="342">
        <v>-13135</v>
      </c>
      <c r="AR35" s="342">
        <v>128</v>
      </c>
      <c r="AS35" s="342">
        <v>1792</v>
      </c>
      <c r="AT35" s="342">
        <v>0</v>
      </c>
      <c r="AU35" s="342">
        <v>0</v>
      </c>
      <c r="AV35" s="342">
        <v>0</v>
      </c>
      <c r="AW35" s="342">
        <v>0</v>
      </c>
      <c r="AX35" s="342">
        <v>0</v>
      </c>
      <c r="AY35" s="342">
        <v>0</v>
      </c>
      <c r="AZ35" s="342">
        <v>0</v>
      </c>
      <c r="BA35" s="342">
        <v>0</v>
      </c>
      <c r="BB35" s="342">
        <v>0</v>
      </c>
      <c r="BC35" s="342">
        <v>0</v>
      </c>
      <c r="BD35" s="342">
        <v>2</v>
      </c>
      <c r="BE35" s="342">
        <v>0</v>
      </c>
      <c r="BF35" s="342">
        <v>0</v>
      </c>
      <c r="BG35" s="342">
        <v>0</v>
      </c>
      <c r="BH35" s="342">
        <v>0</v>
      </c>
      <c r="BI35" s="342">
        <v>0</v>
      </c>
      <c r="BJ35" s="342">
        <v>0</v>
      </c>
      <c r="BK35" s="342">
        <v>3</v>
      </c>
      <c r="BL35" s="342">
        <v>0</v>
      </c>
      <c r="BM35" s="342">
        <v>0</v>
      </c>
      <c r="BN35" s="342">
        <v>0</v>
      </c>
      <c r="BO35" s="342">
        <v>0</v>
      </c>
      <c r="BP35" s="342">
        <v>0</v>
      </c>
      <c r="BQ35" s="342">
        <v>0</v>
      </c>
      <c r="BR35" s="342">
        <v>2555</v>
      </c>
      <c r="BS35" s="342">
        <v>0</v>
      </c>
      <c r="BT35" s="342">
        <v>601</v>
      </c>
      <c r="BU35" s="342">
        <v>2898</v>
      </c>
      <c r="BV35" s="342">
        <v>15000</v>
      </c>
      <c r="BW35" s="342">
        <v>0</v>
      </c>
      <c r="BX35" s="342">
        <v>3</v>
      </c>
      <c r="BY35" s="342">
        <v>1</v>
      </c>
      <c r="BZ35" s="342">
        <v>2</v>
      </c>
      <c r="CA35" s="342">
        <v>0</v>
      </c>
    </row>
    <row r="36" spans="1:90">
      <c r="A36" s="431" t="str">
        <f t="shared" si="0"/>
        <v>1401902262021006</v>
      </c>
      <c r="B36" s="341" t="s">
        <v>1493</v>
      </c>
      <c r="C36" s="341" t="s">
        <v>543</v>
      </c>
      <c r="D36" s="341" t="s">
        <v>555</v>
      </c>
      <c r="E36" s="341" t="s">
        <v>545</v>
      </c>
      <c r="F36" s="341" t="s">
        <v>563</v>
      </c>
      <c r="G36" s="341" t="s">
        <v>454</v>
      </c>
      <c r="H36" s="341" t="s">
        <v>746</v>
      </c>
      <c r="I36" s="341" t="s">
        <v>1271</v>
      </c>
      <c r="J36" s="341" t="s">
        <v>559</v>
      </c>
      <c r="K36" s="341" t="s">
        <v>550</v>
      </c>
      <c r="L36" s="341" t="s">
        <v>545</v>
      </c>
      <c r="M36" s="341" t="s">
        <v>714</v>
      </c>
      <c r="N36" s="341" t="s">
        <v>715</v>
      </c>
      <c r="O36" s="341" t="s">
        <v>545</v>
      </c>
      <c r="P36" s="341" t="s">
        <v>545</v>
      </c>
      <c r="Q36" s="341" t="s">
        <v>545</v>
      </c>
      <c r="R36" s="341" t="s">
        <v>545</v>
      </c>
      <c r="S36" s="341" t="s">
        <v>545</v>
      </c>
      <c r="T36" s="342">
        <v>0</v>
      </c>
      <c r="U36" s="342">
        <v>16800</v>
      </c>
      <c r="V36" s="342">
        <v>0</v>
      </c>
      <c r="W36" s="342">
        <v>16800</v>
      </c>
      <c r="X36" s="342">
        <v>0</v>
      </c>
      <c r="Y36" s="342">
        <v>0</v>
      </c>
      <c r="Z36" s="342">
        <v>134400</v>
      </c>
      <c r="AA36" s="342">
        <v>0</v>
      </c>
      <c r="AB36" s="342">
        <v>134400</v>
      </c>
      <c r="AC36" s="342">
        <v>0</v>
      </c>
      <c r="AD36" s="342">
        <v>0</v>
      </c>
      <c r="AE36" s="342">
        <v>120</v>
      </c>
      <c r="AF36" s="342">
        <v>477</v>
      </c>
      <c r="AG36" s="342">
        <v>0</v>
      </c>
      <c r="AH36" s="342">
        <v>12314</v>
      </c>
      <c r="AI36" s="342">
        <v>0</v>
      </c>
      <c r="AJ36" s="342">
        <v>12314</v>
      </c>
      <c r="AK36" s="342">
        <v>0</v>
      </c>
      <c r="AL36" s="342">
        <v>0</v>
      </c>
      <c r="AM36" s="342">
        <v>776429</v>
      </c>
      <c r="AN36" s="342">
        <v>70181</v>
      </c>
      <c r="AO36" s="342">
        <v>776429</v>
      </c>
      <c r="AP36" s="342">
        <v>0</v>
      </c>
      <c r="AQ36" s="342">
        <v>0</v>
      </c>
      <c r="AR36" s="342">
        <v>87</v>
      </c>
      <c r="AS36" s="342">
        <v>414</v>
      </c>
      <c r="AT36" s="342">
        <v>0</v>
      </c>
      <c r="AU36" s="342">
        <v>5040401</v>
      </c>
      <c r="AV36" s="342">
        <v>4</v>
      </c>
      <c r="AW36" s="342">
        <v>1914</v>
      </c>
      <c r="AX36" s="342">
        <v>0</v>
      </c>
      <c r="AY36" s="342">
        <v>0</v>
      </c>
      <c r="AZ36" s="342">
        <v>0</v>
      </c>
      <c r="BA36" s="342">
        <v>0</v>
      </c>
      <c r="BB36" s="342">
        <v>0</v>
      </c>
      <c r="BC36" s="342">
        <v>0</v>
      </c>
      <c r="BD36" s="342">
        <v>2</v>
      </c>
      <c r="BE36" s="342">
        <v>0</v>
      </c>
      <c r="BF36" s="342">
        <v>0</v>
      </c>
      <c r="BG36" s="342">
        <v>0</v>
      </c>
      <c r="BH36" s="342">
        <v>0</v>
      </c>
      <c r="BI36" s="342">
        <v>0</v>
      </c>
      <c r="BJ36" s="342">
        <v>0</v>
      </c>
      <c r="BK36" s="342">
        <v>3</v>
      </c>
      <c r="BL36" s="342">
        <v>0</v>
      </c>
      <c r="BM36" s="342">
        <v>0</v>
      </c>
      <c r="BN36" s="342">
        <v>0</v>
      </c>
      <c r="BO36" s="342">
        <v>0</v>
      </c>
      <c r="BP36" s="342">
        <v>0</v>
      </c>
      <c r="BQ36" s="342">
        <v>0</v>
      </c>
      <c r="BR36" s="342">
        <v>1335</v>
      </c>
      <c r="BS36" s="342">
        <v>0</v>
      </c>
      <c r="BT36" s="342">
        <v>288</v>
      </c>
      <c r="BU36" s="342">
        <v>3550</v>
      </c>
      <c r="BV36" s="342">
        <v>0</v>
      </c>
      <c r="BW36" s="342">
        <v>187</v>
      </c>
      <c r="BX36" s="342">
        <v>1</v>
      </c>
      <c r="BY36" s="342">
        <v>2</v>
      </c>
      <c r="BZ36" s="342">
        <v>2</v>
      </c>
      <c r="CA36" s="342">
        <v>0</v>
      </c>
    </row>
    <row r="37" spans="1:90">
      <c r="A37" s="431" t="str">
        <f t="shared" si="0"/>
        <v>1222601262030000</v>
      </c>
      <c r="B37" s="341" t="s">
        <v>1493</v>
      </c>
      <c r="C37" s="341" t="s">
        <v>543</v>
      </c>
      <c r="D37" s="341" t="s">
        <v>547</v>
      </c>
      <c r="E37" s="341" t="s">
        <v>716</v>
      </c>
      <c r="F37" s="341" t="s">
        <v>564</v>
      </c>
      <c r="G37" s="341" t="s">
        <v>455</v>
      </c>
      <c r="H37" s="341" t="s">
        <v>546</v>
      </c>
      <c r="J37" s="341" t="s">
        <v>554</v>
      </c>
      <c r="K37" s="341" t="s">
        <v>548</v>
      </c>
      <c r="L37" s="341" t="s">
        <v>545</v>
      </c>
      <c r="M37" s="341" t="s">
        <v>714</v>
      </c>
      <c r="N37" s="341" t="s">
        <v>715</v>
      </c>
      <c r="O37" s="341" t="s">
        <v>545</v>
      </c>
      <c r="P37" s="341" t="s">
        <v>545</v>
      </c>
      <c r="Q37" s="341" t="s">
        <v>545</v>
      </c>
      <c r="R37" s="341" t="s">
        <v>545</v>
      </c>
      <c r="S37" s="341" t="s">
        <v>545</v>
      </c>
      <c r="T37" s="342">
        <v>11821</v>
      </c>
      <c r="U37" s="342">
        <v>10360</v>
      </c>
      <c r="V37" s="342">
        <v>0</v>
      </c>
      <c r="W37" s="342">
        <v>0</v>
      </c>
      <c r="X37" s="342">
        <v>0</v>
      </c>
      <c r="Y37" s="342">
        <v>10360</v>
      </c>
      <c r="Z37" s="342">
        <v>1461</v>
      </c>
      <c r="AA37" s="342">
        <v>0</v>
      </c>
      <c r="AB37" s="342">
        <v>0</v>
      </c>
      <c r="AC37" s="342">
        <v>1214</v>
      </c>
      <c r="AD37" s="342">
        <v>247</v>
      </c>
      <c r="AE37" s="342">
        <v>11821</v>
      </c>
      <c r="AF37" s="342">
        <v>8713</v>
      </c>
      <c r="AG37" s="342">
        <v>4601</v>
      </c>
      <c r="AH37" s="342">
        <v>0</v>
      </c>
      <c r="AI37" s="342">
        <v>4112</v>
      </c>
      <c r="AJ37" s="342">
        <v>3108</v>
      </c>
      <c r="AK37" s="342">
        <v>0</v>
      </c>
      <c r="AL37" s="342">
        <v>0</v>
      </c>
      <c r="AM37" s="342">
        <v>0</v>
      </c>
      <c r="AN37" s="342">
        <v>3108</v>
      </c>
      <c r="AO37" s="342">
        <v>0</v>
      </c>
      <c r="AP37" s="342">
        <v>0</v>
      </c>
      <c r="AQ37" s="342">
        <v>0</v>
      </c>
      <c r="AR37" s="342">
        <v>0</v>
      </c>
      <c r="AS37" s="342">
        <v>0</v>
      </c>
      <c r="AT37" s="342">
        <v>0</v>
      </c>
      <c r="AU37" s="342">
        <v>0</v>
      </c>
      <c r="AV37" s="342">
        <v>0</v>
      </c>
      <c r="AW37" s="342">
        <v>0</v>
      </c>
      <c r="AX37" s="342">
        <v>0</v>
      </c>
      <c r="AY37" s="342">
        <v>0</v>
      </c>
      <c r="AZ37" s="342">
        <v>0</v>
      </c>
      <c r="BA37" s="342">
        <v>0</v>
      </c>
      <c r="BB37" s="342">
        <v>0</v>
      </c>
      <c r="BC37" s="342">
        <v>0</v>
      </c>
      <c r="BD37" s="342">
        <v>0</v>
      </c>
      <c r="BE37" s="342">
        <v>0</v>
      </c>
      <c r="BF37" s="342">
        <v>0</v>
      </c>
      <c r="BG37" s="342">
        <v>0</v>
      </c>
      <c r="BH37" s="342">
        <v>0</v>
      </c>
      <c r="BI37" s="342">
        <v>0</v>
      </c>
      <c r="BJ37" s="342">
        <v>0</v>
      </c>
      <c r="BK37" s="342">
        <v>0</v>
      </c>
      <c r="BL37" s="342">
        <v>0</v>
      </c>
      <c r="BM37" s="342">
        <v>0</v>
      </c>
      <c r="BN37" s="342">
        <v>0</v>
      </c>
      <c r="BO37" s="342">
        <v>0</v>
      </c>
      <c r="BP37" s="342">
        <v>0</v>
      </c>
      <c r="BQ37" s="342">
        <v>0</v>
      </c>
      <c r="BR37" s="342">
        <v>0</v>
      </c>
      <c r="BS37" s="342">
        <v>0</v>
      </c>
      <c r="BT37" s="342">
        <v>0</v>
      </c>
      <c r="BU37" s="342">
        <v>0</v>
      </c>
      <c r="BV37" s="342">
        <v>0</v>
      </c>
      <c r="BW37" s="342">
        <v>0</v>
      </c>
      <c r="BX37" s="342">
        <v>0</v>
      </c>
      <c r="BY37" s="342">
        <v>0</v>
      </c>
      <c r="BZ37" s="342">
        <v>0</v>
      </c>
      <c r="CA37" s="342">
        <v>0</v>
      </c>
    </row>
    <row r="38" spans="1:90">
      <c r="A38" s="431" t="str">
        <f t="shared" si="0"/>
        <v>1402601262030000</v>
      </c>
      <c r="B38" s="341" t="s">
        <v>1493</v>
      </c>
      <c r="C38" s="341" t="s">
        <v>543</v>
      </c>
      <c r="D38" s="341" t="s">
        <v>555</v>
      </c>
      <c r="E38" s="341" t="s">
        <v>545</v>
      </c>
      <c r="F38" s="341" t="s">
        <v>564</v>
      </c>
      <c r="G38" s="341" t="s">
        <v>455</v>
      </c>
      <c r="H38" s="341" t="s">
        <v>546</v>
      </c>
      <c r="J38" s="341" t="s">
        <v>554</v>
      </c>
      <c r="K38" s="341" t="s">
        <v>548</v>
      </c>
      <c r="L38" s="341" t="s">
        <v>545</v>
      </c>
      <c r="M38" s="341" t="s">
        <v>714</v>
      </c>
      <c r="N38" s="341" t="s">
        <v>715</v>
      </c>
      <c r="O38" s="341" t="s">
        <v>545</v>
      </c>
      <c r="P38" s="341" t="s">
        <v>545</v>
      </c>
      <c r="Q38" s="341" t="s">
        <v>545</v>
      </c>
      <c r="R38" s="341" t="s">
        <v>545</v>
      </c>
      <c r="S38" s="341" t="s">
        <v>545</v>
      </c>
      <c r="T38" s="342">
        <v>13969</v>
      </c>
      <c r="U38" s="342">
        <v>13836</v>
      </c>
      <c r="V38" s="342">
        <v>13836</v>
      </c>
      <c r="W38" s="342">
        <v>0</v>
      </c>
      <c r="X38" s="342">
        <v>0</v>
      </c>
      <c r="Y38" s="342">
        <v>0</v>
      </c>
      <c r="Z38" s="342">
        <v>133</v>
      </c>
      <c r="AA38" s="342">
        <v>0</v>
      </c>
      <c r="AB38" s="342">
        <v>0</v>
      </c>
      <c r="AC38" s="342">
        <v>0</v>
      </c>
      <c r="AD38" s="342">
        <v>133</v>
      </c>
      <c r="AE38" s="342">
        <v>9300</v>
      </c>
      <c r="AF38" s="342">
        <v>8671</v>
      </c>
      <c r="AG38" s="342">
        <v>1489</v>
      </c>
      <c r="AH38" s="342">
        <v>0</v>
      </c>
      <c r="AI38" s="342">
        <v>7182</v>
      </c>
      <c r="AJ38" s="342">
        <v>629</v>
      </c>
      <c r="AK38" s="342">
        <v>0</v>
      </c>
      <c r="AL38" s="342">
        <v>0</v>
      </c>
      <c r="AM38" s="342">
        <v>0</v>
      </c>
      <c r="AN38" s="342">
        <v>629</v>
      </c>
      <c r="AO38" s="342">
        <v>4669</v>
      </c>
      <c r="AP38" s="342">
        <v>0</v>
      </c>
      <c r="AQ38" s="342">
        <v>0</v>
      </c>
      <c r="AR38" s="342">
        <v>0</v>
      </c>
      <c r="AS38" s="342">
        <v>0</v>
      </c>
      <c r="AT38" s="342">
        <v>0</v>
      </c>
      <c r="AU38" s="342">
        <v>0</v>
      </c>
      <c r="AV38" s="342">
        <v>0</v>
      </c>
      <c r="AW38" s="342">
        <v>0</v>
      </c>
      <c r="AX38" s="342">
        <v>0</v>
      </c>
      <c r="AY38" s="342">
        <v>0</v>
      </c>
      <c r="AZ38" s="342">
        <v>3000</v>
      </c>
      <c r="BA38" s="342">
        <v>3000</v>
      </c>
      <c r="BB38" s="342">
        <v>0</v>
      </c>
      <c r="BC38" s="342">
        <v>0</v>
      </c>
      <c r="BD38" s="342">
        <v>0</v>
      </c>
      <c r="BE38" s="342">
        <v>0</v>
      </c>
      <c r="BF38" s="342">
        <v>3000</v>
      </c>
      <c r="BG38" s="342">
        <v>0</v>
      </c>
      <c r="BH38" s="342">
        <v>0</v>
      </c>
      <c r="BI38" s="342">
        <v>0</v>
      </c>
      <c r="BJ38" s="342">
        <v>0</v>
      </c>
      <c r="BK38" s="342">
        <v>0</v>
      </c>
      <c r="BL38" s="342">
        <v>0</v>
      </c>
      <c r="BM38" s="342">
        <v>0</v>
      </c>
      <c r="BN38" s="342">
        <v>0</v>
      </c>
      <c r="BO38" s="342">
        <v>3000</v>
      </c>
      <c r="BP38" s="342">
        <v>0</v>
      </c>
      <c r="BQ38" s="342">
        <v>0</v>
      </c>
      <c r="BR38" s="342">
        <v>0</v>
      </c>
      <c r="BS38" s="342">
        <v>0</v>
      </c>
      <c r="BT38" s="342">
        <v>0</v>
      </c>
      <c r="BU38" s="342">
        <v>0</v>
      </c>
      <c r="BV38" s="342">
        <v>0</v>
      </c>
      <c r="BW38" s="342">
        <v>-3000</v>
      </c>
      <c r="BX38" s="342">
        <v>1669</v>
      </c>
      <c r="BY38" s="342">
        <v>1330</v>
      </c>
      <c r="BZ38" s="342">
        <v>0</v>
      </c>
      <c r="CA38" s="342">
        <v>0</v>
      </c>
    </row>
    <row r="39" spans="1:90">
      <c r="A39" s="431" t="str">
        <f t="shared" si="0"/>
        <v>1222602262030000</v>
      </c>
      <c r="B39" s="341" t="s">
        <v>1493</v>
      </c>
      <c r="C39" s="341" t="s">
        <v>543</v>
      </c>
      <c r="D39" s="341" t="s">
        <v>547</v>
      </c>
      <c r="E39" s="341" t="s">
        <v>716</v>
      </c>
      <c r="F39" s="341" t="s">
        <v>564</v>
      </c>
      <c r="G39" s="341" t="s">
        <v>455</v>
      </c>
      <c r="H39" s="341" t="s">
        <v>546</v>
      </c>
      <c r="J39" s="341" t="s">
        <v>554</v>
      </c>
      <c r="K39" s="341" t="s">
        <v>550</v>
      </c>
      <c r="L39" s="341" t="s">
        <v>545</v>
      </c>
      <c r="M39" s="341" t="s">
        <v>714</v>
      </c>
      <c r="N39" s="341" t="s">
        <v>715</v>
      </c>
      <c r="O39" s="341" t="s">
        <v>545</v>
      </c>
      <c r="P39" s="341" t="s">
        <v>545</v>
      </c>
      <c r="Q39" s="341" t="s">
        <v>545</v>
      </c>
      <c r="R39" s="341" t="s">
        <v>545</v>
      </c>
      <c r="S39" s="341" t="s">
        <v>545</v>
      </c>
      <c r="T39" s="342">
        <v>0</v>
      </c>
      <c r="U39" s="342">
        <v>0</v>
      </c>
      <c r="V39" s="342">
        <v>0</v>
      </c>
      <c r="W39" s="342">
        <v>0</v>
      </c>
      <c r="X39" s="342">
        <v>0</v>
      </c>
      <c r="Y39" s="342">
        <v>0</v>
      </c>
      <c r="Z39" s="342">
        <v>0</v>
      </c>
      <c r="AA39" s="342">
        <v>0</v>
      </c>
      <c r="AB39" s="342">
        <v>0</v>
      </c>
      <c r="AC39" s="342">
        <v>134</v>
      </c>
      <c r="AD39" s="342">
        <v>0</v>
      </c>
      <c r="AE39" s="342">
        <v>0</v>
      </c>
      <c r="AF39" s="342">
        <v>134</v>
      </c>
      <c r="AG39" s="342">
        <v>0</v>
      </c>
      <c r="AH39" s="342">
        <v>0</v>
      </c>
      <c r="AI39" s="342">
        <v>0</v>
      </c>
      <c r="AJ39" s="342">
        <v>0</v>
      </c>
      <c r="AK39" s="342">
        <v>0</v>
      </c>
      <c r="AL39" s="342">
        <v>0</v>
      </c>
      <c r="AM39" s="342">
        <v>4601</v>
      </c>
      <c r="AN39" s="342">
        <v>0</v>
      </c>
      <c r="AO39" s="342">
        <v>0</v>
      </c>
      <c r="AU39" s="342">
        <v>0</v>
      </c>
      <c r="AV39" s="342">
        <v>0</v>
      </c>
      <c r="AW39" s="342">
        <v>0</v>
      </c>
      <c r="AX39" s="342">
        <v>0</v>
      </c>
      <c r="AY39" s="342">
        <v>0</v>
      </c>
      <c r="AZ39" s="342">
        <v>0</v>
      </c>
      <c r="BA39" s="342">
        <v>0</v>
      </c>
      <c r="BB39" s="342">
        <v>0</v>
      </c>
      <c r="BC39" s="342">
        <v>0</v>
      </c>
      <c r="BD39" s="342">
        <v>0</v>
      </c>
      <c r="BE39" s="342">
        <v>0</v>
      </c>
      <c r="BF39" s="342">
        <v>0</v>
      </c>
      <c r="BG39" s="342">
        <v>0</v>
      </c>
      <c r="BH39" s="342">
        <v>0</v>
      </c>
      <c r="BI39" s="342">
        <v>0</v>
      </c>
      <c r="BJ39" s="342">
        <v>0</v>
      </c>
      <c r="BK39" s="342">
        <v>0</v>
      </c>
      <c r="BL39" s="342">
        <v>0</v>
      </c>
      <c r="BM39" s="342">
        <v>0</v>
      </c>
      <c r="BN39" s="342">
        <v>0</v>
      </c>
      <c r="BO39" s="342">
        <v>0</v>
      </c>
      <c r="BP39" s="342">
        <v>0</v>
      </c>
      <c r="BQ39" s="342">
        <v>0</v>
      </c>
      <c r="BR39" s="342">
        <v>0</v>
      </c>
      <c r="BS39" s="342">
        <v>1214</v>
      </c>
      <c r="BT39" s="342">
        <v>0</v>
      </c>
      <c r="BU39" s="342">
        <v>0</v>
      </c>
      <c r="BV39" s="342">
        <v>0</v>
      </c>
      <c r="BW39" s="342">
        <v>0</v>
      </c>
      <c r="BX39" s="342">
        <v>0</v>
      </c>
      <c r="BY39" s="342">
        <v>0</v>
      </c>
      <c r="BZ39" s="342">
        <v>0</v>
      </c>
      <c r="CA39" s="342">
        <v>0</v>
      </c>
      <c r="CB39" s="342">
        <v>0</v>
      </c>
      <c r="CC39" s="342">
        <v>0</v>
      </c>
      <c r="CD39" s="342">
        <v>0</v>
      </c>
      <c r="CE39" s="342">
        <v>0</v>
      </c>
      <c r="CF39" s="342">
        <v>0</v>
      </c>
      <c r="CG39" s="342">
        <v>0</v>
      </c>
      <c r="CH39" s="342">
        <v>0</v>
      </c>
      <c r="CI39" s="342">
        <v>0</v>
      </c>
      <c r="CJ39" s="342">
        <v>0</v>
      </c>
      <c r="CK39" s="342">
        <v>0</v>
      </c>
      <c r="CL39" s="342">
        <v>0</v>
      </c>
    </row>
    <row r="40" spans="1:90">
      <c r="A40" s="431" t="str">
        <f t="shared" si="0"/>
        <v>1402602262030000</v>
      </c>
      <c r="B40" s="341" t="s">
        <v>1493</v>
      </c>
      <c r="C40" s="341" t="s">
        <v>543</v>
      </c>
      <c r="D40" s="341" t="s">
        <v>555</v>
      </c>
      <c r="E40" s="341" t="s">
        <v>545</v>
      </c>
      <c r="F40" s="341" t="s">
        <v>564</v>
      </c>
      <c r="G40" s="341" t="s">
        <v>455</v>
      </c>
      <c r="H40" s="341" t="s">
        <v>546</v>
      </c>
      <c r="J40" s="341" t="s">
        <v>554</v>
      </c>
      <c r="K40" s="341" t="s">
        <v>550</v>
      </c>
      <c r="L40" s="341" t="s">
        <v>545</v>
      </c>
      <c r="M40" s="341" t="s">
        <v>714</v>
      </c>
      <c r="N40" s="341" t="s">
        <v>715</v>
      </c>
      <c r="O40" s="341" t="s">
        <v>545</v>
      </c>
      <c r="P40" s="341" t="s">
        <v>545</v>
      </c>
      <c r="Q40" s="341" t="s">
        <v>545</v>
      </c>
      <c r="R40" s="341" t="s">
        <v>545</v>
      </c>
      <c r="S40" s="341" t="s">
        <v>545</v>
      </c>
      <c r="T40" s="342">
        <v>0</v>
      </c>
      <c r="U40" s="342">
        <v>339</v>
      </c>
      <c r="V40" s="342">
        <v>0</v>
      </c>
      <c r="W40" s="342">
        <v>0</v>
      </c>
      <c r="X40" s="342">
        <v>0</v>
      </c>
      <c r="Y40" s="342">
        <v>0</v>
      </c>
      <c r="Z40" s="342">
        <v>0</v>
      </c>
      <c r="AA40" s="342">
        <v>339</v>
      </c>
      <c r="AB40" s="342">
        <v>0</v>
      </c>
      <c r="AC40" s="342">
        <v>3198</v>
      </c>
      <c r="AD40" s="342">
        <v>0</v>
      </c>
      <c r="AE40" s="342">
        <v>0</v>
      </c>
      <c r="AF40" s="342">
        <v>3198</v>
      </c>
      <c r="AG40" s="342">
        <v>0</v>
      </c>
      <c r="AH40" s="342">
        <v>0</v>
      </c>
      <c r="AI40" s="342">
        <v>0</v>
      </c>
      <c r="AJ40" s="342">
        <v>0</v>
      </c>
      <c r="AK40" s="342">
        <v>0</v>
      </c>
      <c r="AL40" s="342">
        <v>0</v>
      </c>
      <c r="AM40" s="342">
        <v>1489</v>
      </c>
      <c r="AN40" s="342">
        <v>0</v>
      </c>
      <c r="AO40" s="342">
        <v>0</v>
      </c>
      <c r="AU40" s="342">
        <v>0</v>
      </c>
      <c r="AV40" s="342">
        <v>0</v>
      </c>
      <c r="AW40" s="342">
        <v>0</v>
      </c>
      <c r="AX40" s="342">
        <v>0</v>
      </c>
      <c r="AY40" s="342">
        <v>0</v>
      </c>
      <c r="AZ40" s="342">
        <v>0</v>
      </c>
      <c r="BA40" s="342">
        <v>0</v>
      </c>
      <c r="BB40" s="342">
        <v>0</v>
      </c>
      <c r="BC40" s="342">
        <v>0</v>
      </c>
      <c r="BD40" s="342">
        <v>0</v>
      </c>
      <c r="BE40" s="342">
        <v>0</v>
      </c>
      <c r="BF40" s="342">
        <v>0</v>
      </c>
      <c r="BG40" s="342">
        <v>0</v>
      </c>
      <c r="BH40" s="342">
        <v>0</v>
      </c>
      <c r="BI40" s="342">
        <v>0</v>
      </c>
      <c r="BJ40" s="342">
        <v>0</v>
      </c>
      <c r="BK40" s="342">
        <v>0</v>
      </c>
      <c r="BL40" s="342">
        <v>0</v>
      </c>
      <c r="BM40" s="342">
        <v>0</v>
      </c>
      <c r="BN40" s="342">
        <v>0</v>
      </c>
      <c r="BO40" s="342">
        <v>0</v>
      </c>
      <c r="BP40" s="342">
        <v>3000</v>
      </c>
      <c r="BQ40" s="342">
        <v>0</v>
      </c>
      <c r="BR40" s="342">
        <v>0</v>
      </c>
      <c r="BS40" s="342">
        <v>0</v>
      </c>
      <c r="BT40" s="342">
        <v>0</v>
      </c>
      <c r="BU40" s="342">
        <v>0</v>
      </c>
      <c r="BV40" s="342">
        <v>0</v>
      </c>
      <c r="BW40" s="342">
        <v>0</v>
      </c>
      <c r="BX40" s="342">
        <v>0</v>
      </c>
      <c r="BY40" s="342">
        <v>0</v>
      </c>
      <c r="BZ40" s="342">
        <v>0</v>
      </c>
      <c r="CA40" s="342">
        <v>0</v>
      </c>
      <c r="CB40" s="342">
        <v>0</v>
      </c>
      <c r="CC40" s="342">
        <v>0</v>
      </c>
      <c r="CD40" s="342">
        <v>0</v>
      </c>
      <c r="CE40" s="342">
        <v>0</v>
      </c>
      <c r="CF40" s="342">
        <v>0</v>
      </c>
      <c r="CG40" s="342">
        <v>0</v>
      </c>
      <c r="CH40" s="342">
        <v>0</v>
      </c>
      <c r="CI40" s="342">
        <v>0</v>
      </c>
      <c r="CJ40" s="342">
        <v>0</v>
      </c>
      <c r="CK40" s="342">
        <v>0</v>
      </c>
      <c r="CL40" s="342">
        <v>0</v>
      </c>
    </row>
    <row r="41" spans="1:90">
      <c r="A41" s="431" t="str">
        <f t="shared" si="0"/>
        <v>1222101262030000</v>
      </c>
      <c r="B41" s="341" t="s">
        <v>1493</v>
      </c>
      <c r="C41" s="341" t="s">
        <v>543</v>
      </c>
      <c r="D41" s="341" t="s">
        <v>547</v>
      </c>
      <c r="E41" s="341" t="s">
        <v>716</v>
      </c>
      <c r="F41" s="341" t="s">
        <v>564</v>
      </c>
      <c r="G41" s="341" t="s">
        <v>455</v>
      </c>
      <c r="H41" s="341" t="s">
        <v>546</v>
      </c>
      <c r="J41" s="341" t="s">
        <v>549</v>
      </c>
      <c r="K41" s="341" t="s">
        <v>548</v>
      </c>
      <c r="L41" s="341" t="s">
        <v>545</v>
      </c>
      <c r="M41" s="341" t="s">
        <v>714</v>
      </c>
      <c r="N41" s="341" t="s">
        <v>715</v>
      </c>
      <c r="O41" s="341" t="s">
        <v>545</v>
      </c>
      <c r="P41" s="341" t="s">
        <v>545</v>
      </c>
      <c r="Q41" s="341" t="s">
        <v>545</v>
      </c>
      <c r="R41" s="341" t="s">
        <v>545</v>
      </c>
      <c r="S41" s="341" t="s">
        <v>545</v>
      </c>
      <c r="T41" s="342">
        <v>2527</v>
      </c>
      <c r="U41" s="342">
        <v>1284</v>
      </c>
      <c r="V41" s="342">
        <v>0</v>
      </c>
      <c r="W41" s="342">
        <v>0</v>
      </c>
      <c r="X41" s="342">
        <v>790</v>
      </c>
      <c r="Y41" s="342">
        <v>4601</v>
      </c>
      <c r="Z41" s="342">
        <v>0</v>
      </c>
      <c r="AA41" s="342">
        <v>0</v>
      </c>
      <c r="AB41" s="342">
        <v>0</v>
      </c>
      <c r="AC41" s="342">
        <v>0</v>
      </c>
      <c r="AD41" s="342">
        <v>0</v>
      </c>
      <c r="AE41" s="342">
        <v>0</v>
      </c>
      <c r="AF41" s="342">
        <v>134</v>
      </c>
      <c r="AG41" s="342">
        <v>2742</v>
      </c>
      <c r="AH41" s="342">
        <v>4344</v>
      </c>
      <c r="AI41" s="342">
        <v>11821</v>
      </c>
      <c r="AJ41" s="342">
        <v>0</v>
      </c>
      <c r="AK41" s="342">
        <v>0</v>
      </c>
      <c r="AL41" s="342">
        <v>0</v>
      </c>
      <c r="AM41" s="342">
        <v>0</v>
      </c>
      <c r="AN41" s="342">
        <v>0</v>
      </c>
      <c r="AO41" s="342">
        <v>0</v>
      </c>
      <c r="AP41" s="342">
        <v>0</v>
      </c>
      <c r="AQ41" s="342">
        <v>0</v>
      </c>
      <c r="AR41" s="342">
        <v>0</v>
      </c>
      <c r="AS41" s="342">
        <v>0</v>
      </c>
      <c r="AT41" s="342">
        <v>0</v>
      </c>
      <c r="AU41" s="342">
        <v>0</v>
      </c>
      <c r="AV41" s="342">
        <v>0</v>
      </c>
      <c r="AW41" s="342">
        <v>0</v>
      </c>
      <c r="AX41" s="342">
        <v>0</v>
      </c>
      <c r="AY41" s="342">
        <v>11821</v>
      </c>
    </row>
    <row r="42" spans="1:90">
      <c r="A42" s="431" t="str">
        <f t="shared" si="0"/>
        <v>1402101262030000</v>
      </c>
      <c r="B42" s="341" t="s">
        <v>1493</v>
      </c>
      <c r="C42" s="341" t="s">
        <v>543</v>
      </c>
      <c r="D42" s="341" t="s">
        <v>555</v>
      </c>
      <c r="E42" s="341" t="s">
        <v>545</v>
      </c>
      <c r="F42" s="341" t="s">
        <v>564</v>
      </c>
      <c r="G42" s="341" t="s">
        <v>455</v>
      </c>
      <c r="H42" s="341" t="s">
        <v>546</v>
      </c>
      <c r="J42" s="341" t="s">
        <v>549</v>
      </c>
      <c r="K42" s="341" t="s">
        <v>548</v>
      </c>
      <c r="L42" s="341" t="s">
        <v>545</v>
      </c>
      <c r="M42" s="341" t="s">
        <v>714</v>
      </c>
      <c r="N42" s="341" t="s">
        <v>715</v>
      </c>
      <c r="O42" s="341" t="s">
        <v>545</v>
      </c>
      <c r="P42" s="341" t="s">
        <v>545</v>
      </c>
      <c r="Q42" s="341" t="s">
        <v>545</v>
      </c>
      <c r="R42" s="341" t="s">
        <v>545</v>
      </c>
      <c r="S42" s="341" t="s">
        <v>545</v>
      </c>
      <c r="T42" s="342">
        <v>0</v>
      </c>
      <c r="U42" s="342">
        <v>238</v>
      </c>
      <c r="V42" s="342">
        <v>1165</v>
      </c>
      <c r="W42" s="342">
        <v>0</v>
      </c>
      <c r="X42" s="342">
        <v>86</v>
      </c>
      <c r="Y42" s="342">
        <v>1489</v>
      </c>
      <c r="Z42" s="342">
        <v>0</v>
      </c>
      <c r="AA42" s="342">
        <v>0</v>
      </c>
      <c r="AB42" s="342">
        <v>0</v>
      </c>
      <c r="AC42" s="342">
        <v>0</v>
      </c>
      <c r="AD42" s="342">
        <v>284</v>
      </c>
      <c r="AE42" s="342">
        <v>0</v>
      </c>
      <c r="AF42" s="342">
        <v>198</v>
      </c>
      <c r="AG42" s="342">
        <v>2458</v>
      </c>
      <c r="AH42" s="342">
        <v>4871</v>
      </c>
      <c r="AI42" s="342">
        <v>9300</v>
      </c>
      <c r="AJ42" s="342">
        <v>0</v>
      </c>
      <c r="AK42" s="342">
        <v>0</v>
      </c>
      <c r="AL42" s="342">
        <v>0</v>
      </c>
      <c r="AM42" s="342">
        <v>0</v>
      </c>
      <c r="AN42" s="342">
        <v>0</v>
      </c>
      <c r="AO42" s="342">
        <v>0</v>
      </c>
      <c r="AP42" s="342">
        <v>0</v>
      </c>
      <c r="AQ42" s="342">
        <v>0</v>
      </c>
      <c r="AR42" s="342">
        <v>0</v>
      </c>
      <c r="AS42" s="342">
        <v>0</v>
      </c>
      <c r="AT42" s="342">
        <v>0</v>
      </c>
      <c r="AU42" s="342">
        <v>0</v>
      </c>
      <c r="AV42" s="342">
        <v>0</v>
      </c>
      <c r="AW42" s="342">
        <v>0</v>
      </c>
      <c r="AX42" s="342">
        <v>0</v>
      </c>
      <c r="AY42" s="342">
        <v>9300</v>
      </c>
    </row>
    <row r="43" spans="1:90">
      <c r="A43" s="431" t="str">
        <f t="shared" si="0"/>
        <v>1222102262030000</v>
      </c>
      <c r="B43" s="341" t="s">
        <v>1493</v>
      </c>
      <c r="C43" s="341" t="s">
        <v>543</v>
      </c>
      <c r="D43" s="341" t="s">
        <v>547</v>
      </c>
      <c r="E43" s="341" t="s">
        <v>716</v>
      </c>
      <c r="F43" s="341" t="s">
        <v>564</v>
      </c>
      <c r="G43" s="341" t="s">
        <v>455</v>
      </c>
      <c r="H43" s="341" t="s">
        <v>546</v>
      </c>
      <c r="J43" s="341" t="s">
        <v>549</v>
      </c>
      <c r="K43" s="341" t="s">
        <v>550</v>
      </c>
      <c r="L43" s="341" t="s">
        <v>545</v>
      </c>
      <c r="M43" s="341" t="s">
        <v>714</v>
      </c>
      <c r="N43" s="341" t="s">
        <v>715</v>
      </c>
      <c r="O43" s="341" t="s">
        <v>545</v>
      </c>
      <c r="P43" s="341" t="s">
        <v>545</v>
      </c>
      <c r="Q43" s="341" t="s">
        <v>545</v>
      </c>
      <c r="R43" s="341" t="s">
        <v>545</v>
      </c>
      <c r="S43" s="341" t="s">
        <v>545</v>
      </c>
      <c r="T43" s="342">
        <v>2527</v>
      </c>
      <c r="U43" s="342">
        <v>0</v>
      </c>
      <c r="V43" s="342">
        <v>1284</v>
      </c>
      <c r="W43" s="342">
        <v>0</v>
      </c>
      <c r="X43" s="342">
        <v>0</v>
      </c>
      <c r="Y43" s="342">
        <v>0</v>
      </c>
      <c r="Z43" s="342">
        <v>0</v>
      </c>
      <c r="AA43" s="342">
        <v>0</v>
      </c>
      <c r="AB43" s="342">
        <v>790</v>
      </c>
      <c r="AC43" s="342">
        <v>0</v>
      </c>
      <c r="AD43" s="342">
        <v>0</v>
      </c>
    </row>
    <row r="44" spans="1:90">
      <c r="A44" s="431" t="str">
        <f t="shared" si="0"/>
        <v>1402102262030000</v>
      </c>
      <c r="B44" s="341" t="s">
        <v>1493</v>
      </c>
      <c r="C44" s="341" t="s">
        <v>543</v>
      </c>
      <c r="D44" s="341" t="s">
        <v>555</v>
      </c>
      <c r="E44" s="341" t="s">
        <v>545</v>
      </c>
      <c r="F44" s="341" t="s">
        <v>564</v>
      </c>
      <c r="G44" s="341" t="s">
        <v>455</v>
      </c>
      <c r="H44" s="341" t="s">
        <v>546</v>
      </c>
      <c r="J44" s="341" t="s">
        <v>549</v>
      </c>
      <c r="K44" s="341" t="s">
        <v>550</v>
      </c>
      <c r="L44" s="341" t="s">
        <v>545</v>
      </c>
      <c r="M44" s="341" t="s">
        <v>714</v>
      </c>
      <c r="N44" s="341" t="s">
        <v>715</v>
      </c>
      <c r="O44" s="341" t="s">
        <v>545</v>
      </c>
      <c r="P44" s="341" t="s">
        <v>545</v>
      </c>
      <c r="Q44" s="341" t="s">
        <v>545</v>
      </c>
      <c r="R44" s="341" t="s">
        <v>545</v>
      </c>
      <c r="S44" s="341" t="s">
        <v>545</v>
      </c>
      <c r="T44" s="342">
        <v>0</v>
      </c>
      <c r="U44" s="342">
        <v>0</v>
      </c>
      <c r="V44" s="342">
        <v>0</v>
      </c>
      <c r="W44" s="342">
        <v>0</v>
      </c>
      <c r="X44" s="342">
        <v>238</v>
      </c>
      <c r="Y44" s="342">
        <v>1165</v>
      </c>
      <c r="Z44" s="342">
        <v>0</v>
      </c>
      <c r="AA44" s="342">
        <v>0</v>
      </c>
      <c r="AB44" s="342">
        <v>0</v>
      </c>
      <c r="AC44" s="342">
        <v>0</v>
      </c>
      <c r="AD44" s="342">
        <v>86</v>
      </c>
    </row>
    <row r="45" spans="1:90">
      <c r="A45" s="431" t="str">
        <f t="shared" si="0"/>
        <v>1221801262030000</v>
      </c>
      <c r="B45" s="341" t="s">
        <v>1493</v>
      </c>
      <c r="C45" s="341" t="s">
        <v>543</v>
      </c>
      <c r="D45" s="341" t="s">
        <v>547</v>
      </c>
      <c r="E45" s="341" t="s">
        <v>716</v>
      </c>
      <c r="F45" s="341" t="s">
        <v>564</v>
      </c>
      <c r="G45" s="341" t="s">
        <v>455</v>
      </c>
      <c r="H45" s="341" t="s">
        <v>546</v>
      </c>
      <c r="J45" s="341" t="s">
        <v>558</v>
      </c>
      <c r="K45" s="341" t="s">
        <v>548</v>
      </c>
      <c r="L45" s="341" t="s">
        <v>545</v>
      </c>
      <c r="M45" s="341" t="s">
        <v>714</v>
      </c>
      <c r="N45" s="341" t="s">
        <v>715</v>
      </c>
      <c r="O45" s="341" t="s">
        <v>545</v>
      </c>
      <c r="P45" s="341" t="s">
        <v>545</v>
      </c>
      <c r="Q45" s="341" t="s">
        <v>545</v>
      </c>
      <c r="R45" s="341" t="s">
        <v>545</v>
      </c>
      <c r="S45" s="341" t="s">
        <v>545</v>
      </c>
      <c r="T45" s="342">
        <v>4090401</v>
      </c>
      <c r="U45" s="342">
        <v>0</v>
      </c>
      <c r="V45" s="342">
        <v>0</v>
      </c>
      <c r="W45" s="342">
        <v>0</v>
      </c>
      <c r="X45" s="342">
        <v>0</v>
      </c>
      <c r="Y45" s="342">
        <v>2757970</v>
      </c>
      <c r="Z45" s="342">
        <v>546992</v>
      </c>
      <c r="AA45" s="342">
        <v>41618</v>
      </c>
      <c r="AB45" s="342">
        <v>5042</v>
      </c>
      <c r="AC45" s="342">
        <v>2757970</v>
      </c>
      <c r="AD45" s="342">
        <v>546992</v>
      </c>
      <c r="AE45" s="342">
        <v>0</v>
      </c>
      <c r="AF45" s="342">
        <v>0</v>
      </c>
      <c r="AG45" s="342">
        <v>0</v>
      </c>
      <c r="AH45" s="342">
        <v>0</v>
      </c>
      <c r="AI45" s="342">
        <v>0</v>
      </c>
      <c r="AJ45" s="342">
        <v>0</v>
      </c>
      <c r="AK45" s="342">
        <v>0</v>
      </c>
      <c r="AL45" s="342">
        <v>0</v>
      </c>
      <c r="AM45" s="342">
        <v>0</v>
      </c>
      <c r="AN45" s="342">
        <v>505374</v>
      </c>
      <c r="AO45" s="342">
        <v>41618</v>
      </c>
      <c r="AP45" s="342">
        <v>0</v>
      </c>
      <c r="AQ45" s="342">
        <v>1</v>
      </c>
      <c r="AR45" s="342">
        <v>0</v>
      </c>
      <c r="AS45" s="342">
        <v>1</v>
      </c>
      <c r="AT45" s="342">
        <v>4080401</v>
      </c>
      <c r="AU45" s="342">
        <v>0</v>
      </c>
      <c r="AV45" s="342">
        <v>0</v>
      </c>
      <c r="AW45" s="342">
        <v>0</v>
      </c>
      <c r="AX45" s="342">
        <v>0</v>
      </c>
      <c r="AY45" s="342">
        <v>6679320</v>
      </c>
      <c r="AZ45" s="342">
        <v>546992</v>
      </c>
      <c r="BA45" s="342">
        <v>12211</v>
      </c>
      <c r="BB45" s="342">
        <v>121275</v>
      </c>
      <c r="BC45" s="342">
        <v>39237</v>
      </c>
      <c r="BD45" s="342">
        <v>0</v>
      </c>
      <c r="BE45" s="342">
        <v>6643921</v>
      </c>
      <c r="BF45" s="342">
        <v>546992</v>
      </c>
      <c r="BG45" s="342">
        <v>0</v>
      </c>
      <c r="BH45" s="342">
        <v>0</v>
      </c>
      <c r="BI45" s="342">
        <v>35399</v>
      </c>
      <c r="BJ45" s="342">
        <v>0</v>
      </c>
      <c r="BK45" s="342">
        <v>0</v>
      </c>
      <c r="BL45" s="342">
        <v>0</v>
      </c>
      <c r="BM45" s="342">
        <v>0</v>
      </c>
      <c r="BN45" s="342">
        <v>0</v>
      </c>
      <c r="BO45" s="342">
        <v>0</v>
      </c>
      <c r="BP45" s="342">
        <v>425717</v>
      </c>
      <c r="BQ45" s="342">
        <v>83455</v>
      </c>
      <c r="BR45" s="342">
        <v>37820</v>
      </c>
      <c r="BS45" s="342">
        <v>0</v>
      </c>
      <c r="BT45" s="342">
        <v>0</v>
      </c>
      <c r="BU45" s="342">
        <v>0</v>
      </c>
      <c r="BV45" s="342">
        <v>0</v>
      </c>
      <c r="BW45" s="342">
        <v>0</v>
      </c>
      <c r="BX45" s="342">
        <v>0</v>
      </c>
      <c r="BY45" s="342">
        <v>0</v>
      </c>
      <c r="BZ45" s="342">
        <v>0</v>
      </c>
      <c r="CA45" s="342">
        <v>0</v>
      </c>
      <c r="CB45" s="342">
        <v>0</v>
      </c>
      <c r="CC45" s="342">
        <v>0</v>
      </c>
      <c r="CD45" s="342">
        <v>0</v>
      </c>
      <c r="CE45" s="342">
        <v>0</v>
      </c>
      <c r="CF45" s="342">
        <v>0</v>
      </c>
      <c r="CG45" s="342">
        <v>0</v>
      </c>
      <c r="CH45" s="342">
        <v>0</v>
      </c>
      <c r="CI45" s="342">
        <v>0</v>
      </c>
    </row>
    <row r="46" spans="1:90">
      <c r="A46" s="431" t="str">
        <f t="shared" si="0"/>
        <v>1221802262030000</v>
      </c>
      <c r="B46" s="341" t="s">
        <v>1493</v>
      </c>
      <c r="C46" s="341" t="s">
        <v>543</v>
      </c>
      <c r="D46" s="341" t="s">
        <v>547</v>
      </c>
      <c r="E46" s="341" t="s">
        <v>716</v>
      </c>
      <c r="F46" s="341" t="s">
        <v>564</v>
      </c>
      <c r="G46" s="341" t="s">
        <v>455</v>
      </c>
      <c r="H46" s="341" t="s">
        <v>546</v>
      </c>
      <c r="J46" s="341" t="s">
        <v>558</v>
      </c>
      <c r="K46" s="341" t="s">
        <v>550</v>
      </c>
      <c r="L46" s="341" t="s">
        <v>545</v>
      </c>
      <c r="M46" s="341" t="s">
        <v>714</v>
      </c>
      <c r="N46" s="341" t="s">
        <v>715</v>
      </c>
      <c r="O46" s="341" t="s">
        <v>545</v>
      </c>
      <c r="P46" s="341" t="s">
        <v>545</v>
      </c>
      <c r="Q46" s="341" t="s">
        <v>545</v>
      </c>
      <c r="R46" s="341" t="s">
        <v>545</v>
      </c>
      <c r="S46" s="341" t="s">
        <v>545</v>
      </c>
      <c r="T46" s="342">
        <v>0</v>
      </c>
      <c r="U46" s="342">
        <v>0</v>
      </c>
      <c r="V46" s="342">
        <v>0</v>
      </c>
      <c r="W46" s="342">
        <v>0</v>
      </c>
      <c r="X46" s="342">
        <v>0</v>
      </c>
      <c r="Y46" s="342">
        <v>0</v>
      </c>
      <c r="Z46" s="342">
        <v>0</v>
      </c>
      <c r="AA46" s="342">
        <v>0</v>
      </c>
      <c r="AB46" s="342">
        <v>0</v>
      </c>
      <c r="AC46" s="342">
        <v>0</v>
      </c>
      <c r="AD46" s="342">
        <v>0</v>
      </c>
      <c r="AE46" s="342">
        <v>0</v>
      </c>
      <c r="AF46" s="342">
        <v>0</v>
      </c>
      <c r="AG46" s="342">
        <v>0</v>
      </c>
      <c r="AH46" s="342">
        <v>1</v>
      </c>
      <c r="AI46" s="342">
        <v>0</v>
      </c>
      <c r="AJ46" s="342">
        <v>0</v>
      </c>
      <c r="AK46" s="342">
        <v>0</v>
      </c>
      <c r="AL46" s="342">
        <v>0</v>
      </c>
      <c r="AM46" s="342">
        <v>0</v>
      </c>
      <c r="AN46" s="342">
        <v>0</v>
      </c>
      <c r="AO46" s="342">
        <v>0</v>
      </c>
      <c r="AP46" s="342">
        <v>0</v>
      </c>
      <c r="AQ46" s="342">
        <v>0</v>
      </c>
      <c r="AR46" s="342">
        <v>0</v>
      </c>
      <c r="AS46" s="342">
        <v>0</v>
      </c>
      <c r="AT46" s="342">
        <v>0</v>
      </c>
      <c r="AU46" s="342">
        <v>0</v>
      </c>
      <c r="AV46" s="342">
        <v>0</v>
      </c>
      <c r="AW46" s="342">
        <v>0</v>
      </c>
      <c r="AX46" s="342">
        <v>0</v>
      </c>
      <c r="AY46" s="342">
        <v>0</v>
      </c>
    </row>
    <row r="47" spans="1:90">
      <c r="A47" s="431" t="str">
        <f t="shared" si="0"/>
        <v>1223401262030001</v>
      </c>
      <c r="B47" s="341" t="s">
        <v>1493</v>
      </c>
      <c r="C47" s="341" t="s">
        <v>543</v>
      </c>
      <c r="D47" s="341" t="s">
        <v>547</v>
      </c>
      <c r="E47" s="341" t="s">
        <v>716</v>
      </c>
      <c r="F47" s="341" t="s">
        <v>564</v>
      </c>
      <c r="G47" s="341" t="s">
        <v>455</v>
      </c>
      <c r="H47" s="341" t="s">
        <v>728</v>
      </c>
      <c r="I47" s="341" t="s">
        <v>750</v>
      </c>
      <c r="J47" s="341" t="s">
        <v>723</v>
      </c>
      <c r="K47" s="341" t="s">
        <v>548</v>
      </c>
      <c r="L47" s="341" t="s">
        <v>545</v>
      </c>
      <c r="M47" s="341" t="s">
        <v>714</v>
      </c>
      <c r="N47" s="341" t="s">
        <v>716</v>
      </c>
      <c r="O47" s="341" t="s">
        <v>545</v>
      </c>
      <c r="P47" s="341" t="s">
        <v>545</v>
      </c>
      <c r="Q47" s="341" t="s">
        <v>715</v>
      </c>
      <c r="R47" s="341" t="s">
        <v>545</v>
      </c>
      <c r="S47" s="341" t="s">
        <v>545</v>
      </c>
      <c r="T47" s="342">
        <v>0</v>
      </c>
      <c r="U47" s="342">
        <v>0</v>
      </c>
      <c r="V47" s="342">
        <v>0</v>
      </c>
      <c r="W47" s="342">
        <v>0</v>
      </c>
      <c r="X47" s="342">
        <v>0</v>
      </c>
      <c r="Y47" s="342">
        <v>0</v>
      </c>
      <c r="Z47" s="342">
        <v>0</v>
      </c>
      <c r="AA47" s="342">
        <v>0</v>
      </c>
      <c r="AB47" s="342">
        <v>0</v>
      </c>
      <c r="AC47" s="342">
        <v>0</v>
      </c>
      <c r="AD47" s="342">
        <v>0</v>
      </c>
      <c r="AE47" s="342">
        <v>0</v>
      </c>
      <c r="AF47" s="342">
        <v>0</v>
      </c>
      <c r="AG47" s="342">
        <v>0</v>
      </c>
      <c r="AH47" s="342">
        <v>0</v>
      </c>
      <c r="AI47" s="342">
        <v>0</v>
      </c>
      <c r="AJ47" s="342">
        <v>0</v>
      </c>
      <c r="AK47" s="342">
        <v>0</v>
      </c>
      <c r="AL47" s="342">
        <v>0</v>
      </c>
      <c r="AM47" s="342">
        <v>0</v>
      </c>
      <c r="AN47" s="342">
        <v>0</v>
      </c>
      <c r="AO47" s="342">
        <v>0</v>
      </c>
      <c r="AP47" s="342">
        <v>0</v>
      </c>
      <c r="AQ47" s="342">
        <v>0</v>
      </c>
      <c r="AR47" s="342">
        <v>0</v>
      </c>
      <c r="AS47" s="342">
        <v>0</v>
      </c>
      <c r="AT47" s="342">
        <v>0</v>
      </c>
      <c r="AU47" s="342">
        <v>4080401</v>
      </c>
      <c r="AV47" s="342">
        <v>6679320</v>
      </c>
      <c r="AW47" s="342">
        <v>546992</v>
      </c>
      <c r="AX47" s="342">
        <v>12211</v>
      </c>
      <c r="AY47" s="342">
        <v>121275</v>
      </c>
      <c r="AZ47" s="342">
        <v>39237</v>
      </c>
      <c r="BA47" s="342">
        <v>0</v>
      </c>
      <c r="BB47" s="342">
        <v>6643921</v>
      </c>
      <c r="BC47" s="342">
        <v>546992</v>
      </c>
      <c r="BD47" s="342">
        <v>0</v>
      </c>
      <c r="BE47" s="342">
        <v>0</v>
      </c>
      <c r="BF47" s="342">
        <v>6643921</v>
      </c>
      <c r="BG47" s="342">
        <v>35399</v>
      </c>
      <c r="BH47" s="342">
        <v>35399</v>
      </c>
      <c r="BI47" s="342">
        <v>35399</v>
      </c>
      <c r="BJ47" s="342">
        <v>0</v>
      </c>
      <c r="BK47" s="342">
        <v>0</v>
      </c>
      <c r="BL47" s="342">
        <v>0</v>
      </c>
      <c r="BM47" s="342">
        <v>0</v>
      </c>
      <c r="BN47" s="342">
        <v>0</v>
      </c>
      <c r="BO47" s="342">
        <v>0</v>
      </c>
      <c r="BP47" s="342">
        <v>0</v>
      </c>
      <c r="BQ47" s="342">
        <v>425717</v>
      </c>
      <c r="BR47" s="342">
        <v>83455</v>
      </c>
      <c r="BS47" s="342">
        <v>37820</v>
      </c>
      <c r="BT47" s="342">
        <v>0</v>
      </c>
      <c r="BU47" s="342">
        <v>0</v>
      </c>
      <c r="BV47" s="342">
        <v>0</v>
      </c>
      <c r="BW47" s="342">
        <v>0</v>
      </c>
      <c r="BX47" s="342">
        <v>0</v>
      </c>
      <c r="BY47" s="342">
        <v>0</v>
      </c>
      <c r="BZ47" s="342">
        <v>0</v>
      </c>
      <c r="CA47" s="342">
        <v>0</v>
      </c>
      <c r="CB47" s="342">
        <v>0</v>
      </c>
      <c r="CC47" s="342">
        <v>0</v>
      </c>
      <c r="CD47" s="342">
        <v>0</v>
      </c>
      <c r="CE47" s="342">
        <v>0</v>
      </c>
      <c r="CF47" s="342">
        <v>0</v>
      </c>
      <c r="CG47" s="342">
        <v>0</v>
      </c>
      <c r="CH47" s="342">
        <v>0</v>
      </c>
      <c r="CI47" s="342">
        <v>0</v>
      </c>
      <c r="CJ47" s="342">
        <v>0</v>
      </c>
      <c r="CK47" s="342">
        <v>0</v>
      </c>
    </row>
    <row r="48" spans="1:90">
      <c r="A48" s="431" t="str">
        <f t="shared" si="0"/>
        <v>1223401262030002</v>
      </c>
      <c r="B48" s="341" t="s">
        <v>1493</v>
      </c>
      <c r="C48" s="341" t="s">
        <v>543</v>
      </c>
      <c r="D48" s="341" t="s">
        <v>547</v>
      </c>
      <c r="E48" s="341" t="s">
        <v>716</v>
      </c>
      <c r="F48" s="341" t="s">
        <v>564</v>
      </c>
      <c r="G48" s="341" t="s">
        <v>455</v>
      </c>
      <c r="H48" s="341" t="s">
        <v>727</v>
      </c>
      <c r="I48" s="341" t="s">
        <v>750</v>
      </c>
      <c r="J48" s="341" t="s">
        <v>723</v>
      </c>
      <c r="K48" s="341" t="s">
        <v>548</v>
      </c>
      <c r="L48" s="341" t="s">
        <v>545</v>
      </c>
      <c r="M48" s="341" t="s">
        <v>714</v>
      </c>
      <c r="N48" s="341" t="s">
        <v>716</v>
      </c>
      <c r="O48" s="341" t="s">
        <v>545</v>
      </c>
      <c r="P48" s="341" t="s">
        <v>545</v>
      </c>
      <c r="Q48" s="341" t="s">
        <v>714</v>
      </c>
      <c r="R48" s="341" t="s">
        <v>545</v>
      </c>
      <c r="S48" s="341" t="s">
        <v>545</v>
      </c>
      <c r="T48" s="342">
        <v>4090401</v>
      </c>
      <c r="U48" s="342">
        <v>2757970</v>
      </c>
      <c r="V48" s="342">
        <v>546992</v>
      </c>
      <c r="W48" s="342">
        <v>5042</v>
      </c>
      <c r="X48" s="342">
        <v>41618</v>
      </c>
      <c r="Y48" s="342">
        <v>51715</v>
      </c>
      <c r="Z48" s="342">
        <v>0</v>
      </c>
      <c r="AA48" s="342">
        <v>2757970</v>
      </c>
      <c r="AB48" s="342">
        <v>546992</v>
      </c>
      <c r="AC48" s="342">
        <v>0</v>
      </c>
      <c r="AD48" s="342">
        <v>0</v>
      </c>
      <c r="AE48" s="342">
        <v>2757970</v>
      </c>
      <c r="AF48" s="342">
        <v>0</v>
      </c>
      <c r="AG48" s="342">
        <v>0</v>
      </c>
      <c r="AH48" s="342">
        <v>0</v>
      </c>
      <c r="AI48" s="342">
        <v>41618</v>
      </c>
      <c r="AJ48" s="342">
        <v>0</v>
      </c>
      <c r="AK48" s="342">
        <v>0</v>
      </c>
      <c r="AL48" s="342">
        <v>0</v>
      </c>
      <c r="AM48" s="342">
        <v>0</v>
      </c>
      <c r="AN48" s="342">
        <v>0</v>
      </c>
      <c r="AO48" s="342">
        <v>0</v>
      </c>
      <c r="AP48" s="342">
        <v>505374</v>
      </c>
      <c r="AQ48" s="342">
        <v>41618</v>
      </c>
      <c r="AR48" s="342">
        <v>0</v>
      </c>
      <c r="AS48" s="342">
        <v>0</v>
      </c>
      <c r="AT48" s="342">
        <v>0</v>
      </c>
      <c r="AU48" s="342">
        <v>0</v>
      </c>
      <c r="AV48" s="342">
        <v>0</v>
      </c>
      <c r="AW48" s="342">
        <v>0</v>
      </c>
      <c r="AX48" s="342">
        <v>0</v>
      </c>
      <c r="AY48" s="342">
        <v>0</v>
      </c>
      <c r="AZ48" s="342">
        <v>0</v>
      </c>
      <c r="BA48" s="342">
        <v>0</v>
      </c>
      <c r="BB48" s="342">
        <v>0</v>
      </c>
      <c r="BC48" s="342">
        <v>0</v>
      </c>
      <c r="BD48" s="342">
        <v>0</v>
      </c>
      <c r="BE48" s="342">
        <v>0</v>
      </c>
      <c r="BF48" s="342">
        <v>0</v>
      </c>
      <c r="BG48" s="342">
        <v>0</v>
      </c>
      <c r="BH48" s="342">
        <v>0</v>
      </c>
      <c r="BI48" s="342">
        <v>0</v>
      </c>
      <c r="BJ48" s="342">
        <v>0</v>
      </c>
      <c r="BK48" s="342">
        <v>0</v>
      </c>
      <c r="BL48" s="342">
        <v>0</v>
      </c>
      <c r="BM48" s="342">
        <v>0</v>
      </c>
      <c r="BN48" s="342">
        <v>0</v>
      </c>
      <c r="BO48" s="342">
        <v>0</v>
      </c>
      <c r="BP48" s="342">
        <v>0</v>
      </c>
      <c r="BQ48" s="342">
        <v>0</v>
      </c>
      <c r="BR48" s="342">
        <v>0</v>
      </c>
      <c r="BS48" s="342">
        <v>0</v>
      </c>
      <c r="BT48" s="342">
        <v>0</v>
      </c>
      <c r="BU48" s="342">
        <v>0</v>
      </c>
      <c r="BV48" s="342">
        <v>0</v>
      </c>
      <c r="BW48" s="342">
        <v>0</v>
      </c>
      <c r="BX48" s="342">
        <v>0</v>
      </c>
      <c r="BY48" s="342">
        <v>0</v>
      </c>
      <c r="BZ48" s="342">
        <v>0</v>
      </c>
      <c r="CA48" s="342">
        <v>0</v>
      </c>
      <c r="CB48" s="342">
        <v>0</v>
      </c>
      <c r="CC48" s="342">
        <v>0</v>
      </c>
      <c r="CD48" s="342">
        <v>0</v>
      </c>
      <c r="CE48" s="342">
        <v>0</v>
      </c>
      <c r="CF48" s="342">
        <v>0</v>
      </c>
      <c r="CG48" s="342">
        <v>0</v>
      </c>
      <c r="CH48" s="342">
        <v>0</v>
      </c>
      <c r="CI48" s="342">
        <v>0</v>
      </c>
      <c r="CJ48" s="342">
        <v>0</v>
      </c>
      <c r="CK48" s="342">
        <v>0</v>
      </c>
    </row>
    <row r="49" spans="1:90">
      <c r="A49" s="431" t="str">
        <f t="shared" si="0"/>
        <v>1223402262030001</v>
      </c>
      <c r="B49" s="341" t="s">
        <v>1493</v>
      </c>
      <c r="C49" s="341" t="s">
        <v>543</v>
      </c>
      <c r="D49" s="341" t="s">
        <v>547</v>
      </c>
      <c r="E49" s="341" t="s">
        <v>716</v>
      </c>
      <c r="F49" s="341" t="s">
        <v>564</v>
      </c>
      <c r="G49" s="341" t="s">
        <v>455</v>
      </c>
      <c r="H49" s="341" t="s">
        <v>728</v>
      </c>
      <c r="I49" s="341" t="s">
        <v>750</v>
      </c>
      <c r="J49" s="341" t="s">
        <v>723</v>
      </c>
      <c r="K49" s="341" t="s">
        <v>550</v>
      </c>
      <c r="L49" s="341" t="s">
        <v>545</v>
      </c>
      <c r="M49" s="341" t="s">
        <v>714</v>
      </c>
      <c r="N49" s="341" t="s">
        <v>716</v>
      </c>
      <c r="O49" s="341" t="s">
        <v>545</v>
      </c>
      <c r="P49" s="341" t="s">
        <v>545</v>
      </c>
      <c r="Q49" s="341" t="s">
        <v>715</v>
      </c>
      <c r="R49" s="341" t="s">
        <v>545</v>
      </c>
      <c r="S49" s="341" t="s">
        <v>545</v>
      </c>
      <c r="T49" s="342">
        <v>0</v>
      </c>
      <c r="U49" s="342">
        <v>0</v>
      </c>
      <c r="V49" s="342">
        <v>0</v>
      </c>
      <c r="W49" s="342">
        <v>0</v>
      </c>
      <c r="X49" s="342">
        <v>0</v>
      </c>
      <c r="Y49" s="342">
        <v>0</v>
      </c>
      <c r="Z49" s="342">
        <v>0</v>
      </c>
      <c r="AA49" s="342">
        <v>0</v>
      </c>
      <c r="AB49" s="342">
        <v>0</v>
      </c>
      <c r="AC49" s="342">
        <v>0</v>
      </c>
      <c r="AD49" s="342">
        <v>0</v>
      </c>
      <c r="AE49" s="342">
        <v>0</v>
      </c>
      <c r="AF49" s="342">
        <v>0</v>
      </c>
      <c r="AG49" s="342">
        <v>0</v>
      </c>
      <c r="AH49" s="342">
        <v>0</v>
      </c>
      <c r="AI49" s="342">
        <v>0</v>
      </c>
      <c r="AJ49" s="342">
        <v>0</v>
      </c>
      <c r="AK49" s="342">
        <v>34300</v>
      </c>
      <c r="AL49" s="342">
        <v>1</v>
      </c>
      <c r="AM49" s="342" t="s">
        <v>1481</v>
      </c>
    </row>
    <row r="50" spans="1:90">
      <c r="A50" s="431" t="str">
        <f t="shared" si="0"/>
        <v>1223402262030002</v>
      </c>
      <c r="B50" s="341" t="s">
        <v>1493</v>
      </c>
      <c r="C50" s="341" t="s">
        <v>543</v>
      </c>
      <c r="D50" s="341" t="s">
        <v>547</v>
      </c>
      <c r="E50" s="341" t="s">
        <v>716</v>
      </c>
      <c r="F50" s="341" t="s">
        <v>564</v>
      </c>
      <c r="G50" s="341" t="s">
        <v>455</v>
      </c>
      <c r="H50" s="341" t="s">
        <v>727</v>
      </c>
      <c r="I50" s="341" t="s">
        <v>750</v>
      </c>
      <c r="J50" s="341" t="s">
        <v>723</v>
      </c>
      <c r="K50" s="341" t="s">
        <v>550</v>
      </c>
      <c r="L50" s="341" t="s">
        <v>545</v>
      </c>
      <c r="M50" s="341" t="s">
        <v>714</v>
      </c>
      <c r="N50" s="341" t="s">
        <v>716</v>
      </c>
      <c r="O50" s="341" t="s">
        <v>545</v>
      </c>
      <c r="P50" s="341" t="s">
        <v>545</v>
      </c>
      <c r="Q50" s="341" t="s">
        <v>714</v>
      </c>
      <c r="R50" s="341" t="s">
        <v>545</v>
      </c>
      <c r="S50" s="341" t="s">
        <v>545</v>
      </c>
      <c r="T50" s="342">
        <v>0</v>
      </c>
      <c r="U50" s="342">
        <v>0</v>
      </c>
      <c r="V50" s="342">
        <v>0</v>
      </c>
      <c r="W50" s="342">
        <v>0</v>
      </c>
      <c r="X50" s="342">
        <v>0</v>
      </c>
      <c r="Y50" s="342">
        <v>0</v>
      </c>
      <c r="Z50" s="342">
        <v>0</v>
      </c>
      <c r="AA50" s="342">
        <v>0</v>
      </c>
      <c r="AB50" s="342">
        <v>0</v>
      </c>
      <c r="AC50" s="342">
        <v>0</v>
      </c>
      <c r="AD50" s="342">
        <v>0</v>
      </c>
      <c r="AE50" s="342">
        <v>0</v>
      </c>
      <c r="AF50" s="342">
        <v>0</v>
      </c>
      <c r="AG50" s="342">
        <v>0</v>
      </c>
      <c r="AH50" s="342">
        <v>0</v>
      </c>
      <c r="AI50" s="342">
        <v>0</v>
      </c>
      <c r="AJ50" s="342">
        <v>0</v>
      </c>
      <c r="AK50" s="342">
        <v>34300</v>
      </c>
      <c r="AL50" s="342">
        <v>3</v>
      </c>
      <c r="AM50" s="342" t="s">
        <v>1481</v>
      </c>
    </row>
    <row r="51" spans="1:90">
      <c r="A51" s="431" t="str">
        <f t="shared" si="0"/>
        <v>1401901262030001</v>
      </c>
      <c r="B51" s="341" t="s">
        <v>1493</v>
      </c>
      <c r="C51" s="341" t="s">
        <v>543</v>
      </c>
      <c r="D51" s="341" t="s">
        <v>555</v>
      </c>
      <c r="E51" s="341" t="s">
        <v>545</v>
      </c>
      <c r="F51" s="341" t="s">
        <v>564</v>
      </c>
      <c r="G51" s="341" t="s">
        <v>455</v>
      </c>
      <c r="H51" s="341" t="s">
        <v>728</v>
      </c>
      <c r="I51" s="341" t="s">
        <v>749</v>
      </c>
      <c r="J51" s="341" t="s">
        <v>559</v>
      </c>
      <c r="K51" s="341" t="s">
        <v>548</v>
      </c>
      <c r="L51" s="341" t="s">
        <v>545</v>
      </c>
      <c r="M51" s="341" t="s">
        <v>714</v>
      </c>
      <c r="N51" s="341" t="s">
        <v>715</v>
      </c>
      <c r="O51" s="341" t="s">
        <v>545</v>
      </c>
      <c r="P51" s="341" t="s">
        <v>545</v>
      </c>
      <c r="Q51" s="341" t="s">
        <v>545</v>
      </c>
      <c r="R51" s="341" t="s">
        <v>545</v>
      </c>
      <c r="S51" s="341" t="s">
        <v>545</v>
      </c>
      <c r="T51" s="342">
        <v>3481101</v>
      </c>
      <c r="U51" s="342">
        <v>0</v>
      </c>
      <c r="V51" s="342">
        <v>0</v>
      </c>
      <c r="W51" s="342">
        <v>0</v>
      </c>
      <c r="X51" s="342">
        <v>0</v>
      </c>
      <c r="Y51" s="342">
        <v>4007</v>
      </c>
      <c r="Z51" s="342">
        <v>0</v>
      </c>
      <c r="AA51" s="342">
        <v>0</v>
      </c>
      <c r="AB51" s="342">
        <v>2049</v>
      </c>
      <c r="AC51" s="342">
        <v>0</v>
      </c>
      <c r="AD51" s="342">
        <v>2049</v>
      </c>
      <c r="AE51" s="342">
        <v>56</v>
      </c>
      <c r="AF51" s="342">
        <v>0</v>
      </c>
      <c r="AG51" s="342">
        <v>2400</v>
      </c>
      <c r="AH51" s="342">
        <v>0</v>
      </c>
      <c r="AI51" s="342">
        <v>216642</v>
      </c>
      <c r="AJ51" s="342">
        <v>113800</v>
      </c>
      <c r="AK51" s="342">
        <v>101554</v>
      </c>
      <c r="AL51" s="342">
        <v>493</v>
      </c>
      <c r="AM51" s="342">
        <v>117</v>
      </c>
      <c r="AN51" s="342">
        <v>678</v>
      </c>
      <c r="AO51" s="342">
        <v>0</v>
      </c>
      <c r="AP51" s="342">
        <v>88000</v>
      </c>
      <c r="AQ51" s="342">
        <v>95800</v>
      </c>
      <c r="AR51" s="342">
        <v>32842</v>
      </c>
      <c r="AS51" s="342">
        <v>0</v>
      </c>
      <c r="AT51" s="342">
        <v>3471113</v>
      </c>
      <c r="AU51" s="342">
        <v>3471215</v>
      </c>
      <c r="AV51" s="342">
        <v>3471215</v>
      </c>
      <c r="AW51" s="342">
        <v>3481031</v>
      </c>
      <c r="AX51" s="342">
        <v>0</v>
      </c>
      <c r="AY51" s="342">
        <v>0</v>
      </c>
      <c r="AZ51" s="342">
        <v>0</v>
      </c>
      <c r="BA51" s="342">
        <v>0</v>
      </c>
      <c r="BB51" s="342">
        <v>5011001</v>
      </c>
      <c r="BC51" s="342">
        <v>12</v>
      </c>
      <c r="BD51" s="342">
        <v>2</v>
      </c>
      <c r="BE51" s="342">
        <v>0</v>
      </c>
    </row>
    <row r="52" spans="1:90">
      <c r="A52" s="431" t="str">
        <f t="shared" si="0"/>
        <v>1401901262030002</v>
      </c>
      <c r="B52" s="341" t="s">
        <v>1493</v>
      </c>
      <c r="C52" s="341" t="s">
        <v>543</v>
      </c>
      <c r="D52" s="341" t="s">
        <v>555</v>
      </c>
      <c r="E52" s="341" t="s">
        <v>545</v>
      </c>
      <c r="F52" s="341" t="s">
        <v>564</v>
      </c>
      <c r="G52" s="341" t="s">
        <v>455</v>
      </c>
      <c r="H52" s="341" t="s">
        <v>727</v>
      </c>
      <c r="I52" s="341" t="s">
        <v>748</v>
      </c>
      <c r="J52" s="341" t="s">
        <v>559</v>
      </c>
      <c r="K52" s="341" t="s">
        <v>548</v>
      </c>
      <c r="L52" s="341" t="s">
        <v>545</v>
      </c>
      <c r="M52" s="341" t="s">
        <v>714</v>
      </c>
      <c r="N52" s="341" t="s">
        <v>715</v>
      </c>
      <c r="O52" s="341" t="s">
        <v>545</v>
      </c>
      <c r="P52" s="341" t="s">
        <v>545</v>
      </c>
      <c r="Q52" s="341" t="s">
        <v>545</v>
      </c>
      <c r="R52" s="341" t="s">
        <v>545</v>
      </c>
      <c r="S52" s="341" t="s">
        <v>545</v>
      </c>
      <c r="T52" s="342">
        <v>4060101</v>
      </c>
      <c r="U52" s="342">
        <v>0</v>
      </c>
      <c r="V52" s="342">
        <v>0</v>
      </c>
      <c r="W52" s="342">
        <v>0</v>
      </c>
      <c r="X52" s="342">
        <v>0</v>
      </c>
      <c r="Y52" s="342">
        <v>4007</v>
      </c>
      <c r="Z52" s="342">
        <v>0</v>
      </c>
      <c r="AA52" s="342">
        <v>0</v>
      </c>
      <c r="AB52" s="342">
        <v>3259</v>
      </c>
      <c r="AC52" s="342">
        <v>0</v>
      </c>
      <c r="AD52" s="342">
        <v>3259</v>
      </c>
      <c r="AE52" s="342">
        <v>90</v>
      </c>
      <c r="AF52" s="342">
        <v>0</v>
      </c>
      <c r="AG52" s="342">
        <v>2400</v>
      </c>
      <c r="AH52" s="342">
        <v>0</v>
      </c>
      <c r="AI52" s="342">
        <v>204343</v>
      </c>
      <c r="AJ52" s="342">
        <v>31580</v>
      </c>
      <c r="AK52" s="342">
        <v>172763</v>
      </c>
      <c r="AL52" s="342">
        <v>0</v>
      </c>
      <c r="AM52" s="342">
        <v>0</v>
      </c>
      <c r="AN52" s="342">
        <v>0</v>
      </c>
      <c r="AO52" s="342">
        <v>0</v>
      </c>
      <c r="AP52" s="342">
        <v>0</v>
      </c>
      <c r="AQ52" s="342">
        <v>0</v>
      </c>
      <c r="AR52" s="342">
        <v>204343</v>
      </c>
      <c r="AS52" s="342">
        <v>0</v>
      </c>
      <c r="AT52" s="342">
        <v>0</v>
      </c>
      <c r="AU52" s="342">
        <v>0</v>
      </c>
      <c r="AV52" s="342">
        <v>4051120</v>
      </c>
      <c r="AW52" s="342">
        <v>4051227</v>
      </c>
      <c r="AX52" s="342">
        <v>360</v>
      </c>
      <c r="AY52" s="342">
        <v>200</v>
      </c>
      <c r="AZ52" s="342">
        <v>75</v>
      </c>
      <c r="BA52" s="342">
        <v>312</v>
      </c>
      <c r="BB52" s="342">
        <v>5011001</v>
      </c>
      <c r="BC52" s="342">
        <v>29</v>
      </c>
      <c r="BD52" s="342">
        <v>1</v>
      </c>
      <c r="BE52" s="342">
        <v>0</v>
      </c>
    </row>
    <row r="53" spans="1:90">
      <c r="A53" s="431" t="str">
        <f t="shared" si="0"/>
        <v>1401901262030003</v>
      </c>
      <c r="B53" s="341" t="s">
        <v>1493</v>
      </c>
      <c r="C53" s="341" t="s">
        <v>543</v>
      </c>
      <c r="D53" s="341" t="s">
        <v>555</v>
      </c>
      <c r="E53" s="341" t="s">
        <v>545</v>
      </c>
      <c r="F53" s="341" t="s">
        <v>564</v>
      </c>
      <c r="G53" s="341" t="s">
        <v>455</v>
      </c>
      <c r="H53" s="341" t="s">
        <v>726</v>
      </c>
      <c r="I53" s="341" t="s">
        <v>747</v>
      </c>
      <c r="J53" s="341" t="s">
        <v>559</v>
      </c>
      <c r="K53" s="341" t="s">
        <v>548</v>
      </c>
      <c r="L53" s="341" t="s">
        <v>545</v>
      </c>
      <c r="M53" s="341" t="s">
        <v>714</v>
      </c>
      <c r="N53" s="341" t="s">
        <v>715</v>
      </c>
      <c r="O53" s="341" t="s">
        <v>545</v>
      </c>
      <c r="P53" s="341" t="s">
        <v>545</v>
      </c>
      <c r="Q53" s="341" t="s">
        <v>545</v>
      </c>
      <c r="R53" s="341" t="s">
        <v>545</v>
      </c>
      <c r="S53" s="341" t="s">
        <v>545</v>
      </c>
      <c r="T53" s="342">
        <v>4110925</v>
      </c>
      <c r="U53" s="342">
        <v>0</v>
      </c>
      <c r="V53" s="342">
        <v>0</v>
      </c>
      <c r="W53" s="342">
        <v>0</v>
      </c>
      <c r="X53" s="342">
        <v>0</v>
      </c>
      <c r="Y53" s="342">
        <v>4007</v>
      </c>
      <c r="Z53" s="342">
        <v>0</v>
      </c>
      <c r="AA53" s="342">
        <v>0</v>
      </c>
      <c r="AB53" s="342">
        <v>2019</v>
      </c>
      <c r="AC53" s="342">
        <v>0</v>
      </c>
      <c r="AD53" s="342">
        <v>2019</v>
      </c>
      <c r="AE53" s="342">
        <v>65</v>
      </c>
      <c r="AF53" s="342">
        <v>0</v>
      </c>
      <c r="AG53" s="342">
        <v>2400</v>
      </c>
      <c r="AH53" s="342">
        <v>0</v>
      </c>
      <c r="AI53" s="342">
        <v>72229</v>
      </c>
      <c r="AJ53" s="342">
        <v>20813</v>
      </c>
      <c r="AK53" s="342">
        <v>51416</v>
      </c>
      <c r="AL53" s="342">
        <v>0</v>
      </c>
      <c r="AM53" s="342">
        <v>0</v>
      </c>
      <c r="AN53" s="342">
        <v>0</v>
      </c>
      <c r="AO53" s="342">
        <v>0</v>
      </c>
      <c r="AP53" s="342">
        <v>0</v>
      </c>
      <c r="AQ53" s="342">
        <v>0</v>
      </c>
      <c r="AR53" s="342">
        <v>72229</v>
      </c>
      <c r="AS53" s="342">
        <v>0</v>
      </c>
      <c r="AT53" s="342">
        <v>0</v>
      </c>
      <c r="AU53" s="342">
        <v>0</v>
      </c>
      <c r="AV53" s="342">
        <v>4110826</v>
      </c>
      <c r="AW53" s="342">
        <v>4110921</v>
      </c>
      <c r="AX53" s="342">
        <v>480</v>
      </c>
      <c r="AY53" s="342">
        <v>200</v>
      </c>
      <c r="AZ53" s="342">
        <v>69</v>
      </c>
      <c r="BA53" s="342">
        <v>543</v>
      </c>
      <c r="BB53" s="342">
        <v>5011001</v>
      </c>
      <c r="BC53" s="342">
        <v>15</v>
      </c>
      <c r="BD53" s="342">
        <v>2</v>
      </c>
      <c r="BE53" s="342">
        <v>0</v>
      </c>
    </row>
    <row r="54" spans="1:90">
      <c r="A54" s="431" t="str">
        <f t="shared" si="0"/>
        <v>1401902262030001</v>
      </c>
      <c r="B54" s="341" t="s">
        <v>1493</v>
      </c>
      <c r="C54" s="341" t="s">
        <v>543</v>
      </c>
      <c r="D54" s="341" t="s">
        <v>555</v>
      </c>
      <c r="E54" s="341" t="s">
        <v>545</v>
      </c>
      <c r="F54" s="341" t="s">
        <v>564</v>
      </c>
      <c r="G54" s="341" t="s">
        <v>455</v>
      </c>
      <c r="H54" s="341" t="s">
        <v>728</v>
      </c>
      <c r="I54" s="341" t="s">
        <v>749</v>
      </c>
      <c r="J54" s="341" t="s">
        <v>559</v>
      </c>
      <c r="K54" s="341" t="s">
        <v>550</v>
      </c>
      <c r="L54" s="341" t="s">
        <v>545</v>
      </c>
      <c r="M54" s="341" t="s">
        <v>714</v>
      </c>
      <c r="N54" s="341" t="s">
        <v>715</v>
      </c>
      <c r="O54" s="341" t="s">
        <v>545</v>
      </c>
      <c r="P54" s="341" t="s">
        <v>545</v>
      </c>
      <c r="Q54" s="341" t="s">
        <v>545</v>
      </c>
      <c r="R54" s="341" t="s">
        <v>545</v>
      </c>
      <c r="S54" s="341" t="s">
        <v>545</v>
      </c>
      <c r="T54" s="342">
        <v>0</v>
      </c>
      <c r="U54" s="342">
        <v>3341</v>
      </c>
      <c r="V54" s="342">
        <v>0</v>
      </c>
      <c r="W54" s="342">
        <v>801</v>
      </c>
      <c r="X54" s="342">
        <v>0</v>
      </c>
      <c r="Y54" s="342">
        <v>2540</v>
      </c>
      <c r="Z54" s="342">
        <v>779070</v>
      </c>
      <c r="AA54" s="342">
        <v>106067</v>
      </c>
      <c r="AB54" s="342">
        <v>696526</v>
      </c>
      <c r="AC54" s="342">
        <v>0</v>
      </c>
      <c r="AD54" s="342">
        <v>82544</v>
      </c>
      <c r="AE54" s="342">
        <v>48</v>
      </c>
      <c r="AF54" s="342">
        <v>3631</v>
      </c>
      <c r="AG54" s="342">
        <v>0</v>
      </c>
      <c r="AH54" s="342">
        <v>3445</v>
      </c>
      <c r="AI54" s="342">
        <v>0</v>
      </c>
      <c r="AJ54" s="342">
        <v>730</v>
      </c>
      <c r="AK54" s="342">
        <v>0</v>
      </c>
      <c r="AL54" s="342">
        <v>2715</v>
      </c>
      <c r="AM54" s="342">
        <v>723080</v>
      </c>
      <c r="AN54" s="342">
        <v>0</v>
      </c>
      <c r="AO54" s="342">
        <v>708499</v>
      </c>
      <c r="AP54" s="342">
        <v>0</v>
      </c>
      <c r="AQ54" s="342">
        <v>14581</v>
      </c>
      <c r="AR54" s="342">
        <v>50</v>
      </c>
      <c r="AS54" s="342">
        <v>1998</v>
      </c>
      <c r="AT54" s="342">
        <v>0</v>
      </c>
      <c r="AU54" s="342">
        <v>0</v>
      </c>
      <c r="AV54" s="342">
        <v>0</v>
      </c>
      <c r="AW54" s="342">
        <v>0</v>
      </c>
      <c r="AX54" s="342">
        <v>0</v>
      </c>
      <c r="AY54" s="342">
        <v>0</v>
      </c>
      <c r="AZ54" s="342">
        <v>0</v>
      </c>
      <c r="BA54" s="342">
        <v>0</v>
      </c>
      <c r="BB54" s="342">
        <v>0</v>
      </c>
      <c r="BC54" s="342">
        <v>0</v>
      </c>
      <c r="BD54" s="342">
        <v>2</v>
      </c>
      <c r="BE54" s="342">
        <v>0</v>
      </c>
      <c r="BF54" s="342">
        <v>0</v>
      </c>
      <c r="BG54" s="342">
        <v>0</v>
      </c>
      <c r="BH54" s="342">
        <v>0</v>
      </c>
      <c r="BI54" s="342">
        <v>0</v>
      </c>
      <c r="BJ54" s="342">
        <v>0</v>
      </c>
      <c r="BK54" s="342">
        <v>3</v>
      </c>
      <c r="BL54" s="342">
        <v>0</v>
      </c>
      <c r="BM54" s="342">
        <v>0</v>
      </c>
      <c r="BN54" s="342">
        <v>0</v>
      </c>
      <c r="BO54" s="342">
        <v>0</v>
      </c>
      <c r="BP54" s="342">
        <v>0</v>
      </c>
      <c r="BQ54" s="342">
        <v>0</v>
      </c>
      <c r="BR54" s="342">
        <v>4952</v>
      </c>
      <c r="BS54" s="342">
        <v>0</v>
      </c>
      <c r="BT54" s="342">
        <v>844</v>
      </c>
      <c r="BU54" s="342">
        <v>2749</v>
      </c>
      <c r="BV54" s="342">
        <v>0</v>
      </c>
      <c r="BW54" s="342">
        <v>0</v>
      </c>
      <c r="BX54" s="342">
        <v>2</v>
      </c>
      <c r="BY54" s="342">
        <v>1</v>
      </c>
      <c r="BZ54" s="342">
        <v>2</v>
      </c>
      <c r="CA54" s="342">
        <v>0</v>
      </c>
    </row>
    <row r="55" spans="1:90">
      <c r="A55" s="431" t="str">
        <f t="shared" si="0"/>
        <v>1401902262030002</v>
      </c>
      <c r="B55" s="341" t="s">
        <v>1493</v>
      </c>
      <c r="C55" s="341" t="s">
        <v>543</v>
      </c>
      <c r="D55" s="341" t="s">
        <v>555</v>
      </c>
      <c r="E55" s="341" t="s">
        <v>545</v>
      </c>
      <c r="F55" s="341" t="s">
        <v>564</v>
      </c>
      <c r="G55" s="341" t="s">
        <v>455</v>
      </c>
      <c r="H55" s="341" t="s">
        <v>727</v>
      </c>
      <c r="I55" s="341" t="s">
        <v>748</v>
      </c>
      <c r="J55" s="341" t="s">
        <v>559</v>
      </c>
      <c r="K55" s="341" t="s">
        <v>550</v>
      </c>
      <c r="L55" s="341" t="s">
        <v>545</v>
      </c>
      <c r="M55" s="341" t="s">
        <v>714</v>
      </c>
      <c r="N55" s="341" t="s">
        <v>715</v>
      </c>
      <c r="O55" s="341" t="s">
        <v>545</v>
      </c>
      <c r="P55" s="341" t="s">
        <v>545</v>
      </c>
      <c r="Q55" s="341" t="s">
        <v>545</v>
      </c>
      <c r="R55" s="341" t="s">
        <v>545</v>
      </c>
      <c r="S55" s="341" t="s">
        <v>545</v>
      </c>
      <c r="T55" s="342">
        <v>0</v>
      </c>
      <c r="U55" s="342">
        <v>6458</v>
      </c>
      <c r="V55" s="342">
        <v>0</v>
      </c>
      <c r="W55" s="342">
        <v>9951</v>
      </c>
      <c r="X55" s="342">
        <v>1524</v>
      </c>
      <c r="Y55" s="342">
        <v>-3493</v>
      </c>
      <c r="Z55" s="342">
        <v>447805</v>
      </c>
      <c r="AA55" s="342">
        <v>17956</v>
      </c>
      <c r="AB55" s="342">
        <v>414306</v>
      </c>
      <c r="AC55" s="342">
        <v>15025</v>
      </c>
      <c r="AD55" s="342">
        <v>33499</v>
      </c>
      <c r="AE55" s="342">
        <v>57</v>
      </c>
      <c r="AF55" s="342">
        <v>1366</v>
      </c>
      <c r="AG55" s="342">
        <v>0</v>
      </c>
      <c r="AH55" s="342">
        <v>6320</v>
      </c>
      <c r="AI55" s="342">
        <v>0</v>
      </c>
      <c r="AJ55" s="342">
        <v>9436</v>
      </c>
      <c r="AK55" s="342">
        <v>1489</v>
      </c>
      <c r="AL55" s="342">
        <v>-3116</v>
      </c>
      <c r="AM55" s="342">
        <v>596772</v>
      </c>
      <c r="AN55" s="342">
        <v>17952</v>
      </c>
      <c r="AO55" s="342">
        <v>388810</v>
      </c>
      <c r="AP55" s="342">
        <v>14895</v>
      </c>
      <c r="AQ55" s="342">
        <v>207962</v>
      </c>
      <c r="AR55" s="342">
        <v>54</v>
      </c>
      <c r="AS55" s="342">
        <v>1331</v>
      </c>
      <c r="AT55" s="342">
        <v>0</v>
      </c>
      <c r="AU55" s="342">
        <v>0</v>
      </c>
      <c r="AV55" s="342">
        <v>0</v>
      </c>
      <c r="AW55" s="342">
        <v>0</v>
      </c>
      <c r="AX55" s="342">
        <v>0</v>
      </c>
      <c r="AY55" s="342">
        <v>1</v>
      </c>
      <c r="AZ55" s="342">
        <v>0</v>
      </c>
      <c r="BA55" s="342">
        <v>1</v>
      </c>
      <c r="BB55" s="342">
        <v>0</v>
      </c>
      <c r="BC55" s="342">
        <v>0</v>
      </c>
      <c r="BD55" s="342">
        <v>2</v>
      </c>
      <c r="BE55" s="342">
        <v>0</v>
      </c>
      <c r="BF55" s="342">
        <v>0</v>
      </c>
      <c r="BG55" s="342">
        <v>0</v>
      </c>
      <c r="BH55" s="342">
        <v>0</v>
      </c>
      <c r="BI55" s="342">
        <v>0</v>
      </c>
      <c r="BJ55" s="342">
        <v>0</v>
      </c>
      <c r="BK55" s="342">
        <v>3</v>
      </c>
      <c r="BL55" s="342">
        <v>0</v>
      </c>
      <c r="BM55" s="342">
        <v>0</v>
      </c>
      <c r="BN55" s="342">
        <v>1</v>
      </c>
      <c r="BO55" s="342">
        <v>0</v>
      </c>
      <c r="BP55" s="342">
        <v>0</v>
      </c>
      <c r="BQ55" s="342">
        <v>0</v>
      </c>
      <c r="BR55" s="342">
        <v>1059</v>
      </c>
      <c r="BS55" s="342">
        <v>0</v>
      </c>
      <c r="BT55" s="342">
        <v>101</v>
      </c>
      <c r="BU55" s="342">
        <v>346</v>
      </c>
      <c r="BV55" s="342">
        <v>1000</v>
      </c>
      <c r="BW55" s="342">
        <v>0</v>
      </c>
      <c r="BX55" s="342">
        <v>2</v>
      </c>
      <c r="BY55" s="342">
        <v>1</v>
      </c>
      <c r="BZ55" s="342">
        <v>2</v>
      </c>
      <c r="CA55" s="342">
        <v>0</v>
      </c>
    </row>
    <row r="56" spans="1:90">
      <c r="A56" s="431" t="str">
        <f t="shared" si="0"/>
        <v>1401902262030003</v>
      </c>
      <c r="B56" s="341" t="s">
        <v>1493</v>
      </c>
      <c r="C56" s="341" t="s">
        <v>543</v>
      </c>
      <c r="D56" s="341" t="s">
        <v>555</v>
      </c>
      <c r="E56" s="341" t="s">
        <v>545</v>
      </c>
      <c r="F56" s="341" t="s">
        <v>564</v>
      </c>
      <c r="G56" s="341" t="s">
        <v>455</v>
      </c>
      <c r="H56" s="341" t="s">
        <v>726</v>
      </c>
      <c r="I56" s="341" t="s">
        <v>747</v>
      </c>
      <c r="J56" s="341" t="s">
        <v>559</v>
      </c>
      <c r="K56" s="341" t="s">
        <v>550</v>
      </c>
      <c r="L56" s="341" t="s">
        <v>545</v>
      </c>
      <c r="M56" s="341" t="s">
        <v>714</v>
      </c>
      <c r="N56" s="341" t="s">
        <v>715</v>
      </c>
      <c r="O56" s="341" t="s">
        <v>545</v>
      </c>
      <c r="P56" s="341" t="s">
        <v>545</v>
      </c>
      <c r="Q56" s="341" t="s">
        <v>545</v>
      </c>
      <c r="R56" s="341" t="s">
        <v>545</v>
      </c>
      <c r="S56" s="341" t="s">
        <v>545</v>
      </c>
      <c r="T56" s="342">
        <v>0</v>
      </c>
      <c r="U56" s="342">
        <v>3931</v>
      </c>
      <c r="V56" s="342">
        <v>0</v>
      </c>
      <c r="W56" s="342">
        <v>2477</v>
      </c>
      <c r="X56" s="342">
        <v>0</v>
      </c>
      <c r="Y56" s="342">
        <v>1454</v>
      </c>
      <c r="Z56" s="342">
        <v>108249</v>
      </c>
      <c r="AA56" s="342">
        <v>0</v>
      </c>
      <c r="AB56" s="342">
        <v>87844</v>
      </c>
      <c r="AC56" s="342">
        <v>0</v>
      </c>
      <c r="AD56" s="342">
        <v>20405</v>
      </c>
      <c r="AE56" s="342">
        <v>28</v>
      </c>
      <c r="AF56" s="342">
        <v>348</v>
      </c>
      <c r="AG56" s="342">
        <v>0</v>
      </c>
      <c r="AH56" s="342">
        <v>4204</v>
      </c>
      <c r="AI56" s="342">
        <v>0</v>
      </c>
      <c r="AJ56" s="342">
        <v>2133</v>
      </c>
      <c r="AK56" s="342">
        <v>0</v>
      </c>
      <c r="AL56" s="342">
        <v>2071</v>
      </c>
      <c r="AM56" s="342">
        <v>168897</v>
      </c>
      <c r="AN56" s="342">
        <v>0</v>
      </c>
      <c r="AO56" s="342">
        <v>147776</v>
      </c>
      <c r="AP56" s="342">
        <v>0</v>
      </c>
      <c r="AQ56" s="342">
        <v>21121</v>
      </c>
      <c r="AR56" s="342">
        <v>33</v>
      </c>
      <c r="AS56" s="342">
        <v>347</v>
      </c>
      <c r="AT56" s="342">
        <v>0</v>
      </c>
      <c r="AU56" s="342">
        <v>0</v>
      </c>
      <c r="AV56" s="342">
        <v>0</v>
      </c>
      <c r="AW56" s="342">
        <v>0</v>
      </c>
      <c r="AX56" s="342">
        <v>0</v>
      </c>
      <c r="AY56" s="342">
        <v>0</v>
      </c>
      <c r="AZ56" s="342">
        <v>0</v>
      </c>
      <c r="BA56" s="342">
        <v>0</v>
      </c>
      <c r="BB56" s="342">
        <v>0</v>
      </c>
      <c r="BC56" s="342">
        <v>0</v>
      </c>
      <c r="BD56" s="342">
        <v>1</v>
      </c>
      <c r="BE56" s="342">
        <v>86309</v>
      </c>
      <c r="BF56" s="342">
        <v>59123</v>
      </c>
      <c r="BG56" s="342">
        <v>27186</v>
      </c>
      <c r="BH56" s="342">
        <v>0</v>
      </c>
      <c r="BI56" s="342">
        <v>0</v>
      </c>
      <c r="BJ56" s="342">
        <v>0</v>
      </c>
      <c r="BK56" s="342">
        <v>3</v>
      </c>
      <c r="BL56" s="342">
        <v>0</v>
      </c>
      <c r="BM56" s="342">
        <v>0</v>
      </c>
      <c r="BN56" s="342">
        <v>0</v>
      </c>
      <c r="BO56" s="342">
        <v>0</v>
      </c>
      <c r="BP56" s="342">
        <v>0</v>
      </c>
      <c r="BQ56" s="342">
        <v>0</v>
      </c>
      <c r="BR56" s="342">
        <v>1568</v>
      </c>
      <c r="BS56" s="342">
        <v>0</v>
      </c>
      <c r="BT56" s="342">
        <v>387</v>
      </c>
      <c r="BU56" s="342">
        <v>1555</v>
      </c>
      <c r="BV56" s="342">
        <v>0</v>
      </c>
      <c r="BW56" s="342">
        <v>0</v>
      </c>
      <c r="BX56" s="342">
        <v>2</v>
      </c>
      <c r="BY56" s="342">
        <v>1</v>
      </c>
      <c r="BZ56" s="342">
        <v>2</v>
      </c>
      <c r="CA56" s="342">
        <v>0</v>
      </c>
    </row>
    <row r="57" spans="1:90">
      <c r="A57" s="431" t="str">
        <f t="shared" si="0"/>
        <v>1402601262048000</v>
      </c>
      <c r="B57" s="341" t="s">
        <v>1493</v>
      </c>
      <c r="C57" s="341" t="s">
        <v>543</v>
      </c>
      <c r="D57" s="341" t="s">
        <v>555</v>
      </c>
      <c r="E57" s="341" t="s">
        <v>545</v>
      </c>
      <c r="F57" s="341" t="s">
        <v>565</v>
      </c>
      <c r="G57" s="341" t="s">
        <v>456</v>
      </c>
      <c r="H57" s="341" t="s">
        <v>546</v>
      </c>
      <c r="J57" s="341" t="s">
        <v>554</v>
      </c>
      <c r="K57" s="341" t="s">
        <v>548</v>
      </c>
      <c r="L57" s="341" t="s">
        <v>545</v>
      </c>
      <c r="M57" s="341" t="s">
        <v>714</v>
      </c>
      <c r="N57" s="341" t="s">
        <v>715</v>
      </c>
      <c r="O57" s="341" t="s">
        <v>545</v>
      </c>
      <c r="P57" s="341" t="s">
        <v>545</v>
      </c>
      <c r="Q57" s="341" t="s">
        <v>545</v>
      </c>
      <c r="R57" s="341" t="s">
        <v>545</v>
      </c>
      <c r="S57" s="341" t="s">
        <v>545</v>
      </c>
      <c r="T57" s="342">
        <v>20712</v>
      </c>
      <c r="U57" s="342">
        <v>20712</v>
      </c>
      <c r="V57" s="342">
        <v>20712</v>
      </c>
      <c r="W57" s="342">
        <v>0</v>
      </c>
      <c r="X57" s="342">
        <v>0</v>
      </c>
      <c r="Y57" s="342">
        <v>0</v>
      </c>
      <c r="Z57" s="342">
        <v>0</v>
      </c>
      <c r="AA57" s="342">
        <v>0</v>
      </c>
      <c r="AB57" s="342">
        <v>0</v>
      </c>
      <c r="AC57" s="342">
        <v>0</v>
      </c>
      <c r="AD57" s="342">
        <v>0</v>
      </c>
      <c r="AE57" s="342">
        <v>6267</v>
      </c>
      <c r="AF57" s="342">
        <v>6267</v>
      </c>
      <c r="AG57" s="342">
        <v>0</v>
      </c>
      <c r="AH57" s="342">
        <v>0</v>
      </c>
      <c r="AI57" s="342">
        <v>6267</v>
      </c>
      <c r="AJ57" s="342">
        <v>0</v>
      </c>
      <c r="AK57" s="342">
        <v>0</v>
      </c>
      <c r="AL57" s="342">
        <v>0</v>
      </c>
      <c r="AM57" s="342">
        <v>0</v>
      </c>
      <c r="AN57" s="342">
        <v>0</v>
      </c>
      <c r="AO57" s="342">
        <v>14445</v>
      </c>
      <c r="AP57" s="342">
        <v>0</v>
      </c>
      <c r="AQ57" s="342">
        <v>0</v>
      </c>
      <c r="AR57" s="342">
        <v>0</v>
      </c>
      <c r="AS57" s="342">
        <v>0</v>
      </c>
      <c r="AT57" s="342">
        <v>0</v>
      </c>
      <c r="AU57" s="342">
        <v>0</v>
      </c>
      <c r="AV57" s="342">
        <v>0</v>
      </c>
      <c r="AW57" s="342">
        <v>0</v>
      </c>
      <c r="AX57" s="342">
        <v>0</v>
      </c>
      <c r="AY57" s="342">
        <v>0</v>
      </c>
      <c r="AZ57" s="342">
        <v>14445</v>
      </c>
      <c r="BA57" s="342">
        <v>0</v>
      </c>
      <c r="BB57" s="342">
        <v>0</v>
      </c>
      <c r="BC57" s="342">
        <v>0</v>
      </c>
      <c r="BD57" s="342">
        <v>0</v>
      </c>
      <c r="BE57" s="342">
        <v>0</v>
      </c>
      <c r="BF57" s="342">
        <v>0</v>
      </c>
      <c r="BG57" s="342">
        <v>0</v>
      </c>
      <c r="BH57" s="342">
        <v>0</v>
      </c>
      <c r="BI57" s="342">
        <v>0</v>
      </c>
      <c r="BJ57" s="342">
        <v>0</v>
      </c>
      <c r="BK57" s="342">
        <v>0</v>
      </c>
      <c r="BL57" s="342">
        <v>0</v>
      </c>
      <c r="BM57" s="342">
        <v>0</v>
      </c>
      <c r="BN57" s="342">
        <v>0</v>
      </c>
      <c r="BO57" s="342">
        <v>0</v>
      </c>
      <c r="BP57" s="342">
        <v>0</v>
      </c>
      <c r="BQ57" s="342">
        <v>0</v>
      </c>
      <c r="BR57" s="342">
        <v>0</v>
      </c>
      <c r="BS57" s="342">
        <v>0</v>
      </c>
      <c r="BT57" s="342">
        <v>0</v>
      </c>
      <c r="BU57" s="342">
        <v>14445</v>
      </c>
      <c r="BV57" s="342">
        <v>0</v>
      </c>
      <c r="BW57" s="342">
        <v>-14445</v>
      </c>
      <c r="BX57" s="342">
        <v>0</v>
      </c>
      <c r="BY57" s="342">
        <v>0</v>
      </c>
      <c r="BZ57" s="342">
        <v>0</v>
      </c>
      <c r="CA57" s="342">
        <v>0</v>
      </c>
    </row>
    <row r="58" spans="1:90">
      <c r="A58" s="431" t="str">
        <f t="shared" si="0"/>
        <v>1402602262048000</v>
      </c>
      <c r="B58" s="341" t="s">
        <v>1493</v>
      </c>
      <c r="C58" s="341" t="s">
        <v>543</v>
      </c>
      <c r="D58" s="341" t="s">
        <v>555</v>
      </c>
      <c r="E58" s="341" t="s">
        <v>545</v>
      </c>
      <c r="F58" s="341" t="s">
        <v>565</v>
      </c>
      <c r="G58" s="341" t="s">
        <v>456</v>
      </c>
      <c r="H58" s="341" t="s">
        <v>546</v>
      </c>
      <c r="J58" s="341" t="s">
        <v>554</v>
      </c>
      <c r="K58" s="341" t="s">
        <v>550</v>
      </c>
      <c r="L58" s="341" t="s">
        <v>545</v>
      </c>
      <c r="M58" s="341" t="s">
        <v>714</v>
      </c>
      <c r="N58" s="341" t="s">
        <v>715</v>
      </c>
      <c r="O58" s="341" t="s">
        <v>545</v>
      </c>
      <c r="P58" s="341" t="s">
        <v>545</v>
      </c>
      <c r="Q58" s="341" t="s">
        <v>545</v>
      </c>
      <c r="R58" s="341" t="s">
        <v>545</v>
      </c>
      <c r="S58" s="341" t="s">
        <v>545</v>
      </c>
      <c r="T58" s="342">
        <v>0</v>
      </c>
      <c r="U58" s="342">
        <v>0</v>
      </c>
      <c r="V58" s="342">
        <v>0</v>
      </c>
      <c r="W58" s="342">
        <v>0</v>
      </c>
      <c r="X58" s="342">
        <v>0</v>
      </c>
      <c r="Y58" s="342">
        <v>0</v>
      </c>
      <c r="Z58" s="342">
        <v>0</v>
      </c>
      <c r="AA58" s="342">
        <v>0</v>
      </c>
      <c r="AB58" s="342">
        <v>0</v>
      </c>
      <c r="AC58" s="342">
        <v>68</v>
      </c>
      <c r="AD58" s="342">
        <v>0</v>
      </c>
      <c r="AE58" s="342">
        <v>0</v>
      </c>
      <c r="AF58" s="342">
        <v>68</v>
      </c>
      <c r="AG58" s="342">
        <v>0</v>
      </c>
      <c r="AH58" s="342">
        <v>0</v>
      </c>
      <c r="AI58" s="342">
        <v>0</v>
      </c>
      <c r="AJ58" s="342">
        <v>0</v>
      </c>
      <c r="AK58" s="342">
        <v>0</v>
      </c>
      <c r="AL58" s="342">
        <v>0</v>
      </c>
      <c r="AM58" s="342">
        <v>0</v>
      </c>
      <c r="AN58" s="342">
        <v>0</v>
      </c>
      <c r="AO58" s="342">
        <v>0</v>
      </c>
      <c r="AU58" s="342">
        <v>0</v>
      </c>
      <c r="AV58" s="342">
        <v>0</v>
      </c>
      <c r="AW58" s="342">
        <v>0</v>
      </c>
      <c r="AX58" s="342">
        <v>0</v>
      </c>
      <c r="AY58" s="342">
        <v>0</v>
      </c>
      <c r="AZ58" s="342">
        <v>0</v>
      </c>
      <c r="BA58" s="342">
        <v>0</v>
      </c>
      <c r="BB58" s="342">
        <v>0</v>
      </c>
      <c r="BC58" s="342">
        <v>0</v>
      </c>
      <c r="BD58" s="342">
        <v>0</v>
      </c>
      <c r="BE58" s="342">
        <v>0</v>
      </c>
      <c r="BF58" s="342">
        <v>0</v>
      </c>
      <c r="BG58" s="342">
        <v>0</v>
      </c>
      <c r="BH58" s="342">
        <v>0</v>
      </c>
      <c r="BI58" s="342">
        <v>0</v>
      </c>
      <c r="BJ58" s="342">
        <v>0</v>
      </c>
      <c r="BK58" s="342">
        <v>0</v>
      </c>
      <c r="BL58" s="342">
        <v>0</v>
      </c>
      <c r="BM58" s="342">
        <v>0</v>
      </c>
      <c r="BN58" s="342">
        <v>0</v>
      </c>
      <c r="BO58" s="342">
        <v>0</v>
      </c>
      <c r="BP58" s="342">
        <v>0</v>
      </c>
      <c r="BQ58" s="342">
        <v>0</v>
      </c>
      <c r="BR58" s="342">
        <v>0</v>
      </c>
      <c r="BS58" s="342">
        <v>0</v>
      </c>
      <c r="BT58" s="342">
        <v>0</v>
      </c>
      <c r="BU58" s="342">
        <v>0</v>
      </c>
      <c r="BV58" s="342">
        <v>0</v>
      </c>
      <c r="BW58" s="342">
        <v>0</v>
      </c>
      <c r="BX58" s="342">
        <v>0</v>
      </c>
      <c r="BY58" s="342">
        <v>0</v>
      </c>
      <c r="BZ58" s="342">
        <v>0</v>
      </c>
      <c r="CA58" s="342">
        <v>0</v>
      </c>
      <c r="CB58" s="342">
        <v>0</v>
      </c>
      <c r="CC58" s="342">
        <v>0</v>
      </c>
      <c r="CD58" s="342">
        <v>0</v>
      </c>
      <c r="CE58" s="342">
        <v>0</v>
      </c>
      <c r="CF58" s="342">
        <v>0</v>
      </c>
      <c r="CG58" s="342">
        <v>0</v>
      </c>
      <c r="CH58" s="342">
        <v>0</v>
      </c>
      <c r="CI58" s="342">
        <v>0</v>
      </c>
      <c r="CJ58" s="342">
        <v>0</v>
      </c>
      <c r="CK58" s="342">
        <v>0</v>
      </c>
      <c r="CL58" s="342">
        <v>0</v>
      </c>
    </row>
    <row r="59" spans="1:90">
      <c r="A59" s="431" t="str">
        <f t="shared" si="0"/>
        <v>1402101262048000</v>
      </c>
      <c r="B59" s="341" t="s">
        <v>1493</v>
      </c>
      <c r="C59" s="341" t="s">
        <v>543</v>
      </c>
      <c r="D59" s="341" t="s">
        <v>555</v>
      </c>
      <c r="E59" s="341" t="s">
        <v>545</v>
      </c>
      <c r="F59" s="341" t="s">
        <v>565</v>
      </c>
      <c r="G59" s="341" t="s">
        <v>456</v>
      </c>
      <c r="H59" s="341" t="s">
        <v>546</v>
      </c>
      <c r="J59" s="341" t="s">
        <v>549</v>
      </c>
      <c r="K59" s="341" t="s">
        <v>548</v>
      </c>
      <c r="L59" s="341" t="s">
        <v>545</v>
      </c>
      <c r="M59" s="341" t="s">
        <v>714</v>
      </c>
      <c r="N59" s="341" t="s">
        <v>715</v>
      </c>
      <c r="O59" s="341" t="s">
        <v>545</v>
      </c>
      <c r="P59" s="341" t="s">
        <v>545</v>
      </c>
      <c r="Q59" s="341" t="s">
        <v>545</v>
      </c>
      <c r="R59" s="341" t="s">
        <v>545</v>
      </c>
      <c r="S59" s="341" t="s">
        <v>545</v>
      </c>
      <c r="T59" s="342">
        <v>0</v>
      </c>
      <c r="U59" s="342">
        <v>0</v>
      </c>
      <c r="V59" s="342">
        <v>0</v>
      </c>
      <c r="W59" s="342">
        <v>0</v>
      </c>
      <c r="X59" s="342">
        <v>0</v>
      </c>
      <c r="Y59" s="342">
        <v>0</v>
      </c>
      <c r="Z59" s="342">
        <v>0</v>
      </c>
      <c r="AA59" s="342">
        <v>0</v>
      </c>
      <c r="AB59" s="342">
        <v>0</v>
      </c>
      <c r="AC59" s="342">
        <v>0</v>
      </c>
      <c r="AD59" s="342">
        <v>0</v>
      </c>
      <c r="AE59" s="342">
        <v>0</v>
      </c>
      <c r="AF59" s="342">
        <v>68</v>
      </c>
      <c r="AG59" s="342">
        <v>5933</v>
      </c>
      <c r="AH59" s="342">
        <v>266</v>
      </c>
      <c r="AI59" s="342">
        <v>6267</v>
      </c>
      <c r="AJ59" s="342">
        <v>0</v>
      </c>
      <c r="AK59" s="342">
        <v>0</v>
      </c>
      <c r="AL59" s="342">
        <v>0</v>
      </c>
      <c r="AM59" s="342">
        <v>0</v>
      </c>
      <c r="AN59" s="342">
        <v>0</v>
      </c>
      <c r="AO59" s="342">
        <v>0</v>
      </c>
      <c r="AP59" s="342">
        <v>0</v>
      </c>
      <c r="AQ59" s="342">
        <v>0</v>
      </c>
      <c r="AR59" s="342">
        <v>0</v>
      </c>
      <c r="AS59" s="342">
        <v>0</v>
      </c>
      <c r="AT59" s="342">
        <v>0</v>
      </c>
      <c r="AU59" s="342">
        <v>0</v>
      </c>
      <c r="AV59" s="342">
        <v>0</v>
      </c>
      <c r="AW59" s="342">
        <v>0</v>
      </c>
      <c r="AX59" s="342">
        <v>0</v>
      </c>
      <c r="AY59" s="342">
        <v>6267</v>
      </c>
    </row>
    <row r="60" spans="1:90">
      <c r="A60" s="431" t="str">
        <f t="shared" si="0"/>
        <v>1402102262048000</v>
      </c>
      <c r="B60" s="341" t="s">
        <v>1493</v>
      </c>
      <c r="C60" s="341" t="s">
        <v>543</v>
      </c>
      <c r="D60" s="341" t="s">
        <v>555</v>
      </c>
      <c r="E60" s="341" t="s">
        <v>545</v>
      </c>
      <c r="F60" s="341" t="s">
        <v>565</v>
      </c>
      <c r="G60" s="341" t="s">
        <v>456</v>
      </c>
      <c r="H60" s="341" t="s">
        <v>546</v>
      </c>
      <c r="J60" s="341" t="s">
        <v>549</v>
      </c>
      <c r="K60" s="341" t="s">
        <v>550</v>
      </c>
      <c r="L60" s="341" t="s">
        <v>545</v>
      </c>
      <c r="M60" s="341" t="s">
        <v>714</v>
      </c>
      <c r="N60" s="341" t="s">
        <v>715</v>
      </c>
      <c r="O60" s="341" t="s">
        <v>545</v>
      </c>
      <c r="P60" s="341" t="s">
        <v>545</v>
      </c>
      <c r="Q60" s="341" t="s">
        <v>545</v>
      </c>
      <c r="R60" s="341" t="s">
        <v>545</v>
      </c>
      <c r="S60" s="341" t="s">
        <v>545</v>
      </c>
      <c r="T60" s="342">
        <v>0</v>
      </c>
      <c r="U60" s="342">
        <v>0</v>
      </c>
      <c r="V60" s="342">
        <v>0</v>
      </c>
      <c r="W60" s="342">
        <v>0</v>
      </c>
      <c r="X60" s="342">
        <v>0</v>
      </c>
      <c r="Y60" s="342">
        <v>0</v>
      </c>
      <c r="Z60" s="342">
        <v>0</v>
      </c>
      <c r="AA60" s="342">
        <v>0</v>
      </c>
      <c r="AB60" s="342">
        <v>0</v>
      </c>
      <c r="AC60" s="342">
        <v>0</v>
      </c>
      <c r="AD60" s="342">
        <v>0</v>
      </c>
    </row>
    <row r="61" spans="1:90">
      <c r="A61" s="431" t="str">
        <f t="shared" si="0"/>
        <v>1401901262048001</v>
      </c>
      <c r="B61" s="341" t="s">
        <v>1493</v>
      </c>
      <c r="C61" s="341" t="s">
        <v>543</v>
      </c>
      <c r="D61" s="341" t="s">
        <v>555</v>
      </c>
      <c r="E61" s="341" t="s">
        <v>545</v>
      </c>
      <c r="F61" s="341" t="s">
        <v>565</v>
      </c>
      <c r="G61" s="341" t="s">
        <v>456</v>
      </c>
      <c r="H61" s="341" t="s">
        <v>728</v>
      </c>
      <c r="I61" s="341" t="s">
        <v>1265</v>
      </c>
      <c r="J61" s="341" t="s">
        <v>559</v>
      </c>
      <c r="K61" s="341" t="s">
        <v>548</v>
      </c>
      <c r="L61" s="341" t="s">
        <v>545</v>
      </c>
      <c r="M61" s="341" t="s">
        <v>714</v>
      </c>
      <c r="N61" s="341" t="s">
        <v>715</v>
      </c>
      <c r="O61" s="341" t="s">
        <v>545</v>
      </c>
      <c r="P61" s="341" t="s">
        <v>545</v>
      </c>
      <c r="Q61" s="341" t="s">
        <v>545</v>
      </c>
      <c r="R61" s="341" t="s">
        <v>545</v>
      </c>
      <c r="S61" s="341" t="s">
        <v>545</v>
      </c>
      <c r="T61" s="342">
        <v>3630601</v>
      </c>
      <c r="U61" s="342">
        <v>0</v>
      </c>
      <c r="V61" s="342">
        <v>0</v>
      </c>
      <c r="W61" s="342">
        <v>0</v>
      </c>
      <c r="X61" s="342">
        <v>0</v>
      </c>
      <c r="Y61" s="342">
        <v>4007</v>
      </c>
      <c r="Z61" s="342">
        <v>0</v>
      </c>
      <c r="AA61" s="342">
        <v>0</v>
      </c>
      <c r="AB61" s="342">
        <v>528</v>
      </c>
      <c r="AC61" s="342">
        <v>70816869</v>
      </c>
      <c r="AD61" s="342">
        <v>528</v>
      </c>
      <c r="AE61" s="342">
        <v>13</v>
      </c>
      <c r="AF61" s="342">
        <v>0</v>
      </c>
      <c r="AG61" s="342">
        <v>2400</v>
      </c>
      <c r="AH61" s="342">
        <v>0</v>
      </c>
      <c r="AI61" s="342">
        <v>0</v>
      </c>
      <c r="AJ61" s="342">
        <v>0</v>
      </c>
      <c r="AK61" s="342">
        <v>0</v>
      </c>
      <c r="AL61" s="342">
        <v>0</v>
      </c>
      <c r="AM61" s="342">
        <v>0</v>
      </c>
      <c r="AN61" s="342">
        <v>0</v>
      </c>
      <c r="AO61" s="342">
        <v>0</v>
      </c>
      <c r="AP61" s="342">
        <v>0</v>
      </c>
      <c r="AQ61" s="342">
        <v>0</v>
      </c>
      <c r="AR61" s="342">
        <v>0</v>
      </c>
      <c r="AS61" s="342">
        <v>0</v>
      </c>
      <c r="AT61" s="342">
        <v>0</v>
      </c>
      <c r="AU61" s="342">
        <v>0</v>
      </c>
      <c r="AV61" s="342">
        <v>0</v>
      </c>
      <c r="AW61" s="342">
        <v>0</v>
      </c>
      <c r="AX61" s="342">
        <v>90</v>
      </c>
      <c r="AY61" s="342">
        <v>200</v>
      </c>
      <c r="AZ61" s="342">
        <v>200</v>
      </c>
      <c r="BA61" s="342">
        <v>301</v>
      </c>
      <c r="BB61" s="342">
        <v>3630601</v>
      </c>
      <c r="BC61" s="342">
        <v>36</v>
      </c>
      <c r="BD61" s="342">
        <v>2</v>
      </c>
      <c r="BE61" s="342">
        <v>0</v>
      </c>
    </row>
    <row r="62" spans="1:90">
      <c r="A62" s="431" t="str">
        <f t="shared" si="0"/>
        <v>1401901262048002</v>
      </c>
      <c r="B62" s="341" t="s">
        <v>1493</v>
      </c>
      <c r="C62" s="341" t="s">
        <v>543</v>
      </c>
      <c r="D62" s="341" t="s">
        <v>555</v>
      </c>
      <c r="E62" s="341" t="s">
        <v>545</v>
      </c>
      <c r="F62" s="341" t="s">
        <v>565</v>
      </c>
      <c r="G62" s="341" t="s">
        <v>456</v>
      </c>
      <c r="H62" s="341" t="s">
        <v>727</v>
      </c>
      <c r="I62" s="341" t="s">
        <v>1272</v>
      </c>
      <c r="J62" s="341" t="s">
        <v>559</v>
      </c>
      <c r="K62" s="341" t="s">
        <v>548</v>
      </c>
      <c r="L62" s="341" t="s">
        <v>545</v>
      </c>
      <c r="M62" s="341" t="s">
        <v>714</v>
      </c>
      <c r="N62" s="341" t="s">
        <v>716</v>
      </c>
      <c r="O62" s="341" t="s">
        <v>545</v>
      </c>
      <c r="P62" s="341" t="s">
        <v>545</v>
      </c>
      <c r="Q62" s="341" t="s">
        <v>545</v>
      </c>
      <c r="R62" s="341" t="s">
        <v>545</v>
      </c>
      <c r="S62" s="341" t="s">
        <v>545</v>
      </c>
      <c r="T62" s="342">
        <v>4081118</v>
      </c>
      <c r="U62" s="342">
        <v>0</v>
      </c>
      <c r="V62" s="342">
        <v>0</v>
      </c>
      <c r="W62" s="342">
        <v>0</v>
      </c>
      <c r="X62" s="342">
        <v>0</v>
      </c>
      <c r="Y62" s="342">
        <v>4007</v>
      </c>
      <c r="Z62" s="342">
        <v>0</v>
      </c>
      <c r="AA62" s="342">
        <v>0</v>
      </c>
      <c r="AB62" s="342">
        <v>1080</v>
      </c>
      <c r="AC62" s="342">
        <v>951792272</v>
      </c>
      <c r="AD62" s="342">
        <v>1080</v>
      </c>
      <c r="AE62" s="342">
        <v>29</v>
      </c>
      <c r="AF62" s="342">
        <v>0</v>
      </c>
      <c r="AG62" s="342">
        <v>2400</v>
      </c>
      <c r="AH62" s="342">
        <v>0</v>
      </c>
      <c r="AI62" s="342">
        <v>389802</v>
      </c>
      <c r="AJ62" s="342">
        <v>19913</v>
      </c>
      <c r="AK62" s="342">
        <v>369889</v>
      </c>
      <c r="AL62" s="342">
        <v>0</v>
      </c>
      <c r="AM62" s="342">
        <v>0</v>
      </c>
      <c r="AN62" s="342">
        <v>0</v>
      </c>
      <c r="AO62" s="342">
        <v>0</v>
      </c>
      <c r="AP62" s="342">
        <v>0</v>
      </c>
      <c r="AQ62" s="342">
        <v>0</v>
      </c>
      <c r="AR62" s="342">
        <v>389802</v>
      </c>
      <c r="AS62" s="342">
        <v>0</v>
      </c>
      <c r="AT62" s="342">
        <v>0</v>
      </c>
      <c r="AU62" s="342">
        <v>0</v>
      </c>
      <c r="AV62" s="342">
        <v>4080718</v>
      </c>
      <c r="AW62" s="342">
        <v>4081020</v>
      </c>
      <c r="AX62" s="342">
        <v>23</v>
      </c>
      <c r="AY62" s="342">
        <v>200</v>
      </c>
      <c r="AZ62" s="342">
        <v>200</v>
      </c>
      <c r="BA62" s="342">
        <v>77</v>
      </c>
      <c r="BB62" s="342">
        <v>4250401</v>
      </c>
      <c r="BC62" s="342">
        <v>11</v>
      </c>
      <c r="BD62" s="342">
        <v>2</v>
      </c>
      <c r="BE62" s="342">
        <v>0</v>
      </c>
    </row>
    <row r="63" spans="1:90">
      <c r="A63" s="431" t="str">
        <f t="shared" si="0"/>
        <v>1401902262048001</v>
      </c>
      <c r="B63" s="341" t="s">
        <v>1493</v>
      </c>
      <c r="C63" s="341" t="s">
        <v>543</v>
      </c>
      <c r="D63" s="341" t="s">
        <v>555</v>
      </c>
      <c r="E63" s="341" t="s">
        <v>545</v>
      </c>
      <c r="F63" s="341" t="s">
        <v>565</v>
      </c>
      <c r="G63" s="341" t="s">
        <v>456</v>
      </c>
      <c r="H63" s="341" t="s">
        <v>728</v>
      </c>
      <c r="I63" s="341" t="s">
        <v>1265</v>
      </c>
      <c r="J63" s="341" t="s">
        <v>559</v>
      </c>
      <c r="K63" s="341" t="s">
        <v>550</v>
      </c>
      <c r="L63" s="341" t="s">
        <v>545</v>
      </c>
      <c r="M63" s="341" t="s">
        <v>714</v>
      </c>
      <c r="N63" s="341" t="s">
        <v>715</v>
      </c>
      <c r="O63" s="341" t="s">
        <v>545</v>
      </c>
      <c r="P63" s="341" t="s">
        <v>545</v>
      </c>
      <c r="Q63" s="341" t="s">
        <v>545</v>
      </c>
      <c r="R63" s="341" t="s">
        <v>545</v>
      </c>
      <c r="S63" s="341" t="s">
        <v>545</v>
      </c>
      <c r="T63" s="342">
        <v>0</v>
      </c>
      <c r="U63" s="342">
        <v>8700</v>
      </c>
      <c r="V63" s="342">
        <v>0</v>
      </c>
      <c r="W63" s="342">
        <v>2354</v>
      </c>
      <c r="X63" s="342">
        <v>0</v>
      </c>
      <c r="Y63" s="342">
        <v>6346</v>
      </c>
      <c r="Z63" s="342">
        <v>329332</v>
      </c>
      <c r="AA63" s="342">
        <v>0</v>
      </c>
      <c r="AB63" s="342">
        <v>79766</v>
      </c>
      <c r="AC63" s="342">
        <v>0</v>
      </c>
      <c r="AD63" s="342">
        <v>249566</v>
      </c>
      <c r="AE63" s="342">
        <v>66</v>
      </c>
      <c r="AF63" s="342">
        <v>812</v>
      </c>
      <c r="AG63" s="342">
        <v>0</v>
      </c>
      <c r="AH63" s="342">
        <v>7660</v>
      </c>
      <c r="AI63" s="342">
        <v>0</v>
      </c>
      <c r="AJ63" s="342">
        <v>2744</v>
      </c>
      <c r="AK63" s="342">
        <v>0</v>
      </c>
      <c r="AL63" s="342">
        <v>4916</v>
      </c>
      <c r="AM63" s="342">
        <v>326979</v>
      </c>
      <c r="AN63" s="342">
        <v>0</v>
      </c>
      <c r="AO63" s="342">
        <v>80213</v>
      </c>
      <c r="AP63" s="342">
        <v>0</v>
      </c>
      <c r="AQ63" s="342">
        <v>246766</v>
      </c>
      <c r="AR63" s="342">
        <v>70</v>
      </c>
      <c r="AS63" s="342">
        <v>811</v>
      </c>
      <c r="AT63" s="342">
        <v>0</v>
      </c>
      <c r="AU63" s="342">
        <v>3630601</v>
      </c>
      <c r="AV63" s="342">
        <v>4</v>
      </c>
      <c r="AW63" s="342">
        <v>2445</v>
      </c>
      <c r="AX63" s="342">
        <v>0</v>
      </c>
      <c r="AY63" s="342">
        <v>0</v>
      </c>
      <c r="AZ63" s="342">
        <v>0</v>
      </c>
      <c r="BA63" s="342">
        <v>0</v>
      </c>
      <c r="BB63" s="342">
        <v>0</v>
      </c>
      <c r="BC63" s="342">
        <v>0</v>
      </c>
      <c r="BD63" s="342">
        <v>2</v>
      </c>
      <c r="BE63" s="342">
        <v>0</v>
      </c>
      <c r="BF63" s="342">
        <v>0</v>
      </c>
      <c r="BG63" s="342">
        <v>0</v>
      </c>
      <c r="BH63" s="342">
        <v>0</v>
      </c>
      <c r="BI63" s="342">
        <v>0</v>
      </c>
      <c r="BJ63" s="342">
        <v>0</v>
      </c>
      <c r="BK63" s="342">
        <v>1</v>
      </c>
      <c r="BL63" s="342">
        <v>0</v>
      </c>
      <c r="BM63" s="342">
        <v>0</v>
      </c>
      <c r="BN63" s="342">
        <v>0</v>
      </c>
      <c r="BO63" s="342">
        <v>0</v>
      </c>
      <c r="BP63" s="342">
        <v>0</v>
      </c>
      <c r="BQ63" s="342">
        <v>0</v>
      </c>
      <c r="BR63" s="342">
        <v>2792</v>
      </c>
      <c r="BS63" s="342">
        <v>0</v>
      </c>
      <c r="BT63" s="342">
        <v>642</v>
      </c>
      <c r="BU63" s="342">
        <v>4916</v>
      </c>
      <c r="BV63" s="342">
        <v>0</v>
      </c>
      <c r="BW63" s="342">
        <v>0</v>
      </c>
      <c r="BX63" s="342">
        <v>2</v>
      </c>
      <c r="BY63" s="342">
        <v>2</v>
      </c>
      <c r="BZ63" s="342">
        <v>2</v>
      </c>
      <c r="CA63" s="342">
        <v>0</v>
      </c>
    </row>
    <row r="64" spans="1:90">
      <c r="A64" s="431" t="str">
        <f t="shared" si="0"/>
        <v>1401902262048002</v>
      </c>
      <c r="B64" s="341" t="s">
        <v>1493</v>
      </c>
      <c r="C64" s="341" t="s">
        <v>543</v>
      </c>
      <c r="D64" s="341" t="s">
        <v>555</v>
      </c>
      <c r="E64" s="341" t="s">
        <v>545</v>
      </c>
      <c r="F64" s="341" t="s">
        <v>565</v>
      </c>
      <c r="G64" s="341" t="s">
        <v>456</v>
      </c>
      <c r="H64" s="341" t="s">
        <v>727</v>
      </c>
      <c r="I64" s="341" t="s">
        <v>1272</v>
      </c>
      <c r="J64" s="341" t="s">
        <v>559</v>
      </c>
      <c r="K64" s="341" t="s">
        <v>550</v>
      </c>
      <c r="L64" s="341" t="s">
        <v>545</v>
      </c>
      <c r="M64" s="341" t="s">
        <v>714</v>
      </c>
      <c r="N64" s="341" t="s">
        <v>716</v>
      </c>
      <c r="O64" s="341" t="s">
        <v>545</v>
      </c>
      <c r="P64" s="341" t="s">
        <v>545</v>
      </c>
      <c r="Q64" s="341" t="s">
        <v>545</v>
      </c>
      <c r="R64" s="341" t="s">
        <v>545</v>
      </c>
      <c r="S64" s="341" t="s">
        <v>545</v>
      </c>
      <c r="T64" s="342">
        <v>0</v>
      </c>
      <c r="U64" s="342">
        <v>13700</v>
      </c>
      <c r="V64" s="342">
        <v>0</v>
      </c>
      <c r="W64" s="342">
        <v>2749</v>
      </c>
      <c r="X64" s="342">
        <v>0</v>
      </c>
      <c r="Y64" s="342">
        <v>10951</v>
      </c>
      <c r="Z64" s="342">
        <v>576276</v>
      </c>
      <c r="AA64" s="342">
        <v>0</v>
      </c>
      <c r="AB64" s="342">
        <v>613826</v>
      </c>
      <c r="AC64" s="342">
        <v>0</v>
      </c>
      <c r="AD64" s="342">
        <v>-37550</v>
      </c>
      <c r="AE64" s="342">
        <v>274</v>
      </c>
      <c r="AF64" s="342">
        <v>2079</v>
      </c>
      <c r="AG64" s="342">
        <v>0</v>
      </c>
      <c r="AH64" s="342">
        <v>13052</v>
      </c>
      <c r="AI64" s="342">
        <v>0</v>
      </c>
      <c r="AJ64" s="342">
        <v>17968</v>
      </c>
      <c r="AK64" s="342">
        <v>0</v>
      </c>
      <c r="AL64" s="342">
        <v>-4916</v>
      </c>
      <c r="AM64" s="342">
        <v>576346</v>
      </c>
      <c r="AN64" s="342">
        <v>0</v>
      </c>
      <c r="AO64" s="342">
        <v>667959</v>
      </c>
      <c r="AP64" s="342">
        <v>0</v>
      </c>
      <c r="AQ64" s="342">
        <v>-91613</v>
      </c>
      <c r="AR64" s="342">
        <v>464</v>
      </c>
      <c r="AS64" s="342">
        <v>2185</v>
      </c>
      <c r="AT64" s="342">
        <v>0</v>
      </c>
      <c r="AU64" s="342">
        <v>4250401</v>
      </c>
      <c r="AV64" s="342">
        <v>4</v>
      </c>
      <c r="AW64" s="342">
        <v>2871</v>
      </c>
      <c r="AX64" s="342">
        <v>0</v>
      </c>
      <c r="AY64" s="342">
        <v>0</v>
      </c>
      <c r="AZ64" s="342">
        <v>0</v>
      </c>
      <c r="BA64" s="342">
        <v>0</v>
      </c>
      <c r="BB64" s="342">
        <v>0</v>
      </c>
      <c r="BC64" s="342">
        <v>0</v>
      </c>
      <c r="BD64" s="342">
        <v>2</v>
      </c>
      <c r="BE64" s="342">
        <v>0</v>
      </c>
      <c r="BF64" s="342">
        <v>0</v>
      </c>
      <c r="BG64" s="342">
        <v>0</v>
      </c>
      <c r="BH64" s="342">
        <v>0</v>
      </c>
      <c r="BI64" s="342">
        <v>0</v>
      </c>
      <c r="BJ64" s="342">
        <v>0</v>
      </c>
      <c r="BK64" s="342">
        <v>1</v>
      </c>
      <c r="BL64" s="342">
        <v>0</v>
      </c>
      <c r="BM64" s="342">
        <v>0</v>
      </c>
      <c r="BN64" s="342">
        <v>0</v>
      </c>
      <c r="BO64" s="342">
        <v>0</v>
      </c>
      <c r="BP64" s="342">
        <v>0</v>
      </c>
      <c r="BQ64" s="342">
        <v>0</v>
      </c>
      <c r="BR64" s="342">
        <v>3705</v>
      </c>
      <c r="BS64" s="342">
        <v>0</v>
      </c>
      <c r="BT64" s="342">
        <v>730</v>
      </c>
      <c r="BU64" s="342">
        <v>9529</v>
      </c>
      <c r="BV64" s="342">
        <v>0</v>
      </c>
      <c r="BW64" s="342">
        <v>0</v>
      </c>
      <c r="BX64" s="342">
        <v>2</v>
      </c>
      <c r="BY64" s="342">
        <v>2</v>
      </c>
      <c r="BZ64" s="342">
        <v>2</v>
      </c>
      <c r="CA64" s="342">
        <v>0</v>
      </c>
    </row>
    <row r="65" spans="1:90">
      <c r="A65" s="431" t="str">
        <f t="shared" si="0"/>
        <v>1222601262056000</v>
      </c>
      <c r="B65" s="341" t="s">
        <v>1493</v>
      </c>
      <c r="C65" s="341" t="s">
        <v>543</v>
      </c>
      <c r="D65" s="341" t="s">
        <v>547</v>
      </c>
      <c r="E65" s="341" t="s">
        <v>716</v>
      </c>
      <c r="F65" s="341" t="s">
        <v>566</v>
      </c>
      <c r="G65" s="341" t="s">
        <v>457</v>
      </c>
      <c r="H65" s="341" t="s">
        <v>546</v>
      </c>
      <c r="J65" s="341" t="s">
        <v>554</v>
      </c>
      <c r="K65" s="341" t="s">
        <v>548</v>
      </c>
      <c r="L65" s="341" t="s">
        <v>545</v>
      </c>
      <c r="M65" s="341" t="s">
        <v>714</v>
      </c>
      <c r="N65" s="341" t="s">
        <v>716</v>
      </c>
      <c r="O65" s="341" t="s">
        <v>545</v>
      </c>
      <c r="P65" s="341" t="s">
        <v>545</v>
      </c>
      <c r="Q65" s="341" t="s">
        <v>545</v>
      </c>
      <c r="R65" s="341" t="s">
        <v>545</v>
      </c>
      <c r="S65" s="341" t="s">
        <v>545</v>
      </c>
      <c r="T65" s="342">
        <v>1</v>
      </c>
      <c r="U65" s="342">
        <v>1</v>
      </c>
      <c r="V65" s="342">
        <v>0</v>
      </c>
      <c r="W65" s="342">
        <v>0</v>
      </c>
      <c r="X65" s="342">
        <v>0</v>
      </c>
      <c r="Y65" s="342">
        <v>1</v>
      </c>
      <c r="Z65" s="342">
        <v>0</v>
      </c>
      <c r="AA65" s="342">
        <v>0</v>
      </c>
      <c r="AB65" s="342">
        <v>0</v>
      </c>
      <c r="AC65" s="342">
        <v>0</v>
      </c>
      <c r="AD65" s="342">
        <v>0</v>
      </c>
      <c r="AE65" s="342">
        <v>24</v>
      </c>
      <c r="AF65" s="342">
        <v>24</v>
      </c>
      <c r="AG65" s="342">
        <v>0</v>
      </c>
      <c r="AH65" s="342">
        <v>0</v>
      </c>
      <c r="AI65" s="342">
        <v>24</v>
      </c>
      <c r="AJ65" s="342">
        <v>0</v>
      </c>
      <c r="AK65" s="342">
        <v>0</v>
      </c>
      <c r="AL65" s="342">
        <v>0</v>
      </c>
      <c r="AM65" s="342">
        <v>0</v>
      </c>
      <c r="AN65" s="342">
        <v>0</v>
      </c>
      <c r="AO65" s="342">
        <v>-23</v>
      </c>
      <c r="AP65" s="342">
        <v>0</v>
      </c>
      <c r="AQ65" s="342">
        <v>0</v>
      </c>
      <c r="AR65" s="342">
        <v>0</v>
      </c>
      <c r="AS65" s="342">
        <v>0</v>
      </c>
      <c r="AT65" s="342">
        <v>0</v>
      </c>
      <c r="AU65" s="342">
        <v>0</v>
      </c>
      <c r="AV65" s="342">
        <v>0</v>
      </c>
      <c r="AW65" s="342">
        <v>0</v>
      </c>
      <c r="AX65" s="342">
        <v>0</v>
      </c>
      <c r="AY65" s="342">
        <v>0</v>
      </c>
      <c r="AZ65" s="342">
        <v>0</v>
      </c>
      <c r="BA65" s="342">
        <v>0</v>
      </c>
      <c r="BB65" s="342">
        <v>0</v>
      </c>
      <c r="BC65" s="342">
        <v>0</v>
      </c>
      <c r="BD65" s="342">
        <v>0</v>
      </c>
      <c r="BE65" s="342">
        <v>0</v>
      </c>
      <c r="BF65" s="342">
        <v>0</v>
      </c>
      <c r="BG65" s="342">
        <v>0</v>
      </c>
      <c r="BH65" s="342">
        <v>0</v>
      </c>
      <c r="BI65" s="342">
        <v>0</v>
      </c>
      <c r="BJ65" s="342">
        <v>0</v>
      </c>
      <c r="BK65" s="342">
        <v>0</v>
      </c>
      <c r="BL65" s="342">
        <v>0</v>
      </c>
      <c r="BM65" s="342">
        <v>0</v>
      </c>
      <c r="BN65" s="342">
        <v>0</v>
      </c>
      <c r="BO65" s="342">
        <v>0</v>
      </c>
      <c r="BP65" s="342">
        <v>0</v>
      </c>
      <c r="BQ65" s="342">
        <v>0</v>
      </c>
      <c r="BR65" s="342">
        <v>0</v>
      </c>
      <c r="BS65" s="342">
        <v>0</v>
      </c>
      <c r="BT65" s="342">
        <v>0</v>
      </c>
      <c r="BU65" s="342">
        <v>0</v>
      </c>
      <c r="BV65" s="342">
        <v>0</v>
      </c>
      <c r="BW65" s="342">
        <v>0</v>
      </c>
      <c r="BX65" s="342">
        <v>-23</v>
      </c>
      <c r="BY65" s="342">
        <v>0</v>
      </c>
      <c r="BZ65" s="342">
        <v>0</v>
      </c>
      <c r="CA65" s="342">
        <v>0</v>
      </c>
    </row>
    <row r="66" spans="1:90">
      <c r="A66" s="431" t="str">
        <f t="shared" si="0"/>
        <v>1402601262056000</v>
      </c>
      <c r="B66" s="341" t="s">
        <v>1493</v>
      </c>
      <c r="C66" s="341" t="s">
        <v>543</v>
      </c>
      <c r="D66" s="341" t="s">
        <v>555</v>
      </c>
      <c r="E66" s="341" t="s">
        <v>545</v>
      </c>
      <c r="F66" s="341" t="s">
        <v>566</v>
      </c>
      <c r="G66" s="341" t="s">
        <v>457</v>
      </c>
      <c r="H66" s="341" t="s">
        <v>546</v>
      </c>
      <c r="J66" s="341" t="s">
        <v>554</v>
      </c>
      <c r="K66" s="341" t="s">
        <v>548</v>
      </c>
      <c r="L66" s="341" t="s">
        <v>545</v>
      </c>
      <c r="M66" s="341" t="s">
        <v>714</v>
      </c>
      <c r="N66" s="341" t="s">
        <v>715</v>
      </c>
      <c r="O66" s="341" t="s">
        <v>545</v>
      </c>
      <c r="P66" s="341" t="s">
        <v>545</v>
      </c>
      <c r="Q66" s="341" t="s">
        <v>545</v>
      </c>
      <c r="R66" s="341" t="s">
        <v>545</v>
      </c>
      <c r="S66" s="341" t="s">
        <v>545</v>
      </c>
      <c r="T66" s="342">
        <v>12243</v>
      </c>
      <c r="U66" s="342">
        <v>12243</v>
      </c>
      <c r="V66" s="342">
        <v>12243</v>
      </c>
      <c r="W66" s="342">
        <v>0</v>
      </c>
      <c r="X66" s="342">
        <v>0</v>
      </c>
      <c r="Y66" s="342">
        <v>0</v>
      </c>
      <c r="Z66" s="342">
        <v>0</v>
      </c>
      <c r="AA66" s="342">
        <v>0</v>
      </c>
      <c r="AB66" s="342">
        <v>0</v>
      </c>
      <c r="AC66" s="342">
        <v>0</v>
      </c>
      <c r="AD66" s="342">
        <v>0</v>
      </c>
      <c r="AE66" s="342">
        <v>6844</v>
      </c>
      <c r="AF66" s="342">
        <v>6844</v>
      </c>
      <c r="AG66" s="342">
        <v>0</v>
      </c>
      <c r="AH66" s="342">
        <v>0</v>
      </c>
      <c r="AI66" s="342">
        <v>6844</v>
      </c>
      <c r="AJ66" s="342">
        <v>0</v>
      </c>
      <c r="AK66" s="342">
        <v>0</v>
      </c>
      <c r="AL66" s="342">
        <v>0</v>
      </c>
      <c r="AM66" s="342">
        <v>0</v>
      </c>
      <c r="AN66" s="342">
        <v>0</v>
      </c>
      <c r="AO66" s="342">
        <v>5399</v>
      </c>
      <c r="AP66" s="342">
        <v>0</v>
      </c>
      <c r="AQ66" s="342">
        <v>0</v>
      </c>
      <c r="AR66" s="342">
        <v>0</v>
      </c>
      <c r="AS66" s="342">
        <v>0</v>
      </c>
      <c r="AT66" s="342">
        <v>0</v>
      </c>
      <c r="AU66" s="342">
        <v>0</v>
      </c>
      <c r="AV66" s="342">
        <v>0</v>
      </c>
      <c r="AW66" s="342">
        <v>0</v>
      </c>
      <c r="AX66" s="342">
        <v>0</v>
      </c>
      <c r="AY66" s="342">
        <v>0</v>
      </c>
      <c r="AZ66" s="342">
        <v>5399</v>
      </c>
      <c r="BA66" s="342">
        <v>0</v>
      </c>
      <c r="BB66" s="342">
        <v>0</v>
      </c>
      <c r="BC66" s="342">
        <v>0</v>
      </c>
      <c r="BD66" s="342">
        <v>0</v>
      </c>
      <c r="BE66" s="342">
        <v>0</v>
      </c>
      <c r="BF66" s="342">
        <v>0</v>
      </c>
      <c r="BG66" s="342">
        <v>0</v>
      </c>
      <c r="BH66" s="342">
        <v>0</v>
      </c>
      <c r="BI66" s="342">
        <v>0</v>
      </c>
      <c r="BJ66" s="342">
        <v>0</v>
      </c>
      <c r="BK66" s="342">
        <v>0</v>
      </c>
      <c r="BL66" s="342">
        <v>0</v>
      </c>
      <c r="BM66" s="342">
        <v>0</v>
      </c>
      <c r="BN66" s="342">
        <v>0</v>
      </c>
      <c r="BO66" s="342">
        <v>0</v>
      </c>
      <c r="BP66" s="342">
        <v>0</v>
      </c>
      <c r="BQ66" s="342">
        <v>0</v>
      </c>
      <c r="BR66" s="342">
        <v>0</v>
      </c>
      <c r="BS66" s="342">
        <v>0</v>
      </c>
      <c r="BT66" s="342">
        <v>0</v>
      </c>
      <c r="BU66" s="342">
        <v>5399</v>
      </c>
      <c r="BV66" s="342">
        <v>0</v>
      </c>
      <c r="BW66" s="342">
        <v>-5399</v>
      </c>
      <c r="BX66" s="342">
        <v>0</v>
      </c>
      <c r="BY66" s="342">
        <v>0</v>
      </c>
      <c r="BZ66" s="342">
        <v>0</v>
      </c>
      <c r="CA66" s="342">
        <v>0</v>
      </c>
    </row>
    <row r="67" spans="1:90">
      <c r="A67" s="431" t="str">
        <f t="shared" ref="A67:A130" si="1">+D67&amp;E67&amp;J67&amp;K67&amp;F67&amp;H67</f>
        <v>1222602262056000</v>
      </c>
      <c r="B67" s="341" t="s">
        <v>1493</v>
      </c>
      <c r="C67" s="341" t="s">
        <v>543</v>
      </c>
      <c r="D67" s="341" t="s">
        <v>547</v>
      </c>
      <c r="E67" s="341" t="s">
        <v>716</v>
      </c>
      <c r="F67" s="341" t="s">
        <v>566</v>
      </c>
      <c r="G67" s="341" t="s">
        <v>457</v>
      </c>
      <c r="H67" s="341" t="s">
        <v>546</v>
      </c>
      <c r="J67" s="341" t="s">
        <v>554</v>
      </c>
      <c r="K67" s="341" t="s">
        <v>550</v>
      </c>
      <c r="L67" s="341" t="s">
        <v>545</v>
      </c>
      <c r="M67" s="341" t="s">
        <v>714</v>
      </c>
      <c r="N67" s="341" t="s">
        <v>716</v>
      </c>
      <c r="O67" s="341" t="s">
        <v>545</v>
      </c>
      <c r="P67" s="341" t="s">
        <v>545</v>
      </c>
      <c r="Q67" s="341" t="s">
        <v>545</v>
      </c>
      <c r="R67" s="341" t="s">
        <v>545</v>
      </c>
      <c r="S67" s="341" t="s">
        <v>545</v>
      </c>
      <c r="T67" s="342">
        <v>137954</v>
      </c>
      <c r="U67" s="342">
        <v>-137977</v>
      </c>
      <c r="V67" s="342">
        <v>0</v>
      </c>
      <c r="W67" s="342">
        <v>0</v>
      </c>
      <c r="X67" s="342">
        <v>0</v>
      </c>
      <c r="Y67" s="342">
        <v>0</v>
      </c>
      <c r="Z67" s="342">
        <v>0</v>
      </c>
      <c r="AA67" s="342">
        <v>0</v>
      </c>
      <c r="AB67" s="342">
        <v>137977</v>
      </c>
      <c r="AC67" s="342">
        <v>0</v>
      </c>
      <c r="AD67" s="342">
        <v>0</v>
      </c>
      <c r="AE67" s="342">
        <v>0</v>
      </c>
      <c r="AF67" s="342">
        <v>0</v>
      </c>
      <c r="AG67" s="342">
        <v>0</v>
      </c>
      <c r="AH67" s="342">
        <v>0</v>
      </c>
      <c r="AI67" s="342">
        <v>0</v>
      </c>
      <c r="AJ67" s="342">
        <v>0</v>
      </c>
      <c r="AK67" s="342">
        <v>0</v>
      </c>
      <c r="AL67" s="342">
        <v>0</v>
      </c>
      <c r="AM67" s="342">
        <v>0</v>
      </c>
      <c r="AN67" s="342">
        <v>0</v>
      </c>
      <c r="AO67" s="342">
        <v>0</v>
      </c>
      <c r="AU67" s="342">
        <v>0</v>
      </c>
      <c r="AV67" s="342">
        <v>0</v>
      </c>
      <c r="AW67" s="342">
        <v>0</v>
      </c>
      <c r="AX67" s="342">
        <v>0</v>
      </c>
      <c r="AY67" s="342">
        <v>0</v>
      </c>
      <c r="AZ67" s="342">
        <v>0</v>
      </c>
      <c r="BA67" s="342">
        <v>0</v>
      </c>
      <c r="BB67" s="342">
        <v>0</v>
      </c>
      <c r="BC67" s="342">
        <v>0</v>
      </c>
      <c r="BD67" s="342">
        <v>0</v>
      </c>
      <c r="BE67" s="342">
        <v>0</v>
      </c>
      <c r="BF67" s="342">
        <v>0</v>
      </c>
      <c r="BG67" s="342">
        <v>0</v>
      </c>
      <c r="BH67" s="342">
        <v>0</v>
      </c>
      <c r="BI67" s="342">
        <v>0</v>
      </c>
      <c r="BJ67" s="342">
        <v>0</v>
      </c>
      <c r="BK67" s="342">
        <v>0</v>
      </c>
      <c r="BL67" s="342">
        <v>0</v>
      </c>
      <c r="BM67" s="342">
        <v>0</v>
      </c>
      <c r="BN67" s="342">
        <v>0</v>
      </c>
      <c r="BO67" s="342">
        <v>0</v>
      </c>
      <c r="BP67" s="342">
        <v>0</v>
      </c>
      <c r="BQ67" s="342">
        <v>0</v>
      </c>
      <c r="BR67" s="342">
        <v>0</v>
      </c>
      <c r="BS67" s="342">
        <v>0</v>
      </c>
      <c r="BT67" s="342">
        <v>0</v>
      </c>
      <c r="BU67" s="342">
        <v>0</v>
      </c>
      <c r="BV67" s="342">
        <v>0</v>
      </c>
      <c r="BW67" s="342">
        <v>0</v>
      </c>
      <c r="BX67" s="342">
        <v>0</v>
      </c>
      <c r="BY67" s="342">
        <v>0</v>
      </c>
      <c r="BZ67" s="342">
        <v>0</v>
      </c>
      <c r="CA67" s="342">
        <v>0</v>
      </c>
      <c r="CB67" s="342">
        <v>137977</v>
      </c>
      <c r="CC67" s="342">
        <v>0</v>
      </c>
      <c r="CD67" s="342">
        <v>0</v>
      </c>
      <c r="CE67" s="342">
        <v>0</v>
      </c>
      <c r="CF67" s="342">
        <v>0</v>
      </c>
      <c r="CG67" s="342">
        <v>0</v>
      </c>
      <c r="CH67" s="342">
        <v>0</v>
      </c>
      <c r="CI67" s="342">
        <v>0</v>
      </c>
      <c r="CJ67" s="342">
        <v>0</v>
      </c>
      <c r="CK67" s="342">
        <v>0</v>
      </c>
      <c r="CL67" s="342">
        <v>0</v>
      </c>
    </row>
    <row r="68" spans="1:90">
      <c r="A68" s="431" t="str">
        <f t="shared" si="1"/>
        <v>1402602262056000</v>
      </c>
      <c r="B68" s="341" t="s">
        <v>1493</v>
      </c>
      <c r="C68" s="341" t="s">
        <v>543</v>
      </c>
      <c r="D68" s="341" t="s">
        <v>555</v>
      </c>
      <c r="E68" s="341" t="s">
        <v>545</v>
      </c>
      <c r="F68" s="341" t="s">
        <v>566</v>
      </c>
      <c r="G68" s="341" t="s">
        <v>457</v>
      </c>
      <c r="H68" s="341" t="s">
        <v>546</v>
      </c>
      <c r="J68" s="341" t="s">
        <v>554</v>
      </c>
      <c r="K68" s="341" t="s">
        <v>550</v>
      </c>
      <c r="L68" s="341" t="s">
        <v>545</v>
      </c>
      <c r="M68" s="341" t="s">
        <v>714</v>
      </c>
      <c r="N68" s="341" t="s">
        <v>715</v>
      </c>
      <c r="O68" s="341" t="s">
        <v>545</v>
      </c>
      <c r="P68" s="341" t="s">
        <v>545</v>
      </c>
      <c r="Q68" s="341" t="s">
        <v>545</v>
      </c>
      <c r="R68" s="341" t="s">
        <v>545</v>
      </c>
      <c r="S68" s="341" t="s">
        <v>545</v>
      </c>
      <c r="T68" s="342">
        <v>0</v>
      </c>
      <c r="U68" s="342">
        <v>0</v>
      </c>
      <c r="V68" s="342">
        <v>0</v>
      </c>
      <c r="W68" s="342">
        <v>0</v>
      </c>
      <c r="X68" s="342">
        <v>0</v>
      </c>
      <c r="Y68" s="342">
        <v>0</v>
      </c>
      <c r="Z68" s="342">
        <v>0</v>
      </c>
      <c r="AA68" s="342">
        <v>0</v>
      </c>
      <c r="AB68" s="342">
        <v>0</v>
      </c>
      <c r="AC68" s="342">
        <v>19</v>
      </c>
      <c r="AD68" s="342">
        <v>0</v>
      </c>
      <c r="AE68" s="342">
        <v>0</v>
      </c>
      <c r="AF68" s="342">
        <v>19</v>
      </c>
      <c r="AG68" s="342">
        <v>0</v>
      </c>
      <c r="AH68" s="342">
        <v>0</v>
      </c>
      <c r="AI68" s="342">
        <v>0</v>
      </c>
      <c r="AJ68" s="342">
        <v>0</v>
      </c>
      <c r="AK68" s="342">
        <v>0</v>
      </c>
      <c r="AL68" s="342">
        <v>0</v>
      </c>
      <c r="AM68" s="342">
        <v>0</v>
      </c>
      <c r="AN68" s="342">
        <v>0</v>
      </c>
      <c r="AO68" s="342">
        <v>0</v>
      </c>
      <c r="AU68" s="342">
        <v>0</v>
      </c>
      <c r="AV68" s="342">
        <v>0</v>
      </c>
      <c r="AW68" s="342">
        <v>0</v>
      </c>
      <c r="AX68" s="342">
        <v>0</v>
      </c>
      <c r="AY68" s="342">
        <v>0</v>
      </c>
      <c r="AZ68" s="342">
        <v>0</v>
      </c>
      <c r="BA68" s="342">
        <v>0</v>
      </c>
      <c r="BB68" s="342">
        <v>0</v>
      </c>
      <c r="BC68" s="342">
        <v>0</v>
      </c>
      <c r="BD68" s="342">
        <v>0</v>
      </c>
      <c r="BE68" s="342">
        <v>0</v>
      </c>
      <c r="BF68" s="342">
        <v>0</v>
      </c>
      <c r="BG68" s="342">
        <v>0</v>
      </c>
      <c r="BH68" s="342">
        <v>0</v>
      </c>
      <c r="BI68" s="342">
        <v>0</v>
      </c>
      <c r="BJ68" s="342">
        <v>0</v>
      </c>
      <c r="BK68" s="342">
        <v>0</v>
      </c>
      <c r="BL68" s="342">
        <v>0</v>
      </c>
      <c r="BM68" s="342">
        <v>0</v>
      </c>
      <c r="BN68" s="342">
        <v>0</v>
      </c>
      <c r="BO68" s="342">
        <v>0</v>
      </c>
      <c r="BP68" s="342">
        <v>0</v>
      </c>
      <c r="BQ68" s="342">
        <v>0</v>
      </c>
      <c r="BR68" s="342">
        <v>0</v>
      </c>
      <c r="BS68" s="342">
        <v>0</v>
      </c>
      <c r="BT68" s="342">
        <v>0</v>
      </c>
      <c r="BU68" s="342">
        <v>0</v>
      </c>
      <c r="BV68" s="342">
        <v>0</v>
      </c>
      <c r="BW68" s="342">
        <v>0</v>
      </c>
      <c r="BX68" s="342">
        <v>0</v>
      </c>
      <c r="BY68" s="342">
        <v>0</v>
      </c>
      <c r="BZ68" s="342">
        <v>0</v>
      </c>
      <c r="CA68" s="342">
        <v>0</v>
      </c>
      <c r="CB68" s="342">
        <v>0</v>
      </c>
      <c r="CC68" s="342">
        <v>0</v>
      </c>
      <c r="CD68" s="342">
        <v>0</v>
      </c>
      <c r="CE68" s="342">
        <v>0</v>
      </c>
      <c r="CF68" s="342">
        <v>0</v>
      </c>
      <c r="CG68" s="342">
        <v>0</v>
      </c>
      <c r="CH68" s="342">
        <v>0</v>
      </c>
      <c r="CI68" s="342">
        <v>0</v>
      </c>
      <c r="CJ68" s="342">
        <v>0</v>
      </c>
      <c r="CK68" s="342">
        <v>0</v>
      </c>
      <c r="CL68" s="342">
        <v>0</v>
      </c>
    </row>
    <row r="69" spans="1:90">
      <c r="A69" s="431" t="str">
        <f t="shared" si="1"/>
        <v>1222101262056000</v>
      </c>
      <c r="B69" s="341" t="s">
        <v>1493</v>
      </c>
      <c r="C69" s="341" t="s">
        <v>543</v>
      </c>
      <c r="D69" s="341" t="s">
        <v>547</v>
      </c>
      <c r="E69" s="341" t="s">
        <v>716</v>
      </c>
      <c r="F69" s="341" t="s">
        <v>566</v>
      </c>
      <c r="G69" s="341" t="s">
        <v>457</v>
      </c>
      <c r="H69" s="341" t="s">
        <v>546</v>
      </c>
      <c r="J69" s="341" t="s">
        <v>549</v>
      </c>
      <c r="K69" s="341" t="s">
        <v>548</v>
      </c>
      <c r="L69" s="341" t="s">
        <v>545</v>
      </c>
      <c r="M69" s="341" t="s">
        <v>714</v>
      </c>
      <c r="N69" s="341" t="s">
        <v>716</v>
      </c>
      <c r="O69" s="341" t="s">
        <v>545</v>
      </c>
      <c r="P69" s="341" t="s">
        <v>545</v>
      </c>
      <c r="Q69" s="341" t="s">
        <v>545</v>
      </c>
      <c r="R69" s="341" t="s">
        <v>545</v>
      </c>
      <c r="S69" s="341" t="s">
        <v>545</v>
      </c>
      <c r="T69" s="342">
        <v>0</v>
      </c>
      <c r="U69" s="342">
        <v>0</v>
      </c>
      <c r="V69" s="342">
        <v>0</v>
      </c>
      <c r="W69" s="342">
        <v>0</v>
      </c>
      <c r="X69" s="342">
        <v>0</v>
      </c>
      <c r="Y69" s="342">
        <v>0</v>
      </c>
      <c r="Z69" s="342">
        <v>0</v>
      </c>
      <c r="AA69" s="342">
        <v>0</v>
      </c>
      <c r="AB69" s="342">
        <v>0</v>
      </c>
      <c r="AC69" s="342">
        <v>0</v>
      </c>
      <c r="AD69" s="342">
        <v>0</v>
      </c>
      <c r="AE69" s="342">
        <v>0</v>
      </c>
      <c r="AF69" s="342">
        <v>0</v>
      </c>
      <c r="AG69" s="342">
        <v>0</v>
      </c>
      <c r="AH69" s="342">
        <v>24</v>
      </c>
      <c r="AI69" s="342">
        <v>24</v>
      </c>
      <c r="AJ69" s="342">
        <v>0</v>
      </c>
      <c r="AK69" s="342">
        <v>0</v>
      </c>
      <c r="AL69" s="342">
        <v>0</v>
      </c>
      <c r="AM69" s="342">
        <v>0</v>
      </c>
      <c r="AN69" s="342">
        <v>0</v>
      </c>
      <c r="AO69" s="342">
        <v>0</v>
      </c>
      <c r="AP69" s="342">
        <v>0</v>
      </c>
      <c r="AQ69" s="342">
        <v>0</v>
      </c>
      <c r="AR69" s="342">
        <v>0</v>
      </c>
      <c r="AS69" s="342">
        <v>0</v>
      </c>
      <c r="AT69" s="342">
        <v>0</v>
      </c>
      <c r="AU69" s="342">
        <v>0</v>
      </c>
      <c r="AV69" s="342">
        <v>0</v>
      </c>
      <c r="AW69" s="342">
        <v>0</v>
      </c>
      <c r="AX69" s="342">
        <v>0</v>
      </c>
      <c r="AY69" s="342">
        <v>24</v>
      </c>
    </row>
    <row r="70" spans="1:90">
      <c r="A70" s="431" t="str">
        <f t="shared" si="1"/>
        <v>1402101262056000</v>
      </c>
      <c r="B70" s="341" t="s">
        <v>1493</v>
      </c>
      <c r="C70" s="341" t="s">
        <v>543</v>
      </c>
      <c r="D70" s="341" t="s">
        <v>555</v>
      </c>
      <c r="E70" s="341" t="s">
        <v>545</v>
      </c>
      <c r="F70" s="341" t="s">
        <v>566</v>
      </c>
      <c r="G70" s="341" t="s">
        <v>457</v>
      </c>
      <c r="H70" s="341" t="s">
        <v>546</v>
      </c>
      <c r="J70" s="341" t="s">
        <v>549</v>
      </c>
      <c r="K70" s="341" t="s">
        <v>548</v>
      </c>
      <c r="L70" s="341" t="s">
        <v>545</v>
      </c>
      <c r="M70" s="341" t="s">
        <v>714</v>
      </c>
      <c r="N70" s="341" t="s">
        <v>715</v>
      </c>
      <c r="O70" s="341" t="s">
        <v>545</v>
      </c>
      <c r="P70" s="341" t="s">
        <v>545</v>
      </c>
      <c r="Q70" s="341" t="s">
        <v>545</v>
      </c>
      <c r="R70" s="341" t="s">
        <v>545</v>
      </c>
      <c r="S70" s="341" t="s">
        <v>545</v>
      </c>
      <c r="T70" s="342">
        <v>0</v>
      </c>
      <c r="U70" s="342">
        <v>0</v>
      </c>
      <c r="V70" s="342">
        <v>0</v>
      </c>
      <c r="W70" s="342">
        <v>0</v>
      </c>
      <c r="X70" s="342">
        <v>0</v>
      </c>
      <c r="Y70" s="342">
        <v>0</v>
      </c>
      <c r="Z70" s="342">
        <v>0</v>
      </c>
      <c r="AA70" s="342">
        <v>0</v>
      </c>
      <c r="AB70" s="342">
        <v>0</v>
      </c>
      <c r="AC70" s="342">
        <v>0</v>
      </c>
      <c r="AD70" s="342">
        <v>228</v>
      </c>
      <c r="AE70" s="342">
        <v>92</v>
      </c>
      <c r="AF70" s="342">
        <v>19</v>
      </c>
      <c r="AG70" s="342">
        <v>6453</v>
      </c>
      <c r="AH70" s="342">
        <v>52</v>
      </c>
      <c r="AI70" s="342">
        <v>6844</v>
      </c>
      <c r="AJ70" s="342">
        <v>0</v>
      </c>
      <c r="AK70" s="342">
        <v>0</v>
      </c>
      <c r="AL70" s="342">
        <v>0</v>
      </c>
      <c r="AM70" s="342">
        <v>0</v>
      </c>
      <c r="AN70" s="342">
        <v>0</v>
      </c>
      <c r="AO70" s="342">
        <v>0</v>
      </c>
      <c r="AP70" s="342">
        <v>0</v>
      </c>
      <c r="AQ70" s="342">
        <v>0</v>
      </c>
      <c r="AR70" s="342">
        <v>0</v>
      </c>
      <c r="AS70" s="342">
        <v>0</v>
      </c>
      <c r="AT70" s="342">
        <v>0</v>
      </c>
      <c r="AU70" s="342">
        <v>0</v>
      </c>
      <c r="AV70" s="342">
        <v>0</v>
      </c>
      <c r="AW70" s="342">
        <v>0</v>
      </c>
      <c r="AX70" s="342">
        <v>0</v>
      </c>
      <c r="AY70" s="342">
        <v>6844</v>
      </c>
    </row>
    <row r="71" spans="1:90">
      <c r="A71" s="431" t="str">
        <f t="shared" si="1"/>
        <v>1222102262056000</v>
      </c>
      <c r="B71" s="341" t="s">
        <v>1493</v>
      </c>
      <c r="C71" s="341" t="s">
        <v>543</v>
      </c>
      <c r="D71" s="341" t="s">
        <v>547</v>
      </c>
      <c r="E71" s="341" t="s">
        <v>716</v>
      </c>
      <c r="F71" s="341" t="s">
        <v>566</v>
      </c>
      <c r="G71" s="341" t="s">
        <v>457</v>
      </c>
      <c r="H71" s="341" t="s">
        <v>546</v>
      </c>
      <c r="J71" s="341" t="s">
        <v>549</v>
      </c>
      <c r="K71" s="341" t="s">
        <v>550</v>
      </c>
      <c r="L71" s="341" t="s">
        <v>545</v>
      </c>
      <c r="M71" s="341" t="s">
        <v>714</v>
      </c>
      <c r="N71" s="341" t="s">
        <v>716</v>
      </c>
      <c r="O71" s="341" t="s">
        <v>545</v>
      </c>
      <c r="P71" s="341" t="s">
        <v>545</v>
      </c>
      <c r="Q71" s="341" t="s">
        <v>545</v>
      </c>
      <c r="R71" s="341" t="s">
        <v>545</v>
      </c>
      <c r="S71" s="341" t="s">
        <v>545</v>
      </c>
      <c r="T71" s="342">
        <v>0</v>
      </c>
      <c r="U71" s="342">
        <v>0</v>
      </c>
      <c r="V71" s="342">
        <v>0</v>
      </c>
      <c r="W71" s="342">
        <v>0</v>
      </c>
      <c r="X71" s="342">
        <v>0</v>
      </c>
      <c r="Y71" s="342">
        <v>0</v>
      </c>
      <c r="Z71" s="342">
        <v>0</v>
      </c>
      <c r="AA71" s="342">
        <v>0</v>
      </c>
      <c r="AB71" s="342">
        <v>0</v>
      </c>
      <c r="AC71" s="342">
        <v>0</v>
      </c>
      <c r="AD71" s="342">
        <v>0</v>
      </c>
    </row>
    <row r="72" spans="1:90">
      <c r="A72" s="431" t="str">
        <f t="shared" si="1"/>
        <v>1402102262056000</v>
      </c>
      <c r="B72" s="341" t="s">
        <v>1493</v>
      </c>
      <c r="C72" s="341" t="s">
        <v>543</v>
      </c>
      <c r="D72" s="341" t="s">
        <v>555</v>
      </c>
      <c r="E72" s="341" t="s">
        <v>545</v>
      </c>
      <c r="F72" s="341" t="s">
        <v>566</v>
      </c>
      <c r="G72" s="341" t="s">
        <v>457</v>
      </c>
      <c r="H72" s="341" t="s">
        <v>546</v>
      </c>
      <c r="J72" s="341" t="s">
        <v>549</v>
      </c>
      <c r="K72" s="341" t="s">
        <v>550</v>
      </c>
      <c r="L72" s="341" t="s">
        <v>545</v>
      </c>
      <c r="M72" s="341" t="s">
        <v>714</v>
      </c>
      <c r="N72" s="341" t="s">
        <v>715</v>
      </c>
      <c r="O72" s="341" t="s">
        <v>545</v>
      </c>
      <c r="P72" s="341" t="s">
        <v>545</v>
      </c>
      <c r="Q72" s="341" t="s">
        <v>545</v>
      </c>
      <c r="R72" s="341" t="s">
        <v>545</v>
      </c>
      <c r="S72" s="341" t="s">
        <v>545</v>
      </c>
      <c r="T72" s="342">
        <v>0</v>
      </c>
      <c r="U72" s="342">
        <v>0</v>
      </c>
      <c r="V72" s="342">
        <v>0</v>
      </c>
      <c r="W72" s="342">
        <v>0</v>
      </c>
      <c r="X72" s="342">
        <v>0</v>
      </c>
      <c r="Y72" s="342">
        <v>0</v>
      </c>
      <c r="Z72" s="342">
        <v>0</v>
      </c>
      <c r="AA72" s="342">
        <v>0</v>
      </c>
      <c r="AB72" s="342">
        <v>0</v>
      </c>
      <c r="AC72" s="342">
        <v>0</v>
      </c>
      <c r="AD72" s="342">
        <v>0</v>
      </c>
    </row>
    <row r="73" spans="1:90">
      <c r="A73" s="431" t="str">
        <f t="shared" si="1"/>
        <v>1221801262056000</v>
      </c>
      <c r="B73" s="341" t="s">
        <v>1493</v>
      </c>
      <c r="C73" s="341" t="s">
        <v>543</v>
      </c>
      <c r="D73" s="341" t="s">
        <v>547</v>
      </c>
      <c r="E73" s="341" t="s">
        <v>716</v>
      </c>
      <c r="F73" s="341" t="s">
        <v>566</v>
      </c>
      <c r="G73" s="341" t="s">
        <v>457</v>
      </c>
      <c r="H73" s="341" t="s">
        <v>546</v>
      </c>
      <c r="J73" s="341" t="s">
        <v>558</v>
      </c>
      <c r="K73" s="341" t="s">
        <v>548</v>
      </c>
      <c r="L73" s="341" t="s">
        <v>545</v>
      </c>
      <c r="M73" s="341" t="s">
        <v>714</v>
      </c>
      <c r="N73" s="341" t="s">
        <v>716</v>
      </c>
      <c r="O73" s="341" t="s">
        <v>545</v>
      </c>
      <c r="P73" s="341" t="s">
        <v>545</v>
      </c>
      <c r="Q73" s="341" t="s">
        <v>545</v>
      </c>
      <c r="R73" s="341" t="s">
        <v>545</v>
      </c>
      <c r="S73" s="341" t="s">
        <v>545</v>
      </c>
      <c r="T73" s="342">
        <v>0</v>
      </c>
      <c r="U73" s="342">
        <v>0</v>
      </c>
      <c r="V73" s="342">
        <v>0</v>
      </c>
      <c r="W73" s="342">
        <v>0</v>
      </c>
      <c r="X73" s="342">
        <v>0</v>
      </c>
      <c r="Y73" s="342">
        <v>0</v>
      </c>
      <c r="Z73" s="342">
        <v>0</v>
      </c>
      <c r="AA73" s="342">
        <v>0</v>
      </c>
      <c r="AB73" s="342">
        <v>0</v>
      </c>
      <c r="AC73" s="342">
        <v>0</v>
      </c>
      <c r="AD73" s="342">
        <v>0</v>
      </c>
      <c r="AE73" s="342">
        <v>0</v>
      </c>
      <c r="AF73" s="342">
        <v>0</v>
      </c>
      <c r="AG73" s="342">
        <v>0</v>
      </c>
      <c r="AH73" s="342">
        <v>0</v>
      </c>
      <c r="AI73" s="342">
        <v>0</v>
      </c>
      <c r="AJ73" s="342">
        <v>0</v>
      </c>
      <c r="AK73" s="342">
        <v>0</v>
      </c>
      <c r="AL73" s="342">
        <v>0</v>
      </c>
      <c r="AM73" s="342">
        <v>0</v>
      </c>
      <c r="AN73" s="342">
        <v>0</v>
      </c>
      <c r="AO73" s="342">
        <v>0</v>
      </c>
      <c r="AP73" s="342">
        <v>0</v>
      </c>
      <c r="AQ73" s="342">
        <v>0</v>
      </c>
      <c r="AR73" s="342">
        <v>0</v>
      </c>
      <c r="AS73" s="342">
        <v>0</v>
      </c>
      <c r="AT73" s="342">
        <v>3411201</v>
      </c>
      <c r="AU73" s="342">
        <v>0</v>
      </c>
      <c r="AV73" s="342">
        <v>0</v>
      </c>
      <c r="AW73" s="342">
        <v>0</v>
      </c>
      <c r="AX73" s="342">
        <v>0</v>
      </c>
      <c r="AY73" s="342">
        <v>740855</v>
      </c>
      <c r="AZ73" s="342">
        <v>15692</v>
      </c>
      <c r="BA73" s="342">
        <v>47212</v>
      </c>
      <c r="BB73" s="342">
        <v>15692</v>
      </c>
      <c r="BC73" s="342">
        <v>39112</v>
      </c>
      <c r="BD73" s="342">
        <v>0</v>
      </c>
      <c r="BE73" s="342">
        <v>740855</v>
      </c>
      <c r="BF73" s="342">
        <v>15692</v>
      </c>
      <c r="BG73" s="342">
        <v>0</v>
      </c>
      <c r="BH73" s="342">
        <v>0</v>
      </c>
      <c r="BI73" s="342">
        <v>0</v>
      </c>
      <c r="BJ73" s="342">
        <v>0</v>
      </c>
      <c r="BK73" s="342">
        <v>0</v>
      </c>
      <c r="BL73" s="342">
        <v>0</v>
      </c>
      <c r="BM73" s="342">
        <v>0</v>
      </c>
      <c r="BN73" s="342">
        <v>0</v>
      </c>
      <c r="BO73" s="342">
        <v>0</v>
      </c>
      <c r="BP73" s="342">
        <v>0</v>
      </c>
      <c r="BQ73" s="342">
        <v>8862</v>
      </c>
      <c r="BR73" s="342">
        <v>6830</v>
      </c>
      <c r="BS73" s="342">
        <v>0</v>
      </c>
      <c r="BT73" s="342">
        <v>0</v>
      </c>
      <c r="BU73" s="342">
        <v>0</v>
      </c>
      <c r="BV73" s="342">
        <v>0</v>
      </c>
      <c r="BW73" s="342">
        <v>0</v>
      </c>
      <c r="BX73" s="342">
        <v>0</v>
      </c>
      <c r="BY73" s="342">
        <v>0</v>
      </c>
      <c r="BZ73" s="342">
        <v>0</v>
      </c>
      <c r="CA73" s="342">
        <v>0</v>
      </c>
      <c r="CB73" s="342">
        <v>0</v>
      </c>
      <c r="CC73" s="342">
        <v>0</v>
      </c>
      <c r="CD73" s="342">
        <v>0</v>
      </c>
      <c r="CE73" s="342">
        <v>0</v>
      </c>
      <c r="CF73" s="342">
        <v>0</v>
      </c>
      <c r="CG73" s="342">
        <v>0</v>
      </c>
      <c r="CH73" s="342">
        <v>0</v>
      </c>
      <c r="CI73" s="342">
        <v>0</v>
      </c>
    </row>
    <row r="74" spans="1:90">
      <c r="A74" s="431" t="str">
        <f t="shared" si="1"/>
        <v>1221802262056000</v>
      </c>
      <c r="B74" s="341" t="s">
        <v>1493</v>
      </c>
      <c r="C74" s="341" t="s">
        <v>543</v>
      </c>
      <c r="D74" s="341" t="s">
        <v>547</v>
      </c>
      <c r="E74" s="341" t="s">
        <v>716</v>
      </c>
      <c r="F74" s="341" t="s">
        <v>566</v>
      </c>
      <c r="G74" s="341" t="s">
        <v>457</v>
      </c>
      <c r="H74" s="341" t="s">
        <v>546</v>
      </c>
      <c r="J74" s="341" t="s">
        <v>558</v>
      </c>
      <c r="K74" s="341" t="s">
        <v>550</v>
      </c>
      <c r="L74" s="341" t="s">
        <v>545</v>
      </c>
      <c r="M74" s="341" t="s">
        <v>714</v>
      </c>
      <c r="N74" s="341" t="s">
        <v>716</v>
      </c>
      <c r="O74" s="341" t="s">
        <v>545</v>
      </c>
      <c r="P74" s="341" t="s">
        <v>545</v>
      </c>
      <c r="Q74" s="341" t="s">
        <v>545</v>
      </c>
      <c r="R74" s="341" t="s">
        <v>545</v>
      </c>
      <c r="S74" s="341" t="s">
        <v>545</v>
      </c>
      <c r="T74" s="342">
        <v>0</v>
      </c>
      <c r="U74" s="342">
        <v>0</v>
      </c>
      <c r="V74" s="342">
        <v>0</v>
      </c>
      <c r="W74" s="342">
        <v>0</v>
      </c>
      <c r="X74" s="342">
        <v>0</v>
      </c>
      <c r="Y74" s="342">
        <v>0</v>
      </c>
      <c r="Z74" s="342">
        <v>0</v>
      </c>
      <c r="AA74" s="342">
        <v>0</v>
      </c>
      <c r="AB74" s="342">
        <v>0</v>
      </c>
      <c r="AC74" s="342">
        <v>0</v>
      </c>
      <c r="AD74" s="342">
        <v>0</v>
      </c>
      <c r="AE74" s="342">
        <v>0</v>
      </c>
      <c r="AF74" s="342">
        <v>0</v>
      </c>
      <c r="AG74" s="342">
        <v>0</v>
      </c>
      <c r="AH74" s="342">
        <v>0</v>
      </c>
      <c r="AI74" s="342">
        <v>0</v>
      </c>
      <c r="AJ74" s="342">
        <v>0</v>
      </c>
      <c r="AK74" s="342">
        <v>0</v>
      </c>
      <c r="AL74" s="342">
        <v>0</v>
      </c>
      <c r="AM74" s="342">
        <v>0</v>
      </c>
      <c r="AN74" s="342">
        <v>0</v>
      </c>
      <c r="AO74" s="342">
        <v>0</v>
      </c>
      <c r="AP74" s="342">
        <v>0</v>
      </c>
      <c r="AQ74" s="342">
        <v>0</v>
      </c>
      <c r="AR74" s="342">
        <v>0</v>
      </c>
      <c r="AS74" s="342">
        <v>0</v>
      </c>
      <c r="AT74" s="342">
        <v>0</v>
      </c>
      <c r="AU74" s="342">
        <v>0</v>
      </c>
      <c r="AV74" s="342">
        <v>0</v>
      </c>
      <c r="AW74" s="342">
        <v>0</v>
      </c>
      <c r="AX74" s="342">
        <v>0</v>
      </c>
      <c r="AY74" s="342">
        <v>0</v>
      </c>
    </row>
    <row r="75" spans="1:90">
      <c r="A75" s="431" t="str">
        <f t="shared" si="1"/>
        <v>1223401262056008</v>
      </c>
      <c r="B75" s="341" t="s">
        <v>1493</v>
      </c>
      <c r="C75" s="341" t="s">
        <v>543</v>
      </c>
      <c r="D75" s="341" t="s">
        <v>547</v>
      </c>
      <c r="E75" s="341" t="s">
        <v>716</v>
      </c>
      <c r="F75" s="341" t="s">
        <v>566</v>
      </c>
      <c r="G75" s="341" t="s">
        <v>457</v>
      </c>
      <c r="H75" s="341" t="s">
        <v>745</v>
      </c>
      <c r="I75" s="341" t="s">
        <v>744</v>
      </c>
      <c r="J75" s="341" t="s">
        <v>723</v>
      </c>
      <c r="K75" s="341" t="s">
        <v>548</v>
      </c>
      <c r="L75" s="341" t="s">
        <v>545</v>
      </c>
      <c r="M75" s="341" t="s">
        <v>714</v>
      </c>
      <c r="N75" s="341" t="s">
        <v>715</v>
      </c>
      <c r="O75" s="341" t="s">
        <v>545</v>
      </c>
      <c r="P75" s="341" t="s">
        <v>545</v>
      </c>
      <c r="Q75" s="341" t="s">
        <v>719</v>
      </c>
      <c r="R75" s="341" t="s">
        <v>545</v>
      </c>
      <c r="S75" s="341" t="s">
        <v>545</v>
      </c>
      <c r="T75" s="342">
        <v>0</v>
      </c>
      <c r="U75" s="342">
        <v>0</v>
      </c>
      <c r="V75" s="342">
        <v>0</v>
      </c>
      <c r="W75" s="342">
        <v>0</v>
      </c>
      <c r="X75" s="342">
        <v>0</v>
      </c>
      <c r="Y75" s="342">
        <v>0</v>
      </c>
      <c r="Z75" s="342">
        <v>0</v>
      </c>
      <c r="AA75" s="342">
        <v>0</v>
      </c>
      <c r="AB75" s="342">
        <v>0</v>
      </c>
      <c r="AC75" s="342">
        <v>0</v>
      </c>
      <c r="AD75" s="342">
        <v>0</v>
      </c>
      <c r="AE75" s="342">
        <v>0</v>
      </c>
      <c r="AF75" s="342">
        <v>0</v>
      </c>
      <c r="AG75" s="342">
        <v>0</v>
      </c>
      <c r="AH75" s="342">
        <v>0</v>
      </c>
      <c r="AI75" s="342">
        <v>0</v>
      </c>
      <c r="AJ75" s="342">
        <v>0</v>
      </c>
      <c r="AK75" s="342">
        <v>0</v>
      </c>
      <c r="AL75" s="342">
        <v>0</v>
      </c>
      <c r="AM75" s="342">
        <v>0</v>
      </c>
      <c r="AN75" s="342">
        <v>0</v>
      </c>
      <c r="AO75" s="342">
        <v>0</v>
      </c>
      <c r="AP75" s="342">
        <v>0</v>
      </c>
      <c r="AQ75" s="342">
        <v>0</v>
      </c>
      <c r="AR75" s="342">
        <v>0</v>
      </c>
      <c r="AS75" s="342">
        <v>0</v>
      </c>
      <c r="AT75" s="342">
        <v>0</v>
      </c>
      <c r="AU75" s="342">
        <v>4170317</v>
      </c>
      <c r="AV75" s="342">
        <v>740855</v>
      </c>
      <c r="AW75" s="342">
        <v>15692</v>
      </c>
      <c r="AX75" s="342">
        <v>47212</v>
      </c>
      <c r="AY75" s="342">
        <v>15692</v>
      </c>
      <c r="AZ75" s="342">
        <v>39112</v>
      </c>
      <c r="BA75" s="342">
        <v>0</v>
      </c>
      <c r="BB75" s="342">
        <v>740855</v>
      </c>
      <c r="BC75" s="342">
        <v>15692</v>
      </c>
      <c r="BD75" s="342">
        <v>0</v>
      </c>
      <c r="BE75" s="342">
        <v>0</v>
      </c>
      <c r="BF75" s="342">
        <v>740855</v>
      </c>
      <c r="BG75" s="342">
        <v>332713</v>
      </c>
      <c r="BH75" s="342">
        <v>332713</v>
      </c>
      <c r="BI75" s="342">
        <v>332713</v>
      </c>
      <c r="BJ75" s="342">
        <v>15692</v>
      </c>
      <c r="BK75" s="342">
        <v>0</v>
      </c>
      <c r="BL75" s="342">
        <v>0</v>
      </c>
      <c r="BM75" s="342">
        <v>0</v>
      </c>
      <c r="BN75" s="342">
        <v>0</v>
      </c>
      <c r="BO75" s="342">
        <v>0</v>
      </c>
      <c r="BP75" s="342">
        <v>0</v>
      </c>
      <c r="BQ75" s="342">
        <v>0</v>
      </c>
      <c r="BR75" s="342">
        <v>8862</v>
      </c>
      <c r="BS75" s="342">
        <v>6830</v>
      </c>
      <c r="BT75" s="342">
        <v>6830</v>
      </c>
      <c r="BU75" s="342">
        <v>6830</v>
      </c>
      <c r="BV75" s="342">
        <v>0</v>
      </c>
      <c r="BW75" s="342">
        <v>0</v>
      </c>
      <c r="BX75" s="342">
        <v>0</v>
      </c>
      <c r="BY75" s="342">
        <v>0</v>
      </c>
      <c r="BZ75" s="342">
        <v>0</v>
      </c>
      <c r="CA75" s="342">
        <v>0</v>
      </c>
      <c r="CB75" s="342">
        <v>0</v>
      </c>
      <c r="CC75" s="342">
        <v>0</v>
      </c>
      <c r="CD75" s="342">
        <v>0</v>
      </c>
      <c r="CE75" s="342">
        <v>0</v>
      </c>
      <c r="CF75" s="342">
        <v>0</v>
      </c>
      <c r="CG75" s="342">
        <v>0</v>
      </c>
      <c r="CH75" s="342">
        <v>0</v>
      </c>
      <c r="CI75" s="342">
        <v>0</v>
      </c>
      <c r="CJ75" s="342">
        <v>0</v>
      </c>
      <c r="CK75" s="342">
        <v>0</v>
      </c>
    </row>
    <row r="76" spans="1:90">
      <c r="A76" s="431" t="str">
        <f t="shared" si="1"/>
        <v>1223402262056008</v>
      </c>
      <c r="B76" s="341" t="s">
        <v>1493</v>
      </c>
      <c r="C76" s="341" t="s">
        <v>543</v>
      </c>
      <c r="D76" s="341" t="s">
        <v>547</v>
      </c>
      <c r="E76" s="341" t="s">
        <v>716</v>
      </c>
      <c r="F76" s="341" t="s">
        <v>566</v>
      </c>
      <c r="G76" s="341" t="s">
        <v>457</v>
      </c>
      <c r="H76" s="341" t="s">
        <v>745</v>
      </c>
      <c r="I76" s="341" t="s">
        <v>744</v>
      </c>
      <c r="J76" s="341" t="s">
        <v>723</v>
      </c>
      <c r="K76" s="341" t="s">
        <v>550</v>
      </c>
      <c r="L76" s="341" t="s">
        <v>545</v>
      </c>
      <c r="M76" s="341" t="s">
        <v>714</v>
      </c>
      <c r="N76" s="341" t="s">
        <v>715</v>
      </c>
      <c r="O76" s="341" t="s">
        <v>545</v>
      </c>
      <c r="P76" s="341" t="s">
        <v>545</v>
      </c>
      <c r="Q76" s="341" t="s">
        <v>719</v>
      </c>
      <c r="R76" s="341" t="s">
        <v>545</v>
      </c>
      <c r="S76" s="341" t="s">
        <v>545</v>
      </c>
      <c r="T76" s="342">
        <v>0</v>
      </c>
      <c r="U76" s="342">
        <v>0</v>
      </c>
      <c r="V76" s="342">
        <v>0</v>
      </c>
      <c r="W76" s="342">
        <v>0</v>
      </c>
      <c r="X76" s="342">
        <v>0</v>
      </c>
      <c r="Y76" s="342">
        <v>0</v>
      </c>
      <c r="Z76" s="342">
        <v>0</v>
      </c>
      <c r="AA76" s="342">
        <v>0</v>
      </c>
      <c r="AB76" s="342">
        <v>0</v>
      </c>
      <c r="AC76" s="342">
        <v>0</v>
      </c>
      <c r="AD76" s="342">
        <v>0</v>
      </c>
      <c r="AE76" s="342">
        <v>0</v>
      </c>
      <c r="AF76" s="342">
        <v>0</v>
      </c>
      <c r="AG76" s="342">
        <v>0</v>
      </c>
      <c r="AH76" s="342">
        <v>0</v>
      </c>
      <c r="AI76" s="342">
        <v>0</v>
      </c>
      <c r="AJ76" s="342">
        <v>0</v>
      </c>
      <c r="AK76" s="342">
        <v>24700</v>
      </c>
      <c r="AL76" s="342">
        <v>5</v>
      </c>
    </row>
    <row r="77" spans="1:90">
      <c r="A77" s="431" t="str">
        <f t="shared" si="1"/>
        <v>1401901262056001</v>
      </c>
      <c r="B77" s="341" t="s">
        <v>1493</v>
      </c>
      <c r="C77" s="341" t="s">
        <v>543</v>
      </c>
      <c r="D77" s="341" t="s">
        <v>555</v>
      </c>
      <c r="E77" s="341" t="s">
        <v>545</v>
      </c>
      <c r="F77" s="341" t="s">
        <v>566</v>
      </c>
      <c r="G77" s="341" t="s">
        <v>457</v>
      </c>
      <c r="H77" s="341" t="s">
        <v>728</v>
      </c>
      <c r="I77" s="341" t="s">
        <v>382</v>
      </c>
      <c r="J77" s="341" t="s">
        <v>559</v>
      </c>
      <c r="K77" s="341" t="s">
        <v>548</v>
      </c>
      <c r="L77" s="341" t="s">
        <v>545</v>
      </c>
      <c r="M77" s="341" t="s">
        <v>714</v>
      </c>
      <c r="N77" s="341" t="s">
        <v>715</v>
      </c>
      <c r="O77" s="341" t="s">
        <v>545</v>
      </c>
      <c r="P77" s="341" t="s">
        <v>545</v>
      </c>
      <c r="Q77" s="341" t="s">
        <v>545</v>
      </c>
      <c r="R77" s="341" t="s">
        <v>545</v>
      </c>
      <c r="S77" s="341" t="s">
        <v>545</v>
      </c>
      <c r="T77" s="342">
        <v>4120421</v>
      </c>
      <c r="U77" s="342">
        <v>0</v>
      </c>
      <c r="V77" s="342">
        <v>0</v>
      </c>
      <c r="W77" s="342">
        <v>0</v>
      </c>
      <c r="X77" s="342">
        <v>0</v>
      </c>
      <c r="Y77" s="342">
        <v>200007</v>
      </c>
      <c r="Z77" s="342">
        <v>0</v>
      </c>
      <c r="AA77" s="342">
        <v>0</v>
      </c>
      <c r="AB77" s="342">
        <v>8000</v>
      </c>
      <c r="AC77" s="342">
        <v>112154665</v>
      </c>
      <c r="AD77" s="342">
        <v>8000</v>
      </c>
      <c r="AE77" s="342">
        <v>285</v>
      </c>
      <c r="AF77" s="342">
        <v>900</v>
      </c>
      <c r="AG77" s="342">
        <v>1700</v>
      </c>
      <c r="AH77" s="342">
        <v>0</v>
      </c>
      <c r="AI77" s="342">
        <v>0</v>
      </c>
      <c r="AJ77" s="342">
        <v>0</v>
      </c>
      <c r="AK77" s="342">
        <v>0</v>
      </c>
      <c r="AL77" s="342">
        <v>0</v>
      </c>
      <c r="AM77" s="342">
        <v>0</v>
      </c>
      <c r="AN77" s="342">
        <v>0</v>
      </c>
      <c r="AO77" s="342">
        <v>0</v>
      </c>
      <c r="AP77" s="342">
        <v>0</v>
      </c>
      <c r="AQ77" s="342">
        <v>0</v>
      </c>
      <c r="AR77" s="342">
        <v>0</v>
      </c>
      <c r="AS77" s="342">
        <v>0</v>
      </c>
      <c r="AT77" s="342">
        <v>0</v>
      </c>
      <c r="AU77" s="342">
        <v>0</v>
      </c>
      <c r="AV77" s="342">
        <v>4120331</v>
      </c>
      <c r="AW77" s="342">
        <v>4120331</v>
      </c>
      <c r="AX77" s="342">
        <v>0</v>
      </c>
      <c r="AY77" s="342">
        <v>1500</v>
      </c>
      <c r="AZ77" s="342">
        <v>2879</v>
      </c>
      <c r="BA77" s="342">
        <v>691</v>
      </c>
      <c r="BB77" s="342">
        <v>5030401</v>
      </c>
      <c r="BC77" s="342">
        <v>23</v>
      </c>
      <c r="BD77" s="342">
        <v>2</v>
      </c>
      <c r="BE77" s="342">
        <v>0</v>
      </c>
    </row>
    <row r="78" spans="1:90">
      <c r="A78" s="431" t="str">
        <f t="shared" si="1"/>
        <v>1401901262056002</v>
      </c>
      <c r="B78" s="341" t="s">
        <v>1493</v>
      </c>
      <c r="C78" s="341" t="s">
        <v>543</v>
      </c>
      <c r="D78" s="341" t="s">
        <v>555</v>
      </c>
      <c r="E78" s="341" t="s">
        <v>545</v>
      </c>
      <c r="F78" s="341" t="s">
        <v>566</v>
      </c>
      <c r="G78" s="341" t="s">
        <v>457</v>
      </c>
      <c r="H78" s="341" t="s">
        <v>727</v>
      </c>
      <c r="I78" s="341" t="s">
        <v>384</v>
      </c>
      <c r="J78" s="341" t="s">
        <v>559</v>
      </c>
      <c r="K78" s="341" t="s">
        <v>548</v>
      </c>
      <c r="L78" s="341" t="s">
        <v>545</v>
      </c>
      <c r="M78" s="341" t="s">
        <v>714</v>
      </c>
      <c r="N78" s="341" t="s">
        <v>715</v>
      </c>
      <c r="O78" s="341" t="s">
        <v>545</v>
      </c>
      <c r="P78" s="341" t="s">
        <v>545</v>
      </c>
      <c r="Q78" s="341" t="s">
        <v>545</v>
      </c>
      <c r="R78" s="341" t="s">
        <v>545</v>
      </c>
      <c r="S78" s="341" t="s">
        <v>545</v>
      </c>
      <c r="T78" s="342">
        <v>4140401</v>
      </c>
      <c r="U78" s="342">
        <v>0</v>
      </c>
      <c r="V78" s="342">
        <v>0</v>
      </c>
      <c r="W78" s="342">
        <v>0</v>
      </c>
      <c r="X78" s="342">
        <v>0</v>
      </c>
      <c r="Y78" s="342">
        <v>200007</v>
      </c>
      <c r="Z78" s="342">
        <v>0</v>
      </c>
      <c r="AA78" s="342">
        <v>0</v>
      </c>
      <c r="AB78" s="342">
        <v>1400</v>
      </c>
      <c r="AC78" s="342">
        <v>8601600</v>
      </c>
      <c r="AD78" s="342">
        <v>1400</v>
      </c>
      <c r="AE78" s="342">
        <v>41</v>
      </c>
      <c r="AF78" s="342">
        <v>0</v>
      </c>
      <c r="AG78" s="342">
        <v>2400</v>
      </c>
      <c r="AH78" s="342">
        <v>0</v>
      </c>
      <c r="AI78" s="342">
        <v>0</v>
      </c>
      <c r="AJ78" s="342">
        <v>0</v>
      </c>
      <c r="AK78" s="342">
        <v>0</v>
      </c>
      <c r="AL78" s="342">
        <v>0</v>
      </c>
      <c r="AM78" s="342">
        <v>0</v>
      </c>
      <c r="AN78" s="342">
        <v>0</v>
      </c>
      <c r="AO78" s="342">
        <v>0</v>
      </c>
      <c r="AP78" s="342">
        <v>0</v>
      </c>
      <c r="AQ78" s="342">
        <v>0</v>
      </c>
      <c r="AR78" s="342">
        <v>0</v>
      </c>
      <c r="AS78" s="342">
        <v>0</v>
      </c>
      <c r="AT78" s="342">
        <v>0</v>
      </c>
      <c r="AU78" s="342">
        <v>0</v>
      </c>
      <c r="AV78" s="342">
        <v>4140331</v>
      </c>
      <c r="AW78" s="342">
        <v>4140331</v>
      </c>
      <c r="AX78" s="342">
        <v>180</v>
      </c>
      <c r="AY78" s="342">
        <v>1000</v>
      </c>
      <c r="AZ78" s="342">
        <v>431</v>
      </c>
      <c r="BA78" s="342">
        <v>297</v>
      </c>
      <c r="BB78" s="342">
        <v>5030401</v>
      </c>
      <c r="BC78" s="342">
        <v>21</v>
      </c>
      <c r="BD78" s="342">
        <v>2</v>
      </c>
      <c r="BE78" s="342">
        <v>0</v>
      </c>
    </row>
    <row r="79" spans="1:90">
      <c r="A79" s="431" t="str">
        <f t="shared" si="1"/>
        <v>1401902262056001</v>
      </c>
      <c r="B79" s="341" t="s">
        <v>1493</v>
      </c>
      <c r="C79" s="341" t="s">
        <v>543</v>
      </c>
      <c r="D79" s="341" t="s">
        <v>555</v>
      </c>
      <c r="E79" s="341" t="s">
        <v>545</v>
      </c>
      <c r="F79" s="341" t="s">
        <v>566</v>
      </c>
      <c r="G79" s="341" t="s">
        <v>457</v>
      </c>
      <c r="H79" s="341" t="s">
        <v>728</v>
      </c>
      <c r="I79" s="341" t="s">
        <v>382</v>
      </c>
      <c r="J79" s="341" t="s">
        <v>559</v>
      </c>
      <c r="K79" s="341" t="s">
        <v>550</v>
      </c>
      <c r="L79" s="341" t="s">
        <v>545</v>
      </c>
      <c r="M79" s="341" t="s">
        <v>714</v>
      </c>
      <c r="N79" s="341" t="s">
        <v>715</v>
      </c>
      <c r="O79" s="341" t="s">
        <v>545</v>
      </c>
      <c r="P79" s="341" t="s">
        <v>545</v>
      </c>
      <c r="Q79" s="341" t="s">
        <v>545</v>
      </c>
      <c r="R79" s="341" t="s">
        <v>545</v>
      </c>
      <c r="S79" s="341" t="s">
        <v>545</v>
      </c>
      <c r="T79" s="342">
        <v>0</v>
      </c>
      <c r="U79" s="342">
        <v>8406</v>
      </c>
      <c r="V79" s="342">
        <v>0</v>
      </c>
      <c r="W79" s="342">
        <v>8406</v>
      </c>
      <c r="X79" s="342">
        <v>0</v>
      </c>
      <c r="Y79" s="342">
        <v>0</v>
      </c>
      <c r="Z79" s="342">
        <v>184779</v>
      </c>
      <c r="AA79" s="342">
        <v>0</v>
      </c>
      <c r="AB79" s="342">
        <v>147297</v>
      </c>
      <c r="AC79" s="342">
        <v>0</v>
      </c>
      <c r="AD79" s="342">
        <v>37482</v>
      </c>
      <c r="AE79" s="342">
        <v>0</v>
      </c>
      <c r="AF79" s="342">
        <v>0</v>
      </c>
      <c r="AG79" s="342">
        <v>0</v>
      </c>
      <c r="AH79" s="342">
        <v>8406</v>
      </c>
      <c r="AI79" s="342">
        <v>0</v>
      </c>
      <c r="AJ79" s="342">
        <v>8406</v>
      </c>
      <c r="AK79" s="342">
        <v>0</v>
      </c>
      <c r="AL79" s="342">
        <v>0</v>
      </c>
      <c r="AM79" s="342">
        <v>178258</v>
      </c>
      <c r="AN79" s="342">
        <v>0</v>
      </c>
      <c r="AO79" s="342">
        <v>136344</v>
      </c>
      <c r="AP79" s="342">
        <v>0</v>
      </c>
      <c r="AQ79" s="342">
        <v>41914</v>
      </c>
      <c r="AR79" s="342">
        <v>33</v>
      </c>
      <c r="AS79" s="342">
        <v>328</v>
      </c>
      <c r="AT79" s="342">
        <v>0</v>
      </c>
      <c r="AU79" s="342">
        <v>5050401</v>
      </c>
      <c r="AV79" s="342">
        <v>4</v>
      </c>
      <c r="AW79" s="342">
        <v>3940</v>
      </c>
      <c r="AX79" s="342">
        <v>0</v>
      </c>
      <c r="AY79" s="342">
        <v>0</v>
      </c>
      <c r="AZ79" s="342">
        <v>0</v>
      </c>
      <c r="BA79" s="342">
        <v>0</v>
      </c>
      <c r="BB79" s="342">
        <v>0</v>
      </c>
      <c r="BC79" s="342">
        <v>0</v>
      </c>
      <c r="BD79" s="342">
        <v>2</v>
      </c>
      <c r="BE79" s="342">
        <v>0</v>
      </c>
      <c r="BF79" s="342">
        <v>0</v>
      </c>
      <c r="BG79" s="342">
        <v>0</v>
      </c>
      <c r="BH79" s="342">
        <v>0</v>
      </c>
      <c r="BI79" s="342">
        <v>0</v>
      </c>
      <c r="BJ79" s="342">
        <v>0</v>
      </c>
      <c r="BK79" s="342">
        <v>3</v>
      </c>
      <c r="BL79" s="342">
        <v>0</v>
      </c>
      <c r="BM79" s="342">
        <v>0</v>
      </c>
      <c r="BN79" s="342">
        <v>0</v>
      </c>
      <c r="BO79" s="342">
        <v>0</v>
      </c>
      <c r="BP79" s="342">
        <v>0</v>
      </c>
      <c r="BQ79" s="342">
        <v>0</v>
      </c>
      <c r="BR79" s="342">
        <v>1892</v>
      </c>
      <c r="BS79" s="342">
        <v>0</v>
      </c>
      <c r="BT79" s="342">
        <v>472</v>
      </c>
      <c r="BU79" s="342">
        <v>3964</v>
      </c>
      <c r="BV79" s="342">
        <v>0</v>
      </c>
      <c r="BW79" s="342">
        <v>0</v>
      </c>
      <c r="BX79" s="342">
        <v>1</v>
      </c>
      <c r="BY79" s="342">
        <v>2</v>
      </c>
      <c r="BZ79" s="342">
        <v>2</v>
      </c>
      <c r="CA79" s="342">
        <v>0</v>
      </c>
    </row>
    <row r="80" spans="1:90">
      <c r="A80" s="431" t="str">
        <f t="shared" si="1"/>
        <v>1401902262056002</v>
      </c>
      <c r="B80" s="341" t="s">
        <v>1493</v>
      </c>
      <c r="C80" s="341" t="s">
        <v>543</v>
      </c>
      <c r="D80" s="341" t="s">
        <v>555</v>
      </c>
      <c r="E80" s="341" t="s">
        <v>545</v>
      </c>
      <c r="F80" s="341" t="s">
        <v>566</v>
      </c>
      <c r="G80" s="341" t="s">
        <v>457</v>
      </c>
      <c r="H80" s="341" t="s">
        <v>727</v>
      </c>
      <c r="I80" s="341" t="s">
        <v>384</v>
      </c>
      <c r="J80" s="341" t="s">
        <v>559</v>
      </c>
      <c r="K80" s="341" t="s">
        <v>550</v>
      </c>
      <c r="L80" s="341" t="s">
        <v>545</v>
      </c>
      <c r="M80" s="341" t="s">
        <v>714</v>
      </c>
      <c r="N80" s="341" t="s">
        <v>715</v>
      </c>
      <c r="O80" s="341" t="s">
        <v>545</v>
      </c>
      <c r="P80" s="341" t="s">
        <v>545</v>
      </c>
      <c r="Q80" s="341" t="s">
        <v>545</v>
      </c>
      <c r="R80" s="341" t="s">
        <v>545</v>
      </c>
      <c r="S80" s="341" t="s">
        <v>545</v>
      </c>
      <c r="T80" s="342">
        <v>0</v>
      </c>
      <c r="U80" s="342">
        <v>3837</v>
      </c>
      <c r="V80" s="342">
        <v>0</v>
      </c>
      <c r="W80" s="342">
        <v>3837</v>
      </c>
      <c r="X80" s="342">
        <v>0</v>
      </c>
      <c r="Y80" s="342">
        <v>0</v>
      </c>
      <c r="Z80" s="342">
        <v>114152</v>
      </c>
      <c r="AA80" s="342">
        <v>0</v>
      </c>
      <c r="AB80" s="342">
        <v>82835</v>
      </c>
      <c r="AC80" s="342">
        <v>0</v>
      </c>
      <c r="AD80" s="342">
        <v>31317</v>
      </c>
      <c r="AE80" s="342">
        <v>0</v>
      </c>
      <c r="AF80" s="342">
        <v>0</v>
      </c>
      <c r="AG80" s="342">
        <v>0</v>
      </c>
      <c r="AH80" s="342">
        <v>3837</v>
      </c>
      <c r="AI80" s="342">
        <v>0</v>
      </c>
      <c r="AJ80" s="342">
        <v>3837</v>
      </c>
      <c r="AK80" s="342">
        <v>0</v>
      </c>
      <c r="AL80" s="342">
        <v>0</v>
      </c>
      <c r="AM80" s="342">
        <v>82863</v>
      </c>
      <c r="AN80" s="342">
        <v>0</v>
      </c>
      <c r="AO80" s="342">
        <v>78738</v>
      </c>
      <c r="AP80" s="342">
        <v>0</v>
      </c>
      <c r="AQ80" s="342">
        <v>4125</v>
      </c>
      <c r="AR80" s="342">
        <v>35</v>
      </c>
      <c r="AS80" s="342">
        <v>341</v>
      </c>
      <c r="AT80" s="342">
        <v>0</v>
      </c>
      <c r="AU80" s="342">
        <v>5050401</v>
      </c>
      <c r="AV80" s="342">
        <v>4</v>
      </c>
      <c r="AW80" s="342">
        <v>2207</v>
      </c>
      <c r="AX80" s="342">
        <v>0</v>
      </c>
      <c r="AY80" s="342">
        <v>0</v>
      </c>
      <c r="AZ80" s="342">
        <v>0</v>
      </c>
      <c r="BA80" s="342">
        <v>0</v>
      </c>
      <c r="BB80" s="342">
        <v>0</v>
      </c>
      <c r="BC80" s="342">
        <v>0</v>
      </c>
      <c r="BD80" s="342">
        <v>2</v>
      </c>
      <c r="BE80" s="342">
        <v>0</v>
      </c>
      <c r="BF80" s="342">
        <v>0</v>
      </c>
      <c r="BG80" s="342">
        <v>0</v>
      </c>
      <c r="BH80" s="342">
        <v>0</v>
      </c>
      <c r="BI80" s="342">
        <v>0</v>
      </c>
      <c r="BJ80" s="342">
        <v>0</v>
      </c>
      <c r="BK80" s="342">
        <v>3</v>
      </c>
      <c r="BL80" s="342">
        <v>0</v>
      </c>
      <c r="BM80" s="342">
        <v>0</v>
      </c>
      <c r="BN80" s="342">
        <v>0</v>
      </c>
      <c r="BO80" s="342">
        <v>0</v>
      </c>
      <c r="BP80" s="342">
        <v>0</v>
      </c>
      <c r="BQ80" s="342">
        <v>0</v>
      </c>
      <c r="BR80" s="342">
        <v>1597</v>
      </c>
      <c r="BS80" s="342">
        <v>0</v>
      </c>
      <c r="BT80" s="342">
        <v>374</v>
      </c>
      <c r="BU80" s="342">
        <v>1435</v>
      </c>
      <c r="BV80" s="342">
        <v>0</v>
      </c>
      <c r="BW80" s="342">
        <v>0</v>
      </c>
      <c r="BX80" s="342">
        <v>2</v>
      </c>
      <c r="BY80" s="342">
        <v>2</v>
      </c>
      <c r="BZ80" s="342">
        <v>2</v>
      </c>
      <c r="CA80" s="342">
        <v>0</v>
      </c>
    </row>
    <row r="81" spans="1:90">
      <c r="A81" s="431" t="str">
        <f t="shared" si="1"/>
        <v>1402601262099000</v>
      </c>
      <c r="B81" s="341" t="s">
        <v>1493</v>
      </c>
      <c r="C81" s="341" t="s">
        <v>543</v>
      </c>
      <c r="D81" s="341" t="s">
        <v>555</v>
      </c>
      <c r="E81" s="341" t="s">
        <v>545</v>
      </c>
      <c r="F81" s="341" t="s">
        <v>742</v>
      </c>
      <c r="G81" s="341" t="s">
        <v>741</v>
      </c>
      <c r="H81" s="341" t="s">
        <v>546</v>
      </c>
      <c r="J81" s="341" t="s">
        <v>554</v>
      </c>
      <c r="K81" s="341" t="s">
        <v>548</v>
      </c>
      <c r="L81" s="341" t="s">
        <v>545</v>
      </c>
      <c r="M81" s="341" t="s">
        <v>714</v>
      </c>
      <c r="N81" s="341" t="s">
        <v>715</v>
      </c>
      <c r="O81" s="341" t="s">
        <v>545</v>
      </c>
      <c r="P81" s="341" t="s">
        <v>545</v>
      </c>
      <c r="Q81" s="341" t="s">
        <v>545</v>
      </c>
      <c r="R81" s="341" t="s">
        <v>545</v>
      </c>
      <c r="S81" s="341" t="s">
        <v>545</v>
      </c>
      <c r="T81" s="342">
        <v>59715</v>
      </c>
      <c r="U81" s="342">
        <v>58895</v>
      </c>
      <c r="V81" s="342">
        <v>0</v>
      </c>
      <c r="W81" s="342">
        <v>0</v>
      </c>
      <c r="X81" s="342">
        <v>0</v>
      </c>
      <c r="Y81" s="342">
        <v>58895</v>
      </c>
      <c r="Z81" s="342">
        <v>820</v>
      </c>
      <c r="AA81" s="342">
        <v>0</v>
      </c>
      <c r="AB81" s="342">
        <v>0</v>
      </c>
      <c r="AC81" s="342">
        <v>661</v>
      </c>
      <c r="AD81" s="342">
        <v>159</v>
      </c>
      <c r="AE81" s="342">
        <v>18782</v>
      </c>
      <c r="AF81" s="342">
        <v>12488</v>
      </c>
      <c r="AG81" s="342">
        <v>0</v>
      </c>
      <c r="AH81" s="342">
        <v>0</v>
      </c>
      <c r="AI81" s="342">
        <v>12488</v>
      </c>
      <c r="AJ81" s="342">
        <v>6294</v>
      </c>
      <c r="AK81" s="342">
        <v>826</v>
      </c>
      <c r="AL81" s="342">
        <v>826</v>
      </c>
      <c r="AM81" s="342">
        <v>0</v>
      </c>
      <c r="AN81" s="342">
        <v>5468</v>
      </c>
      <c r="AO81" s="342">
        <v>40933</v>
      </c>
      <c r="AP81" s="342">
        <v>472</v>
      </c>
      <c r="AQ81" s="342">
        <v>0</v>
      </c>
      <c r="AR81" s="342">
        <v>0</v>
      </c>
      <c r="AS81" s="342">
        <v>0</v>
      </c>
      <c r="AT81" s="342">
        <v>0</v>
      </c>
      <c r="AU81" s="342">
        <v>0</v>
      </c>
      <c r="AV81" s="342">
        <v>0</v>
      </c>
      <c r="AW81" s="342">
        <v>0</v>
      </c>
      <c r="AX81" s="342">
        <v>0</v>
      </c>
      <c r="AY81" s="342">
        <v>472</v>
      </c>
      <c r="AZ81" s="342">
        <v>31652</v>
      </c>
      <c r="BA81" s="342">
        <v>472</v>
      </c>
      <c r="BB81" s="342">
        <v>0</v>
      </c>
      <c r="BC81" s="342">
        <v>0</v>
      </c>
      <c r="BD81" s="342">
        <v>0</v>
      </c>
      <c r="BE81" s="342">
        <v>0</v>
      </c>
      <c r="BF81" s="342">
        <v>472</v>
      </c>
      <c r="BG81" s="342">
        <v>0</v>
      </c>
      <c r="BH81" s="342">
        <v>0</v>
      </c>
      <c r="BI81" s="342">
        <v>0</v>
      </c>
      <c r="BJ81" s="342">
        <v>0</v>
      </c>
      <c r="BK81" s="342">
        <v>0</v>
      </c>
      <c r="BL81" s="342">
        <v>0</v>
      </c>
      <c r="BM81" s="342">
        <v>0</v>
      </c>
      <c r="BN81" s="342">
        <v>0</v>
      </c>
      <c r="BO81" s="342">
        <v>472</v>
      </c>
      <c r="BP81" s="342">
        <v>31180</v>
      </c>
      <c r="BQ81" s="342">
        <v>0</v>
      </c>
      <c r="BR81" s="342">
        <v>0</v>
      </c>
      <c r="BS81" s="342">
        <v>0</v>
      </c>
      <c r="BT81" s="342">
        <v>0</v>
      </c>
      <c r="BU81" s="342">
        <v>0</v>
      </c>
      <c r="BV81" s="342">
        <v>0</v>
      </c>
      <c r="BW81" s="342">
        <v>-31180</v>
      </c>
      <c r="BX81" s="342">
        <v>9753</v>
      </c>
      <c r="BY81" s="342">
        <v>10752</v>
      </c>
      <c r="BZ81" s="342">
        <v>10593</v>
      </c>
      <c r="CA81" s="342">
        <v>0</v>
      </c>
    </row>
    <row r="82" spans="1:90">
      <c r="A82" s="431" t="str">
        <f t="shared" si="1"/>
        <v>1402602262099000</v>
      </c>
      <c r="B82" s="341" t="s">
        <v>1493</v>
      </c>
      <c r="C82" s="341" t="s">
        <v>543</v>
      </c>
      <c r="D82" s="341" t="s">
        <v>555</v>
      </c>
      <c r="E82" s="341" t="s">
        <v>545</v>
      </c>
      <c r="F82" s="341" t="s">
        <v>742</v>
      </c>
      <c r="G82" s="341" t="s">
        <v>741</v>
      </c>
      <c r="H82" s="341" t="s">
        <v>546</v>
      </c>
      <c r="J82" s="341" t="s">
        <v>554</v>
      </c>
      <c r="K82" s="341" t="s">
        <v>550</v>
      </c>
      <c r="L82" s="341" t="s">
        <v>545</v>
      </c>
      <c r="M82" s="341" t="s">
        <v>714</v>
      </c>
      <c r="N82" s="341" t="s">
        <v>715</v>
      </c>
      <c r="O82" s="341" t="s">
        <v>545</v>
      </c>
      <c r="P82" s="341" t="s">
        <v>545</v>
      </c>
      <c r="Q82" s="341" t="s">
        <v>545</v>
      </c>
      <c r="R82" s="341" t="s">
        <v>545</v>
      </c>
      <c r="S82" s="341" t="s">
        <v>545</v>
      </c>
      <c r="T82" s="342">
        <v>0</v>
      </c>
      <c r="U82" s="342">
        <v>9594</v>
      </c>
      <c r="V82" s="342">
        <v>0</v>
      </c>
      <c r="W82" s="342">
        <v>0</v>
      </c>
      <c r="X82" s="342">
        <v>0</v>
      </c>
      <c r="Y82" s="342">
        <v>0</v>
      </c>
      <c r="Z82" s="342">
        <v>0</v>
      </c>
      <c r="AA82" s="342">
        <v>9594</v>
      </c>
      <c r="AB82" s="342">
        <v>0</v>
      </c>
      <c r="AC82" s="342">
        <v>472</v>
      </c>
      <c r="AD82" s="342">
        <v>0</v>
      </c>
      <c r="AE82" s="342">
        <v>0</v>
      </c>
      <c r="AF82" s="342">
        <v>472</v>
      </c>
      <c r="AG82" s="342">
        <v>0</v>
      </c>
      <c r="AH82" s="342">
        <v>0</v>
      </c>
      <c r="AI82" s="342">
        <v>0</v>
      </c>
      <c r="AJ82" s="342">
        <v>0</v>
      </c>
      <c r="AK82" s="342">
        <v>0</v>
      </c>
      <c r="AL82" s="342">
        <v>0</v>
      </c>
      <c r="AM82" s="342">
        <v>0</v>
      </c>
      <c r="AN82" s="342">
        <v>0</v>
      </c>
      <c r="AO82" s="342">
        <v>0</v>
      </c>
      <c r="AU82" s="342">
        <v>0</v>
      </c>
      <c r="AV82" s="342">
        <v>0</v>
      </c>
      <c r="AW82" s="342">
        <v>0</v>
      </c>
      <c r="AX82" s="342">
        <v>0</v>
      </c>
      <c r="AY82" s="342">
        <v>0</v>
      </c>
      <c r="AZ82" s="342">
        <v>0</v>
      </c>
      <c r="BA82" s="342">
        <v>0</v>
      </c>
      <c r="BB82" s="342">
        <v>0</v>
      </c>
      <c r="BC82" s="342">
        <v>0</v>
      </c>
      <c r="BD82" s="342">
        <v>0</v>
      </c>
      <c r="BE82" s="342">
        <v>0</v>
      </c>
      <c r="BF82" s="342">
        <v>0</v>
      </c>
      <c r="BG82" s="342">
        <v>0</v>
      </c>
      <c r="BH82" s="342">
        <v>0</v>
      </c>
      <c r="BI82" s="342">
        <v>0</v>
      </c>
      <c r="BJ82" s="342">
        <v>0</v>
      </c>
      <c r="BK82" s="342">
        <v>0</v>
      </c>
      <c r="BL82" s="342">
        <v>0</v>
      </c>
      <c r="BM82" s="342">
        <v>0</v>
      </c>
      <c r="BN82" s="342">
        <v>0</v>
      </c>
      <c r="BO82" s="342">
        <v>0</v>
      </c>
      <c r="BP82" s="342">
        <v>0</v>
      </c>
      <c r="BQ82" s="342">
        <v>472</v>
      </c>
      <c r="BR82" s="342">
        <v>661</v>
      </c>
      <c r="BS82" s="342">
        <v>0</v>
      </c>
      <c r="BT82" s="342">
        <v>0</v>
      </c>
      <c r="BU82" s="342">
        <v>0</v>
      </c>
      <c r="BV82" s="342">
        <v>0</v>
      </c>
      <c r="BW82" s="342">
        <v>0</v>
      </c>
      <c r="BX82" s="342">
        <v>661</v>
      </c>
      <c r="BY82" s="342">
        <v>661</v>
      </c>
      <c r="BZ82" s="342">
        <v>661</v>
      </c>
      <c r="CA82" s="342">
        <v>661</v>
      </c>
      <c r="CB82" s="342">
        <v>0</v>
      </c>
      <c r="CC82" s="342">
        <v>0</v>
      </c>
      <c r="CD82" s="342">
        <v>0</v>
      </c>
      <c r="CE82" s="342">
        <v>0</v>
      </c>
      <c r="CF82" s="342">
        <v>0</v>
      </c>
      <c r="CG82" s="342">
        <v>0</v>
      </c>
      <c r="CH82" s="342">
        <v>0</v>
      </c>
      <c r="CI82" s="342">
        <v>0</v>
      </c>
      <c r="CJ82" s="342">
        <v>0</v>
      </c>
      <c r="CK82" s="342">
        <v>0</v>
      </c>
      <c r="CL82" s="342">
        <v>0</v>
      </c>
    </row>
    <row r="83" spans="1:90">
      <c r="A83" s="431" t="str">
        <f t="shared" si="1"/>
        <v>1402101262099000</v>
      </c>
      <c r="B83" s="341" t="s">
        <v>1493</v>
      </c>
      <c r="C83" s="341" t="s">
        <v>543</v>
      </c>
      <c r="D83" s="341" t="s">
        <v>555</v>
      </c>
      <c r="E83" s="341" t="s">
        <v>545</v>
      </c>
      <c r="F83" s="341" t="s">
        <v>742</v>
      </c>
      <c r="G83" s="341" t="s">
        <v>741</v>
      </c>
      <c r="H83" s="341" t="s">
        <v>546</v>
      </c>
      <c r="J83" s="341" t="s">
        <v>549</v>
      </c>
      <c r="K83" s="341" t="s">
        <v>548</v>
      </c>
      <c r="L83" s="341" t="s">
        <v>545</v>
      </c>
      <c r="M83" s="341" t="s">
        <v>714</v>
      </c>
      <c r="N83" s="341" t="s">
        <v>715</v>
      </c>
      <c r="O83" s="341" t="s">
        <v>545</v>
      </c>
      <c r="P83" s="341" t="s">
        <v>545</v>
      </c>
      <c r="Q83" s="341" t="s">
        <v>545</v>
      </c>
      <c r="R83" s="341" t="s">
        <v>545</v>
      </c>
      <c r="S83" s="341" t="s">
        <v>545</v>
      </c>
      <c r="T83" s="342">
        <v>0</v>
      </c>
      <c r="U83" s="342">
        <v>0</v>
      </c>
      <c r="V83" s="342">
        <v>0</v>
      </c>
      <c r="W83" s="342">
        <v>0</v>
      </c>
      <c r="X83" s="342">
        <v>0</v>
      </c>
      <c r="Y83" s="342">
        <v>0</v>
      </c>
      <c r="Z83" s="342">
        <v>826</v>
      </c>
      <c r="AA83" s="342">
        <v>826</v>
      </c>
      <c r="AB83" s="342">
        <v>0</v>
      </c>
      <c r="AC83" s="342">
        <v>0</v>
      </c>
      <c r="AD83" s="342">
        <v>0</v>
      </c>
      <c r="AE83" s="342">
        <v>0</v>
      </c>
      <c r="AF83" s="342">
        <v>0</v>
      </c>
      <c r="AG83" s="342">
        <v>0</v>
      </c>
      <c r="AH83" s="342">
        <v>17956</v>
      </c>
      <c r="AI83" s="342">
        <v>18782</v>
      </c>
      <c r="AJ83" s="342">
        <v>0</v>
      </c>
      <c r="AK83" s="342">
        <v>0</v>
      </c>
      <c r="AL83" s="342">
        <v>0</v>
      </c>
      <c r="AM83" s="342">
        <v>0</v>
      </c>
      <c r="AN83" s="342">
        <v>0</v>
      </c>
      <c r="AO83" s="342">
        <v>0</v>
      </c>
      <c r="AP83" s="342">
        <v>0</v>
      </c>
      <c r="AQ83" s="342">
        <v>0</v>
      </c>
      <c r="AR83" s="342">
        <v>0</v>
      </c>
      <c r="AS83" s="342">
        <v>0</v>
      </c>
      <c r="AT83" s="342">
        <v>0</v>
      </c>
      <c r="AU83" s="342">
        <v>0</v>
      </c>
      <c r="AV83" s="342">
        <v>0</v>
      </c>
      <c r="AW83" s="342">
        <v>0</v>
      </c>
      <c r="AX83" s="342">
        <v>0</v>
      </c>
      <c r="AY83" s="342">
        <v>18782</v>
      </c>
    </row>
    <row r="84" spans="1:90">
      <c r="A84" s="431" t="str">
        <f t="shared" si="1"/>
        <v>1402102262099000</v>
      </c>
      <c r="B84" s="341" t="s">
        <v>1493</v>
      </c>
      <c r="C84" s="341" t="s">
        <v>543</v>
      </c>
      <c r="D84" s="341" t="s">
        <v>555</v>
      </c>
      <c r="E84" s="341" t="s">
        <v>545</v>
      </c>
      <c r="F84" s="341" t="s">
        <v>742</v>
      </c>
      <c r="G84" s="341" t="s">
        <v>741</v>
      </c>
      <c r="H84" s="341" t="s">
        <v>546</v>
      </c>
      <c r="J84" s="341" t="s">
        <v>549</v>
      </c>
      <c r="K84" s="341" t="s">
        <v>550</v>
      </c>
      <c r="L84" s="341" t="s">
        <v>545</v>
      </c>
      <c r="M84" s="341" t="s">
        <v>714</v>
      </c>
      <c r="N84" s="341" t="s">
        <v>715</v>
      </c>
      <c r="O84" s="341" t="s">
        <v>545</v>
      </c>
      <c r="P84" s="341" t="s">
        <v>545</v>
      </c>
      <c r="Q84" s="341" t="s">
        <v>545</v>
      </c>
      <c r="R84" s="341" t="s">
        <v>545</v>
      </c>
      <c r="S84" s="341" t="s">
        <v>545</v>
      </c>
      <c r="T84" s="342">
        <v>0</v>
      </c>
      <c r="U84" s="342">
        <v>0</v>
      </c>
      <c r="V84" s="342">
        <v>0</v>
      </c>
      <c r="W84" s="342">
        <v>0</v>
      </c>
      <c r="X84" s="342">
        <v>0</v>
      </c>
      <c r="Y84" s="342">
        <v>0</v>
      </c>
      <c r="Z84" s="342">
        <v>0</v>
      </c>
      <c r="AA84" s="342">
        <v>0</v>
      </c>
      <c r="AB84" s="342">
        <v>0</v>
      </c>
      <c r="AC84" s="342">
        <v>0</v>
      </c>
      <c r="AD84" s="342">
        <v>0</v>
      </c>
    </row>
    <row r="85" spans="1:90">
      <c r="A85" s="431" t="str">
        <f t="shared" si="1"/>
        <v>1401901262099001</v>
      </c>
      <c r="B85" s="341" t="s">
        <v>1493</v>
      </c>
      <c r="C85" s="341" t="s">
        <v>543</v>
      </c>
      <c r="D85" s="341" t="s">
        <v>555</v>
      </c>
      <c r="E85" s="341" t="s">
        <v>545</v>
      </c>
      <c r="F85" s="341" t="s">
        <v>742</v>
      </c>
      <c r="G85" s="341" t="s">
        <v>741</v>
      </c>
      <c r="H85" s="341" t="s">
        <v>728</v>
      </c>
      <c r="I85" s="341" t="s">
        <v>743</v>
      </c>
      <c r="J85" s="341" t="s">
        <v>559</v>
      </c>
      <c r="K85" s="341" t="s">
        <v>548</v>
      </c>
      <c r="L85" s="341" t="s">
        <v>545</v>
      </c>
      <c r="M85" s="341" t="s">
        <v>714</v>
      </c>
      <c r="N85" s="341" t="s">
        <v>715</v>
      </c>
      <c r="O85" s="341" t="s">
        <v>545</v>
      </c>
      <c r="P85" s="341" t="s">
        <v>545</v>
      </c>
      <c r="Q85" s="341" t="s">
        <v>545</v>
      </c>
      <c r="R85" s="341" t="s">
        <v>545</v>
      </c>
      <c r="S85" s="341" t="s">
        <v>545</v>
      </c>
      <c r="T85" s="342">
        <v>4170412</v>
      </c>
      <c r="U85" s="342">
        <v>0</v>
      </c>
      <c r="V85" s="342">
        <v>0</v>
      </c>
      <c r="W85" s="342">
        <v>0</v>
      </c>
      <c r="X85" s="342">
        <v>0</v>
      </c>
      <c r="Y85" s="342">
        <v>200500</v>
      </c>
      <c r="Z85" s="342">
        <v>4</v>
      </c>
      <c r="AA85" s="342">
        <v>0</v>
      </c>
      <c r="AB85" s="342">
        <v>5930</v>
      </c>
      <c r="AC85" s="342">
        <v>1449205000</v>
      </c>
      <c r="AD85" s="342">
        <v>13546</v>
      </c>
      <c r="AE85" s="342">
        <v>388</v>
      </c>
      <c r="AF85" s="342">
        <v>500</v>
      </c>
      <c r="AG85" s="342">
        <v>130</v>
      </c>
      <c r="AH85" s="342">
        <v>0</v>
      </c>
      <c r="AI85" s="342">
        <v>505867</v>
      </c>
      <c r="AJ85" s="342">
        <v>505867</v>
      </c>
      <c r="AK85" s="342">
        <v>0</v>
      </c>
      <c r="AL85" s="342">
        <v>0</v>
      </c>
      <c r="AM85" s="342">
        <v>0</v>
      </c>
      <c r="AN85" s="342">
        <v>0</v>
      </c>
      <c r="AO85" s="342">
        <v>0</v>
      </c>
      <c r="AP85" s="342">
        <v>478700</v>
      </c>
      <c r="AQ85" s="342">
        <v>0</v>
      </c>
      <c r="AR85" s="342">
        <v>27167</v>
      </c>
      <c r="AS85" s="342">
        <v>0</v>
      </c>
      <c r="AT85" s="342">
        <v>0</v>
      </c>
      <c r="AU85" s="342">
        <v>0</v>
      </c>
      <c r="AV85" s="342">
        <v>4150609</v>
      </c>
      <c r="AW85" s="342">
        <v>4170411</v>
      </c>
      <c r="AX85" s="342">
        <v>125</v>
      </c>
      <c r="AY85" s="342">
        <v>300</v>
      </c>
      <c r="AZ85" s="342">
        <v>300</v>
      </c>
      <c r="BA85" s="342">
        <v>726</v>
      </c>
      <c r="BB85" s="342">
        <v>4290401</v>
      </c>
      <c r="BC85" s="342">
        <v>18</v>
      </c>
      <c r="BD85" s="342">
        <v>2</v>
      </c>
      <c r="BE85" s="342">
        <v>0</v>
      </c>
    </row>
    <row r="86" spans="1:90">
      <c r="A86" s="431" t="str">
        <f t="shared" si="1"/>
        <v>1401901262099002</v>
      </c>
      <c r="B86" s="341" t="s">
        <v>1493</v>
      </c>
      <c r="C86" s="341" t="s">
        <v>543</v>
      </c>
      <c r="D86" s="341" t="s">
        <v>555</v>
      </c>
      <c r="E86" s="341" t="s">
        <v>545</v>
      </c>
      <c r="F86" s="341" t="s">
        <v>742</v>
      </c>
      <c r="G86" s="341" t="s">
        <v>741</v>
      </c>
      <c r="H86" s="341" t="s">
        <v>727</v>
      </c>
      <c r="I86" s="341" t="s">
        <v>1280</v>
      </c>
      <c r="J86" s="341" t="s">
        <v>559</v>
      </c>
      <c r="K86" s="341" t="s">
        <v>548</v>
      </c>
      <c r="L86" s="341" t="s">
        <v>545</v>
      </c>
      <c r="M86" s="341" t="s">
        <v>714</v>
      </c>
      <c r="N86" s="341" t="s">
        <v>715</v>
      </c>
      <c r="O86" s="341" t="s">
        <v>545</v>
      </c>
      <c r="P86" s="341" t="s">
        <v>545</v>
      </c>
      <c r="Q86" s="341" t="s">
        <v>545</v>
      </c>
      <c r="R86" s="341" t="s">
        <v>545</v>
      </c>
      <c r="S86" s="341" t="s">
        <v>545</v>
      </c>
      <c r="T86" s="342">
        <v>4251221</v>
      </c>
      <c r="U86" s="342">
        <v>0</v>
      </c>
      <c r="V86" s="342">
        <v>0</v>
      </c>
      <c r="W86" s="342">
        <v>0</v>
      </c>
      <c r="X86" s="342">
        <v>0</v>
      </c>
      <c r="Y86" s="342">
        <v>200007</v>
      </c>
      <c r="Z86" s="342">
        <v>0</v>
      </c>
      <c r="AA86" s="342">
        <v>0</v>
      </c>
      <c r="AB86" s="342">
        <v>1831</v>
      </c>
      <c r="AC86" s="342">
        <v>222062000</v>
      </c>
      <c r="AD86" s="342">
        <v>1831</v>
      </c>
      <c r="AE86" s="342">
        <v>41</v>
      </c>
      <c r="AF86" s="342">
        <v>0</v>
      </c>
      <c r="AG86" s="342">
        <v>2400</v>
      </c>
      <c r="AH86" s="342">
        <v>0</v>
      </c>
      <c r="AI86" s="342">
        <v>0</v>
      </c>
      <c r="AJ86" s="342">
        <v>0</v>
      </c>
      <c r="AK86" s="342">
        <v>0</v>
      </c>
      <c r="AL86" s="342">
        <v>0</v>
      </c>
      <c r="AM86" s="342">
        <v>0</v>
      </c>
      <c r="AN86" s="342">
        <v>0</v>
      </c>
      <c r="AO86" s="342">
        <v>0</v>
      </c>
      <c r="AP86" s="342">
        <v>0</v>
      </c>
      <c r="AQ86" s="342">
        <v>0</v>
      </c>
      <c r="AR86" s="342">
        <v>0</v>
      </c>
      <c r="AS86" s="342">
        <v>0</v>
      </c>
      <c r="AT86" s="342">
        <v>0</v>
      </c>
      <c r="AU86" s="342">
        <v>0</v>
      </c>
      <c r="AV86" s="342">
        <v>4241019</v>
      </c>
      <c r="AW86" s="342">
        <v>4251220</v>
      </c>
      <c r="AX86" s="342">
        <v>431</v>
      </c>
      <c r="AY86" s="342">
        <v>200</v>
      </c>
      <c r="AZ86" s="342">
        <v>200</v>
      </c>
      <c r="BA86" s="342">
        <v>306</v>
      </c>
      <c r="BB86" s="342">
        <v>4310401</v>
      </c>
      <c r="BC86" s="342">
        <v>10</v>
      </c>
      <c r="BD86" s="342">
        <v>2</v>
      </c>
      <c r="BE86" s="342">
        <v>0</v>
      </c>
    </row>
    <row r="87" spans="1:90">
      <c r="A87" s="431" t="str">
        <f t="shared" si="1"/>
        <v>1401902262099001</v>
      </c>
      <c r="B87" s="341" t="s">
        <v>1493</v>
      </c>
      <c r="C87" s="341" t="s">
        <v>543</v>
      </c>
      <c r="D87" s="341" t="s">
        <v>555</v>
      </c>
      <c r="E87" s="341" t="s">
        <v>545</v>
      </c>
      <c r="F87" s="341" t="s">
        <v>742</v>
      </c>
      <c r="G87" s="341" t="s">
        <v>741</v>
      </c>
      <c r="H87" s="341" t="s">
        <v>728</v>
      </c>
      <c r="I87" s="341" t="s">
        <v>743</v>
      </c>
      <c r="J87" s="341" t="s">
        <v>559</v>
      </c>
      <c r="K87" s="341" t="s">
        <v>550</v>
      </c>
      <c r="L87" s="341" t="s">
        <v>545</v>
      </c>
      <c r="M87" s="341" t="s">
        <v>714</v>
      </c>
      <c r="N87" s="341" t="s">
        <v>715</v>
      </c>
      <c r="O87" s="341" t="s">
        <v>545</v>
      </c>
      <c r="P87" s="341" t="s">
        <v>545</v>
      </c>
      <c r="Q87" s="341" t="s">
        <v>545</v>
      </c>
      <c r="R87" s="341" t="s">
        <v>545</v>
      </c>
      <c r="S87" s="341" t="s">
        <v>545</v>
      </c>
      <c r="T87" s="342">
        <v>0</v>
      </c>
      <c r="U87" s="342">
        <v>58448</v>
      </c>
      <c r="V87" s="342">
        <v>661</v>
      </c>
      <c r="W87" s="342">
        <v>58448</v>
      </c>
      <c r="X87" s="342">
        <v>0</v>
      </c>
      <c r="Y87" s="342">
        <v>0</v>
      </c>
      <c r="Z87" s="342">
        <v>1457778</v>
      </c>
      <c r="AA87" s="342">
        <v>64700</v>
      </c>
      <c r="AB87" s="342">
        <v>1457778</v>
      </c>
      <c r="AC87" s="342">
        <v>0</v>
      </c>
      <c r="AD87" s="342">
        <v>0</v>
      </c>
      <c r="AE87" s="342">
        <v>1082</v>
      </c>
      <c r="AF87" s="342">
        <v>6903</v>
      </c>
      <c r="AG87" s="342">
        <v>0</v>
      </c>
      <c r="AH87" s="342">
        <v>60187</v>
      </c>
      <c r="AI87" s="342">
        <v>661</v>
      </c>
      <c r="AJ87" s="342">
        <v>50434</v>
      </c>
      <c r="AK87" s="342">
        <v>0</v>
      </c>
      <c r="AL87" s="342">
        <v>9753</v>
      </c>
      <c r="AM87" s="342">
        <v>1515331</v>
      </c>
      <c r="AN87" s="342">
        <v>52042</v>
      </c>
      <c r="AO87" s="342">
        <v>1337206</v>
      </c>
      <c r="AP87" s="342">
        <v>0</v>
      </c>
      <c r="AQ87" s="342">
        <v>178125</v>
      </c>
      <c r="AR87" s="342">
        <v>1115</v>
      </c>
      <c r="AS87" s="342">
        <v>7092</v>
      </c>
      <c r="AT87" s="342">
        <v>0</v>
      </c>
      <c r="AU87" s="342">
        <v>5050401</v>
      </c>
      <c r="AV87" s="342">
        <v>4</v>
      </c>
      <c r="AW87" s="342">
        <v>0</v>
      </c>
      <c r="AX87" s="342">
        <v>0</v>
      </c>
      <c r="AY87" s="342">
        <v>0</v>
      </c>
      <c r="AZ87" s="342">
        <v>0</v>
      </c>
      <c r="BA87" s="342">
        <v>0</v>
      </c>
      <c r="BB87" s="342">
        <v>0</v>
      </c>
      <c r="BC87" s="342">
        <v>0</v>
      </c>
      <c r="BD87" s="342">
        <v>2</v>
      </c>
      <c r="BE87" s="342">
        <v>0</v>
      </c>
      <c r="BF87" s="342">
        <v>0</v>
      </c>
      <c r="BG87" s="342">
        <v>0</v>
      </c>
      <c r="BH87" s="342">
        <v>0</v>
      </c>
      <c r="BI87" s="342">
        <v>0</v>
      </c>
      <c r="BJ87" s="342">
        <v>0</v>
      </c>
      <c r="BK87" s="342">
        <v>2</v>
      </c>
      <c r="BL87" s="342">
        <v>0</v>
      </c>
      <c r="BM87" s="342">
        <v>0</v>
      </c>
      <c r="BN87" s="342">
        <v>0</v>
      </c>
      <c r="BO87" s="342">
        <v>0</v>
      </c>
      <c r="BP87" s="342">
        <v>0</v>
      </c>
      <c r="BQ87" s="342">
        <v>0</v>
      </c>
      <c r="BR87" s="342">
        <v>1193</v>
      </c>
      <c r="BS87" s="342">
        <v>4</v>
      </c>
      <c r="BT87" s="342">
        <v>333</v>
      </c>
      <c r="BU87" s="342">
        <v>66042</v>
      </c>
      <c r="BV87" s="342">
        <v>5274</v>
      </c>
      <c r="BW87" s="342">
        <v>205</v>
      </c>
      <c r="BX87" s="342">
        <v>2</v>
      </c>
      <c r="BY87" s="342">
        <v>1</v>
      </c>
      <c r="BZ87" s="342">
        <v>2</v>
      </c>
      <c r="CA87" s="342">
        <v>2</v>
      </c>
    </row>
    <row r="88" spans="1:90">
      <c r="A88" s="431" t="str">
        <f t="shared" si="1"/>
        <v>1401902262099002</v>
      </c>
      <c r="B88" s="341" t="s">
        <v>1493</v>
      </c>
      <c r="C88" s="341" t="s">
        <v>543</v>
      </c>
      <c r="D88" s="341" t="s">
        <v>555</v>
      </c>
      <c r="E88" s="341" t="s">
        <v>545</v>
      </c>
      <c r="F88" s="341" t="s">
        <v>742</v>
      </c>
      <c r="G88" s="341" t="s">
        <v>741</v>
      </c>
      <c r="H88" s="341" t="s">
        <v>727</v>
      </c>
      <c r="I88" s="341" t="s">
        <v>1280</v>
      </c>
      <c r="J88" s="341" t="s">
        <v>559</v>
      </c>
      <c r="K88" s="341" t="s">
        <v>550</v>
      </c>
      <c r="L88" s="341" t="s">
        <v>545</v>
      </c>
      <c r="M88" s="341" t="s">
        <v>714</v>
      </c>
      <c r="N88" s="341" t="s">
        <v>715</v>
      </c>
      <c r="O88" s="341" t="s">
        <v>545</v>
      </c>
      <c r="P88" s="341" t="s">
        <v>545</v>
      </c>
      <c r="Q88" s="341" t="s">
        <v>545</v>
      </c>
      <c r="R88" s="341" t="s">
        <v>545</v>
      </c>
      <c r="S88" s="341" t="s">
        <v>545</v>
      </c>
      <c r="T88" s="342">
        <v>0</v>
      </c>
      <c r="U88" s="342">
        <v>0</v>
      </c>
      <c r="V88" s="342">
        <v>0</v>
      </c>
      <c r="W88" s="342">
        <v>0</v>
      </c>
      <c r="X88" s="342">
        <v>0</v>
      </c>
      <c r="Y88" s="342">
        <v>0</v>
      </c>
      <c r="Z88" s="342">
        <v>0</v>
      </c>
      <c r="AA88" s="342">
        <v>0</v>
      </c>
      <c r="AB88" s="342">
        <v>0</v>
      </c>
      <c r="AC88" s="342">
        <v>0</v>
      </c>
      <c r="AD88" s="342">
        <v>0</v>
      </c>
      <c r="AE88" s="342">
        <v>69</v>
      </c>
      <c r="AF88" s="342">
        <v>234</v>
      </c>
      <c r="AG88" s="342">
        <v>0</v>
      </c>
      <c r="AH88" s="342">
        <v>0</v>
      </c>
      <c r="AI88" s="342">
        <v>0</v>
      </c>
      <c r="AJ88" s="342">
        <v>0</v>
      </c>
      <c r="AK88" s="342">
        <v>0</v>
      </c>
      <c r="AL88" s="342">
        <v>0</v>
      </c>
      <c r="AM88" s="342">
        <v>0</v>
      </c>
      <c r="AN88" s="342">
        <v>0</v>
      </c>
      <c r="AO88" s="342">
        <v>0</v>
      </c>
      <c r="AP88" s="342">
        <v>0</v>
      </c>
      <c r="AQ88" s="342">
        <v>0</v>
      </c>
      <c r="AR88" s="342">
        <v>76</v>
      </c>
      <c r="AS88" s="342">
        <v>245</v>
      </c>
      <c r="AT88" s="342">
        <v>0</v>
      </c>
      <c r="AU88" s="342">
        <v>5040401</v>
      </c>
      <c r="AV88" s="342">
        <v>4</v>
      </c>
      <c r="AW88" s="342">
        <v>0</v>
      </c>
      <c r="AX88" s="342">
        <v>0</v>
      </c>
      <c r="AY88" s="342">
        <v>0</v>
      </c>
      <c r="AZ88" s="342">
        <v>0</v>
      </c>
      <c r="BA88" s="342">
        <v>0</v>
      </c>
      <c r="BB88" s="342">
        <v>0</v>
      </c>
      <c r="BC88" s="342">
        <v>0</v>
      </c>
      <c r="BD88" s="342">
        <v>2</v>
      </c>
      <c r="BE88" s="342">
        <v>0</v>
      </c>
      <c r="BF88" s="342">
        <v>0</v>
      </c>
      <c r="BG88" s="342">
        <v>0</v>
      </c>
      <c r="BH88" s="342">
        <v>0</v>
      </c>
      <c r="BI88" s="342">
        <v>0</v>
      </c>
      <c r="BJ88" s="342">
        <v>0</v>
      </c>
      <c r="BK88" s="342">
        <v>2</v>
      </c>
      <c r="BL88" s="342">
        <v>0</v>
      </c>
      <c r="BM88" s="342">
        <v>0</v>
      </c>
      <c r="BN88" s="342">
        <v>0</v>
      </c>
      <c r="BO88" s="342">
        <v>0</v>
      </c>
      <c r="BP88" s="342">
        <v>0</v>
      </c>
      <c r="BQ88" s="342">
        <v>0</v>
      </c>
      <c r="BR88" s="342">
        <v>0</v>
      </c>
      <c r="BS88" s="342">
        <v>0</v>
      </c>
      <c r="BT88" s="342">
        <v>0</v>
      </c>
      <c r="BU88" s="342">
        <v>0</v>
      </c>
      <c r="BV88" s="342">
        <v>0</v>
      </c>
      <c r="BW88" s="342">
        <v>0</v>
      </c>
      <c r="BX88" s="342">
        <v>2</v>
      </c>
      <c r="BY88" s="342">
        <v>1</v>
      </c>
      <c r="BZ88" s="342">
        <v>2</v>
      </c>
      <c r="CA88" s="342">
        <v>24</v>
      </c>
    </row>
    <row r="89" spans="1:90">
      <c r="A89" s="431" t="str">
        <f t="shared" si="1"/>
        <v>1402601262102000</v>
      </c>
      <c r="B89" s="341" t="s">
        <v>1493</v>
      </c>
      <c r="C89" s="341" t="s">
        <v>543</v>
      </c>
      <c r="D89" s="341" t="s">
        <v>555</v>
      </c>
      <c r="E89" s="341" t="s">
        <v>545</v>
      </c>
      <c r="F89" s="341" t="s">
        <v>739</v>
      </c>
      <c r="G89" s="341" t="s">
        <v>738</v>
      </c>
      <c r="H89" s="341" t="s">
        <v>546</v>
      </c>
      <c r="J89" s="341" t="s">
        <v>554</v>
      </c>
      <c r="K89" s="341" t="s">
        <v>548</v>
      </c>
      <c r="L89" s="341" t="s">
        <v>545</v>
      </c>
      <c r="M89" s="341" t="s">
        <v>714</v>
      </c>
      <c r="N89" s="341" t="s">
        <v>715</v>
      </c>
      <c r="O89" s="341" t="s">
        <v>545</v>
      </c>
      <c r="P89" s="341" t="s">
        <v>545</v>
      </c>
      <c r="Q89" s="341" t="s">
        <v>545</v>
      </c>
      <c r="R89" s="341" t="s">
        <v>545</v>
      </c>
      <c r="S89" s="341" t="s">
        <v>545</v>
      </c>
      <c r="T89" s="342">
        <v>10800</v>
      </c>
      <c r="U89" s="342">
        <v>10800</v>
      </c>
      <c r="V89" s="342">
        <v>10800</v>
      </c>
      <c r="W89" s="342">
        <v>0</v>
      </c>
      <c r="X89" s="342">
        <v>0</v>
      </c>
      <c r="Y89" s="342">
        <v>0</v>
      </c>
      <c r="Z89" s="342">
        <v>0</v>
      </c>
      <c r="AA89" s="342">
        <v>0</v>
      </c>
      <c r="AB89" s="342">
        <v>0</v>
      </c>
      <c r="AC89" s="342">
        <v>0</v>
      </c>
      <c r="AD89" s="342">
        <v>0</v>
      </c>
      <c r="AE89" s="342">
        <v>3573</v>
      </c>
      <c r="AF89" s="342">
        <v>3573</v>
      </c>
      <c r="AG89" s="342">
        <v>0</v>
      </c>
      <c r="AH89" s="342">
        <v>0</v>
      </c>
      <c r="AI89" s="342">
        <v>3573</v>
      </c>
      <c r="AJ89" s="342">
        <v>0</v>
      </c>
      <c r="AK89" s="342">
        <v>0</v>
      </c>
      <c r="AL89" s="342">
        <v>0</v>
      </c>
      <c r="AM89" s="342">
        <v>0</v>
      </c>
      <c r="AN89" s="342">
        <v>0</v>
      </c>
      <c r="AO89" s="342">
        <v>7227</v>
      </c>
      <c r="AP89" s="342">
        <v>0</v>
      </c>
      <c r="AQ89" s="342">
        <v>0</v>
      </c>
      <c r="AR89" s="342">
        <v>0</v>
      </c>
      <c r="AS89" s="342">
        <v>0</v>
      </c>
      <c r="AT89" s="342">
        <v>0</v>
      </c>
      <c r="AU89" s="342">
        <v>0</v>
      </c>
      <c r="AV89" s="342">
        <v>0</v>
      </c>
      <c r="AW89" s="342">
        <v>0</v>
      </c>
      <c r="AX89" s="342">
        <v>0</v>
      </c>
      <c r="AY89" s="342">
        <v>0</v>
      </c>
      <c r="AZ89" s="342">
        <v>7500</v>
      </c>
      <c r="BA89" s="342">
        <v>0</v>
      </c>
      <c r="BB89" s="342">
        <v>0</v>
      </c>
      <c r="BC89" s="342">
        <v>0</v>
      </c>
      <c r="BD89" s="342">
        <v>0</v>
      </c>
      <c r="BE89" s="342">
        <v>0</v>
      </c>
      <c r="BF89" s="342">
        <v>0</v>
      </c>
      <c r="BG89" s="342">
        <v>0</v>
      </c>
      <c r="BH89" s="342">
        <v>0</v>
      </c>
      <c r="BI89" s="342">
        <v>0</v>
      </c>
      <c r="BJ89" s="342">
        <v>0</v>
      </c>
      <c r="BK89" s="342">
        <v>0</v>
      </c>
      <c r="BL89" s="342">
        <v>0</v>
      </c>
      <c r="BM89" s="342">
        <v>0</v>
      </c>
      <c r="BN89" s="342">
        <v>0</v>
      </c>
      <c r="BO89" s="342">
        <v>0</v>
      </c>
      <c r="BP89" s="342">
        <v>0</v>
      </c>
      <c r="BQ89" s="342">
        <v>0</v>
      </c>
      <c r="BR89" s="342">
        <v>0</v>
      </c>
      <c r="BS89" s="342">
        <v>0</v>
      </c>
      <c r="BT89" s="342">
        <v>0</v>
      </c>
      <c r="BU89" s="342">
        <v>7500</v>
      </c>
      <c r="BV89" s="342">
        <v>0</v>
      </c>
      <c r="BW89" s="342">
        <v>-7500</v>
      </c>
      <c r="BX89" s="342">
        <v>-273</v>
      </c>
      <c r="BY89" s="342">
        <v>0</v>
      </c>
      <c r="BZ89" s="342">
        <v>952</v>
      </c>
      <c r="CA89" s="342">
        <v>0</v>
      </c>
    </row>
    <row r="90" spans="1:90">
      <c r="A90" s="431" t="str">
        <f t="shared" si="1"/>
        <v>1402602262102000</v>
      </c>
      <c r="B90" s="341" t="s">
        <v>1493</v>
      </c>
      <c r="C90" s="341" t="s">
        <v>543</v>
      </c>
      <c r="D90" s="341" t="s">
        <v>555</v>
      </c>
      <c r="E90" s="341" t="s">
        <v>545</v>
      </c>
      <c r="F90" s="341" t="s">
        <v>739</v>
      </c>
      <c r="G90" s="341" t="s">
        <v>738</v>
      </c>
      <c r="H90" s="341" t="s">
        <v>546</v>
      </c>
      <c r="J90" s="341" t="s">
        <v>554</v>
      </c>
      <c r="K90" s="341" t="s">
        <v>550</v>
      </c>
      <c r="L90" s="341" t="s">
        <v>545</v>
      </c>
      <c r="M90" s="341" t="s">
        <v>714</v>
      </c>
      <c r="N90" s="341" t="s">
        <v>715</v>
      </c>
      <c r="O90" s="341" t="s">
        <v>545</v>
      </c>
      <c r="P90" s="341" t="s">
        <v>545</v>
      </c>
      <c r="Q90" s="341" t="s">
        <v>545</v>
      </c>
      <c r="R90" s="341" t="s">
        <v>545</v>
      </c>
      <c r="S90" s="341" t="s">
        <v>545</v>
      </c>
      <c r="T90" s="342">
        <v>0</v>
      </c>
      <c r="U90" s="342">
        <v>679</v>
      </c>
      <c r="V90" s="342">
        <v>0</v>
      </c>
      <c r="W90" s="342">
        <v>0</v>
      </c>
      <c r="X90" s="342">
        <v>0</v>
      </c>
      <c r="Y90" s="342">
        <v>0</v>
      </c>
      <c r="Z90" s="342">
        <v>0</v>
      </c>
      <c r="AA90" s="342">
        <v>679</v>
      </c>
      <c r="AB90" s="342">
        <v>0</v>
      </c>
      <c r="AC90" s="342">
        <v>97</v>
      </c>
      <c r="AD90" s="342">
        <v>0</v>
      </c>
      <c r="AE90" s="342">
        <v>0</v>
      </c>
      <c r="AF90" s="342">
        <v>97</v>
      </c>
      <c r="AG90" s="342">
        <v>0</v>
      </c>
      <c r="AH90" s="342">
        <v>0</v>
      </c>
      <c r="AI90" s="342">
        <v>0</v>
      </c>
      <c r="AJ90" s="342">
        <v>0</v>
      </c>
      <c r="AK90" s="342">
        <v>0</v>
      </c>
      <c r="AL90" s="342">
        <v>0</v>
      </c>
      <c r="AM90" s="342">
        <v>0</v>
      </c>
      <c r="AN90" s="342">
        <v>0</v>
      </c>
      <c r="AO90" s="342">
        <v>0</v>
      </c>
      <c r="AU90" s="342">
        <v>0</v>
      </c>
      <c r="AV90" s="342">
        <v>0</v>
      </c>
      <c r="AW90" s="342">
        <v>0</v>
      </c>
      <c r="AX90" s="342">
        <v>0</v>
      </c>
      <c r="AY90" s="342">
        <v>0</v>
      </c>
      <c r="AZ90" s="342">
        <v>0</v>
      </c>
      <c r="BA90" s="342">
        <v>0</v>
      </c>
      <c r="BB90" s="342">
        <v>0</v>
      </c>
      <c r="BC90" s="342">
        <v>0</v>
      </c>
      <c r="BD90" s="342">
        <v>0</v>
      </c>
      <c r="BE90" s="342">
        <v>0</v>
      </c>
      <c r="BF90" s="342">
        <v>0</v>
      </c>
      <c r="BG90" s="342">
        <v>0</v>
      </c>
      <c r="BH90" s="342">
        <v>0</v>
      </c>
      <c r="BI90" s="342">
        <v>0</v>
      </c>
      <c r="BJ90" s="342">
        <v>0</v>
      </c>
      <c r="BK90" s="342">
        <v>0</v>
      </c>
      <c r="BL90" s="342">
        <v>0</v>
      </c>
      <c r="BM90" s="342">
        <v>0</v>
      </c>
      <c r="BN90" s="342">
        <v>0</v>
      </c>
      <c r="BO90" s="342">
        <v>0</v>
      </c>
      <c r="BP90" s="342">
        <v>0</v>
      </c>
      <c r="BQ90" s="342">
        <v>0</v>
      </c>
      <c r="BR90" s="342">
        <v>0</v>
      </c>
      <c r="BS90" s="342">
        <v>0</v>
      </c>
      <c r="BT90" s="342">
        <v>0</v>
      </c>
      <c r="BU90" s="342">
        <v>0</v>
      </c>
      <c r="BV90" s="342">
        <v>0</v>
      </c>
      <c r="BW90" s="342">
        <v>0</v>
      </c>
      <c r="BX90" s="342">
        <v>0</v>
      </c>
      <c r="BY90" s="342">
        <v>0</v>
      </c>
      <c r="BZ90" s="342">
        <v>0</v>
      </c>
      <c r="CA90" s="342">
        <v>0</v>
      </c>
      <c r="CB90" s="342">
        <v>0</v>
      </c>
      <c r="CC90" s="342">
        <v>0</v>
      </c>
      <c r="CD90" s="342">
        <v>0</v>
      </c>
      <c r="CE90" s="342">
        <v>0</v>
      </c>
      <c r="CF90" s="342">
        <v>0</v>
      </c>
      <c r="CG90" s="342">
        <v>0</v>
      </c>
      <c r="CH90" s="342">
        <v>0</v>
      </c>
      <c r="CI90" s="342">
        <v>0</v>
      </c>
      <c r="CJ90" s="342">
        <v>0</v>
      </c>
      <c r="CK90" s="342">
        <v>0</v>
      </c>
      <c r="CL90" s="342">
        <v>0</v>
      </c>
    </row>
    <row r="91" spans="1:90">
      <c r="A91" s="431" t="str">
        <f t="shared" si="1"/>
        <v>1402101262102000</v>
      </c>
      <c r="B91" s="341" t="s">
        <v>1493</v>
      </c>
      <c r="C91" s="341" t="s">
        <v>543</v>
      </c>
      <c r="D91" s="341" t="s">
        <v>555</v>
      </c>
      <c r="E91" s="341" t="s">
        <v>545</v>
      </c>
      <c r="F91" s="341" t="s">
        <v>739</v>
      </c>
      <c r="G91" s="341" t="s">
        <v>738</v>
      </c>
      <c r="H91" s="341" t="s">
        <v>546</v>
      </c>
      <c r="J91" s="341" t="s">
        <v>549</v>
      </c>
      <c r="K91" s="341" t="s">
        <v>548</v>
      </c>
      <c r="L91" s="341" t="s">
        <v>545</v>
      </c>
      <c r="M91" s="341" t="s">
        <v>714</v>
      </c>
      <c r="N91" s="341" t="s">
        <v>715</v>
      </c>
      <c r="O91" s="341" t="s">
        <v>545</v>
      </c>
      <c r="P91" s="341" t="s">
        <v>545</v>
      </c>
      <c r="Q91" s="341" t="s">
        <v>545</v>
      </c>
      <c r="R91" s="341" t="s">
        <v>545</v>
      </c>
      <c r="S91" s="341" t="s">
        <v>545</v>
      </c>
      <c r="T91" s="342">
        <v>0</v>
      </c>
      <c r="U91" s="342">
        <v>0</v>
      </c>
      <c r="V91" s="342">
        <v>0</v>
      </c>
      <c r="W91" s="342">
        <v>0</v>
      </c>
      <c r="X91" s="342">
        <v>0</v>
      </c>
      <c r="Y91" s="342">
        <v>0</v>
      </c>
      <c r="Z91" s="342">
        <v>0</v>
      </c>
      <c r="AA91" s="342">
        <v>0</v>
      </c>
      <c r="AB91" s="342">
        <v>0</v>
      </c>
      <c r="AC91" s="342">
        <v>0</v>
      </c>
      <c r="AD91" s="342">
        <v>81</v>
      </c>
      <c r="AE91" s="342">
        <v>13</v>
      </c>
      <c r="AF91" s="342">
        <v>97</v>
      </c>
      <c r="AG91" s="342">
        <v>2590</v>
      </c>
      <c r="AH91" s="342">
        <v>792</v>
      </c>
      <c r="AI91" s="342">
        <v>3573</v>
      </c>
      <c r="AJ91" s="342">
        <v>0</v>
      </c>
      <c r="AK91" s="342">
        <v>0</v>
      </c>
      <c r="AL91" s="342">
        <v>0</v>
      </c>
      <c r="AM91" s="342">
        <v>0</v>
      </c>
      <c r="AN91" s="342">
        <v>0</v>
      </c>
      <c r="AO91" s="342">
        <v>0</v>
      </c>
      <c r="AP91" s="342">
        <v>0</v>
      </c>
      <c r="AQ91" s="342">
        <v>0</v>
      </c>
      <c r="AR91" s="342">
        <v>0</v>
      </c>
      <c r="AS91" s="342">
        <v>0</v>
      </c>
      <c r="AT91" s="342">
        <v>0</v>
      </c>
      <c r="AU91" s="342">
        <v>0</v>
      </c>
      <c r="AV91" s="342">
        <v>0</v>
      </c>
      <c r="AW91" s="342">
        <v>0</v>
      </c>
      <c r="AX91" s="342">
        <v>0</v>
      </c>
      <c r="AY91" s="342">
        <v>3573</v>
      </c>
    </row>
    <row r="92" spans="1:90">
      <c r="A92" s="431" t="str">
        <f t="shared" si="1"/>
        <v>1402102262102000</v>
      </c>
      <c r="B92" s="341" t="s">
        <v>1493</v>
      </c>
      <c r="C92" s="341" t="s">
        <v>543</v>
      </c>
      <c r="D92" s="341" t="s">
        <v>555</v>
      </c>
      <c r="E92" s="341" t="s">
        <v>545</v>
      </c>
      <c r="F92" s="341" t="s">
        <v>739</v>
      </c>
      <c r="G92" s="341" t="s">
        <v>738</v>
      </c>
      <c r="H92" s="341" t="s">
        <v>546</v>
      </c>
      <c r="J92" s="341" t="s">
        <v>549</v>
      </c>
      <c r="K92" s="341" t="s">
        <v>550</v>
      </c>
      <c r="L92" s="341" t="s">
        <v>545</v>
      </c>
      <c r="M92" s="341" t="s">
        <v>714</v>
      </c>
      <c r="N92" s="341" t="s">
        <v>715</v>
      </c>
      <c r="O92" s="341" t="s">
        <v>545</v>
      </c>
      <c r="P92" s="341" t="s">
        <v>545</v>
      </c>
      <c r="Q92" s="341" t="s">
        <v>545</v>
      </c>
      <c r="R92" s="341" t="s">
        <v>545</v>
      </c>
      <c r="S92" s="341" t="s">
        <v>545</v>
      </c>
      <c r="T92" s="342">
        <v>0</v>
      </c>
      <c r="U92" s="342">
        <v>0</v>
      </c>
      <c r="V92" s="342">
        <v>0</v>
      </c>
      <c r="W92" s="342">
        <v>0</v>
      </c>
      <c r="X92" s="342">
        <v>0</v>
      </c>
      <c r="Y92" s="342">
        <v>0</v>
      </c>
      <c r="Z92" s="342">
        <v>0</v>
      </c>
      <c r="AA92" s="342">
        <v>0</v>
      </c>
      <c r="AB92" s="342">
        <v>0</v>
      </c>
      <c r="AC92" s="342">
        <v>0</v>
      </c>
      <c r="AD92" s="342">
        <v>0</v>
      </c>
    </row>
    <row r="93" spans="1:90">
      <c r="A93" s="431" t="str">
        <f t="shared" si="1"/>
        <v>1401901262102001</v>
      </c>
      <c r="B93" s="341" t="s">
        <v>1493</v>
      </c>
      <c r="C93" s="341" t="s">
        <v>543</v>
      </c>
      <c r="D93" s="341" t="s">
        <v>555</v>
      </c>
      <c r="E93" s="341" t="s">
        <v>545</v>
      </c>
      <c r="F93" s="341" t="s">
        <v>739</v>
      </c>
      <c r="G93" s="341" t="s">
        <v>738</v>
      </c>
      <c r="H93" s="341" t="s">
        <v>728</v>
      </c>
      <c r="I93" s="341" t="s">
        <v>740</v>
      </c>
      <c r="J93" s="341" t="s">
        <v>559</v>
      </c>
      <c r="K93" s="341" t="s">
        <v>548</v>
      </c>
      <c r="L93" s="341" t="s">
        <v>545</v>
      </c>
      <c r="M93" s="341" t="s">
        <v>714</v>
      </c>
      <c r="N93" s="341" t="s">
        <v>715</v>
      </c>
      <c r="O93" s="341" t="s">
        <v>545</v>
      </c>
      <c r="P93" s="341" t="s">
        <v>545</v>
      </c>
      <c r="Q93" s="341" t="s">
        <v>545</v>
      </c>
      <c r="R93" s="341" t="s">
        <v>545</v>
      </c>
      <c r="S93" s="341" t="s">
        <v>545</v>
      </c>
      <c r="T93" s="342">
        <v>3630401</v>
      </c>
      <c r="U93" s="342">
        <v>0</v>
      </c>
      <c r="V93" s="342">
        <v>0</v>
      </c>
      <c r="W93" s="342">
        <v>0</v>
      </c>
      <c r="X93" s="342">
        <v>0</v>
      </c>
      <c r="Y93" s="342">
        <v>200007</v>
      </c>
      <c r="Z93" s="342">
        <v>0</v>
      </c>
      <c r="AA93" s="342">
        <v>0</v>
      </c>
      <c r="AB93" s="342">
        <v>2380</v>
      </c>
      <c r="AC93" s="342">
        <v>74310892</v>
      </c>
      <c r="AD93" s="342">
        <v>2380</v>
      </c>
      <c r="AE93" s="342">
        <v>72</v>
      </c>
      <c r="AF93" s="342">
        <v>0</v>
      </c>
      <c r="AG93" s="342">
        <v>2400</v>
      </c>
      <c r="AH93" s="342">
        <v>0</v>
      </c>
      <c r="AI93" s="342">
        <v>129345</v>
      </c>
      <c r="AJ93" s="342">
        <v>41142</v>
      </c>
      <c r="AK93" s="342">
        <v>82892</v>
      </c>
      <c r="AL93" s="342">
        <v>4200</v>
      </c>
      <c r="AM93" s="342">
        <v>1111</v>
      </c>
      <c r="AN93" s="342">
        <v>0</v>
      </c>
      <c r="AO93" s="342">
        <v>0</v>
      </c>
      <c r="AP93" s="342">
        <v>0</v>
      </c>
      <c r="AQ93" s="342">
        <v>0</v>
      </c>
      <c r="AR93" s="342">
        <v>129345</v>
      </c>
      <c r="AS93" s="342">
        <v>0</v>
      </c>
      <c r="AT93" s="342">
        <v>0</v>
      </c>
      <c r="AU93" s="342">
        <v>0</v>
      </c>
      <c r="AV93" s="342">
        <v>3571001</v>
      </c>
      <c r="AW93" s="342">
        <v>3580401</v>
      </c>
      <c r="AX93" s="342">
        <v>159</v>
      </c>
      <c r="AY93" s="342">
        <v>100</v>
      </c>
      <c r="AZ93" s="342">
        <v>75</v>
      </c>
      <c r="BA93" s="342">
        <v>483</v>
      </c>
      <c r="BB93" s="342">
        <v>4240401</v>
      </c>
      <c r="BC93" s="342">
        <v>40</v>
      </c>
      <c r="BD93" s="342">
        <v>2</v>
      </c>
      <c r="BE93" s="342">
        <v>0</v>
      </c>
    </row>
    <row r="94" spans="1:90">
      <c r="A94" s="431" t="str">
        <f t="shared" si="1"/>
        <v>1401902262102001</v>
      </c>
      <c r="B94" s="341" t="s">
        <v>1493</v>
      </c>
      <c r="C94" s="341" t="s">
        <v>543</v>
      </c>
      <c r="D94" s="341" t="s">
        <v>555</v>
      </c>
      <c r="E94" s="341" t="s">
        <v>545</v>
      </c>
      <c r="F94" s="341" t="s">
        <v>739</v>
      </c>
      <c r="G94" s="341" t="s">
        <v>738</v>
      </c>
      <c r="H94" s="341" t="s">
        <v>728</v>
      </c>
      <c r="I94" s="341" t="s">
        <v>740</v>
      </c>
      <c r="J94" s="341" t="s">
        <v>559</v>
      </c>
      <c r="K94" s="341" t="s">
        <v>550</v>
      </c>
      <c r="L94" s="341" t="s">
        <v>545</v>
      </c>
      <c r="M94" s="341" t="s">
        <v>714</v>
      </c>
      <c r="N94" s="341" t="s">
        <v>715</v>
      </c>
      <c r="O94" s="341" t="s">
        <v>545</v>
      </c>
      <c r="P94" s="341" t="s">
        <v>545</v>
      </c>
      <c r="Q94" s="341" t="s">
        <v>545</v>
      </c>
      <c r="R94" s="341" t="s">
        <v>545</v>
      </c>
      <c r="S94" s="341" t="s">
        <v>545</v>
      </c>
      <c r="T94" s="342">
        <v>0</v>
      </c>
      <c r="U94" s="342">
        <v>10548</v>
      </c>
      <c r="V94" s="342">
        <v>0</v>
      </c>
      <c r="W94" s="342">
        <v>3900</v>
      </c>
      <c r="X94" s="342">
        <v>0</v>
      </c>
      <c r="Y94" s="342">
        <v>6648</v>
      </c>
      <c r="Z94" s="342">
        <v>960953</v>
      </c>
      <c r="AA94" s="342">
        <v>0</v>
      </c>
      <c r="AB94" s="342">
        <v>960676</v>
      </c>
      <c r="AC94" s="342">
        <v>0</v>
      </c>
      <c r="AD94" s="342">
        <v>277</v>
      </c>
      <c r="AE94" s="342">
        <v>53</v>
      </c>
      <c r="AF94" s="342">
        <v>1594</v>
      </c>
      <c r="AG94" s="342">
        <v>0</v>
      </c>
      <c r="AH94" s="342">
        <v>10800</v>
      </c>
      <c r="AI94" s="342">
        <v>0</v>
      </c>
      <c r="AJ94" s="342">
        <v>3573</v>
      </c>
      <c r="AK94" s="342">
        <v>0</v>
      </c>
      <c r="AL94" s="342">
        <v>7227</v>
      </c>
      <c r="AM94" s="342">
        <v>840074</v>
      </c>
      <c r="AN94" s="342">
        <v>0</v>
      </c>
      <c r="AO94" s="342">
        <v>881753</v>
      </c>
      <c r="AP94" s="342">
        <v>0</v>
      </c>
      <c r="AQ94" s="342">
        <v>-41679</v>
      </c>
      <c r="AR94" s="342">
        <v>61</v>
      </c>
      <c r="AS94" s="342">
        <v>1276</v>
      </c>
      <c r="AT94" s="342">
        <v>0</v>
      </c>
      <c r="AU94" s="342">
        <v>3630401</v>
      </c>
      <c r="AV94" s="342">
        <v>4</v>
      </c>
      <c r="AW94" s="342">
        <v>1295</v>
      </c>
      <c r="AX94" s="342">
        <v>0</v>
      </c>
      <c r="AY94" s="342">
        <v>0</v>
      </c>
      <c r="AZ94" s="342">
        <v>0</v>
      </c>
      <c r="BA94" s="342">
        <v>0</v>
      </c>
      <c r="BB94" s="342">
        <v>0</v>
      </c>
      <c r="BC94" s="342">
        <v>0</v>
      </c>
      <c r="BD94" s="342">
        <v>2</v>
      </c>
      <c r="BE94" s="342">
        <v>0</v>
      </c>
      <c r="BF94" s="342">
        <v>0</v>
      </c>
      <c r="BG94" s="342">
        <v>0</v>
      </c>
      <c r="BH94" s="342">
        <v>0</v>
      </c>
      <c r="BI94" s="342">
        <v>0</v>
      </c>
      <c r="BJ94" s="342">
        <v>0</v>
      </c>
      <c r="BK94" s="342">
        <v>3</v>
      </c>
      <c r="BL94" s="342">
        <v>0</v>
      </c>
      <c r="BM94" s="342">
        <v>0</v>
      </c>
      <c r="BN94" s="342">
        <v>0</v>
      </c>
      <c r="BO94" s="342">
        <v>0</v>
      </c>
      <c r="BP94" s="342">
        <v>0</v>
      </c>
      <c r="BQ94" s="342">
        <v>0</v>
      </c>
      <c r="BR94" s="342">
        <v>3023</v>
      </c>
      <c r="BS94" s="342">
        <v>0</v>
      </c>
      <c r="BT94" s="342">
        <v>669</v>
      </c>
      <c r="BU94" s="342">
        <v>7227</v>
      </c>
      <c r="BV94" s="342">
        <v>0</v>
      </c>
      <c r="BW94" s="342">
        <v>0</v>
      </c>
      <c r="BX94" s="342">
        <v>2</v>
      </c>
      <c r="BY94" s="342">
        <v>1</v>
      </c>
      <c r="BZ94" s="342">
        <v>2</v>
      </c>
      <c r="CA94" s="342">
        <v>0</v>
      </c>
    </row>
    <row r="95" spans="1:90">
      <c r="A95" s="431" t="str">
        <f t="shared" si="1"/>
        <v>0402601262129000</v>
      </c>
      <c r="B95" s="341" t="s">
        <v>1493</v>
      </c>
      <c r="C95" s="341" t="s">
        <v>543</v>
      </c>
      <c r="D95" s="341" t="s">
        <v>551</v>
      </c>
      <c r="E95" s="341" t="s">
        <v>545</v>
      </c>
      <c r="F95" s="341" t="s">
        <v>567</v>
      </c>
      <c r="G95" s="341" t="s">
        <v>568</v>
      </c>
      <c r="H95" s="341" t="s">
        <v>546</v>
      </c>
      <c r="J95" s="341" t="s">
        <v>554</v>
      </c>
      <c r="K95" s="341" t="s">
        <v>548</v>
      </c>
      <c r="L95" s="341" t="s">
        <v>545</v>
      </c>
      <c r="M95" s="341" t="s">
        <v>714</v>
      </c>
      <c r="N95" s="341" t="s">
        <v>715</v>
      </c>
      <c r="O95" s="341" t="s">
        <v>545</v>
      </c>
      <c r="P95" s="341" t="s">
        <v>545</v>
      </c>
      <c r="Q95" s="341" t="s">
        <v>545</v>
      </c>
      <c r="R95" s="341" t="s">
        <v>545</v>
      </c>
      <c r="S95" s="341" t="s">
        <v>545</v>
      </c>
      <c r="T95" s="342">
        <v>55260</v>
      </c>
      <c r="U95" s="342">
        <v>47211</v>
      </c>
      <c r="V95" s="342">
        <v>47211</v>
      </c>
      <c r="W95" s="342">
        <v>0</v>
      </c>
      <c r="X95" s="342">
        <v>0</v>
      </c>
      <c r="Y95" s="342">
        <v>0</v>
      </c>
      <c r="Z95" s="342">
        <v>8049</v>
      </c>
      <c r="AA95" s="342">
        <v>0</v>
      </c>
      <c r="AB95" s="342">
        <v>0</v>
      </c>
      <c r="AC95" s="342">
        <v>0</v>
      </c>
      <c r="AD95" s="342">
        <v>8049</v>
      </c>
      <c r="AE95" s="342">
        <v>20471</v>
      </c>
      <c r="AF95" s="342">
        <v>12190</v>
      </c>
      <c r="AG95" s="342">
        <v>0</v>
      </c>
      <c r="AH95" s="342">
        <v>0</v>
      </c>
      <c r="AI95" s="342">
        <v>12190</v>
      </c>
      <c r="AJ95" s="342">
        <v>8281</v>
      </c>
      <c r="AK95" s="342">
        <v>1593</v>
      </c>
      <c r="AL95" s="342">
        <v>1593</v>
      </c>
      <c r="AM95" s="342">
        <v>0</v>
      </c>
      <c r="AN95" s="342">
        <v>6688</v>
      </c>
      <c r="AO95" s="342">
        <v>34789</v>
      </c>
      <c r="AP95" s="342">
        <v>0</v>
      </c>
      <c r="AQ95" s="342">
        <v>0</v>
      </c>
      <c r="AR95" s="342">
        <v>0</v>
      </c>
      <c r="AS95" s="342">
        <v>0</v>
      </c>
      <c r="AT95" s="342">
        <v>0</v>
      </c>
      <c r="AU95" s="342">
        <v>0</v>
      </c>
      <c r="AV95" s="342">
        <v>0</v>
      </c>
      <c r="AW95" s="342">
        <v>0</v>
      </c>
      <c r="AX95" s="342">
        <v>0</v>
      </c>
      <c r="AY95" s="342">
        <v>0</v>
      </c>
      <c r="AZ95" s="342">
        <v>27938</v>
      </c>
      <c r="BA95" s="342">
        <v>0</v>
      </c>
      <c r="BB95" s="342">
        <v>0</v>
      </c>
      <c r="BC95" s="342">
        <v>0</v>
      </c>
      <c r="BD95" s="342">
        <v>0</v>
      </c>
      <c r="BE95" s="342">
        <v>0</v>
      </c>
      <c r="BF95" s="342">
        <v>0</v>
      </c>
      <c r="BG95" s="342">
        <v>0</v>
      </c>
      <c r="BH95" s="342">
        <v>0</v>
      </c>
      <c r="BI95" s="342">
        <v>0</v>
      </c>
      <c r="BJ95" s="342">
        <v>0</v>
      </c>
      <c r="BK95" s="342">
        <v>0</v>
      </c>
      <c r="BL95" s="342">
        <v>0</v>
      </c>
      <c r="BM95" s="342">
        <v>0</v>
      </c>
      <c r="BN95" s="342">
        <v>0</v>
      </c>
      <c r="BO95" s="342">
        <v>0</v>
      </c>
      <c r="BP95" s="342">
        <v>27938</v>
      </c>
      <c r="BQ95" s="342">
        <v>0</v>
      </c>
      <c r="BR95" s="342">
        <v>0</v>
      </c>
      <c r="BS95" s="342">
        <v>0</v>
      </c>
      <c r="BT95" s="342">
        <v>0</v>
      </c>
      <c r="BU95" s="342">
        <v>0</v>
      </c>
      <c r="BV95" s="342">
        <v>0</v>
      </c>
      <c r="BW95" s="342">
        <v>-27938</v>
      </c>
      <c r="BX95" s="342">
        <v>6851</v>
      </c>
      <c r="BY95" s="342">
        <v>48</v>
      </c>
      <c r="BZ95" s="342">
        <v>8347</v>
      </c>
      <c r="CA95" s="342">
        <v>0</v>
      </c>
    </row>
    <row r="96" spans="1:90">
      <c r="A96" s="431" t="str">
        <f t="shared" si="1"/>
        <v>1222601262129000</v>
      </c>
      <c r="B96" s="341" t="s">
        <v>1493</v>
      </c>
      <c r="C96" s="341" t="s">
        <v>543</v>
      </c>
      <c r="D96" s="341" t="s">
        <v>547</v>
      </c>
      <c r="E96" s="341" t="s">
        <v>716</v>
      </c>
      <c r="F96" s="341" t="s">
        <v>567</v>
      </c>
      <c r="G96" s="341" t="s">
        <v>568</v>
      </c>
      <c r="H96" s="341" t="s">
        <v>546</v>
      </c>
      <c r="J96" s="341" t="s">
        <v>554</v>
      </c>
      <c r="K96" s="341" t="s">
        <v>548</v>
      </c>
      <c r="L96" s="341" t="s">
        <v>545</v>
      </c>
      <c r="M96" s="341" t="s">
        <v>714</v>
      </c>
      <c r="N96" s="341" t="s">
        <v>715</v>
      </c>
      <c r="O96" s="341" t="s">
        <v>545</v>
      </c>
      <c r="P96" s="341" t="s">
        <v>545</v>
      </c>
      <c r="Q96" s="341" t="s">
        <v>545</v>
      </c>
      <c r="R96" s="341" t="s">
        <v>545</v>
      </c>
      <c r="S96" s="341" t="s">
        <v>545</v>
      </c>
      <c r="T96" s="342">
        <v>7914</v>
      </c>
      <c r="U96" s="342">
        <v>7914</v>
      </c>
      <c r="V96" s="342">
        <v>0</v>
      </c>
      <c r="W96" s="342">
        <v>0</v>
      </c>
      <c r="X96" s="342">
        <v>0</v>
      </c>
      <c r="Y96" s="342">
        <v>7914</v>
      </c>
      <c r="Z96" s="342">
        <v>0</v>
      </c>
      <c r="AA96" s="342">
        <v>0</v>
      </c>
      <c r="AB96" s="342">
        <v>0</v>
      </c>
      <c r="AC96" s="342">
        <v>0</v>
      </c>
      <c r="AD96" s="342">
        <v>0</v>
      </c>
      <c r="AE96" s="342">
        <v>400</v>
      </c>
      <c r="AF96" s="342">
        <v>400</v>
      </c>
      <c r="AG96" s="342">
        <v>0</v>
      </c>
      <c r="AH96" s="342">
        <v>0</v>
      </c>
      <c r="AI96" s="342">
        <v>400</v>
      </c>
      <c r="AJ96" s="342">
        <v>0</v>
      </c>
      <c r="AK96" s="342">
        <v>0</v>
      </c>
      <c r="AL96" s="342">
        <v>0</v>
      </c>
      <c r="AM96" s="342">
        <v>0</v>
      </c>
      <c r="AN96" s="342">
        <v>0</v>
      </c>
      <c r="AO96" s="342">
        <v>7514</v>
      </c>
      <c r="AP96" s="342">
        <v>0</v>
      </c>
      <c r="AQ96" s="342">
        <v>0</v>
      </c>
      <c r="AR96" s="342">
        <v>0</v>
      </c>
      <c r="AS96" s="342">
        <v>0</v>
      </c>
      <c r="AT96" s="342">
        <v>0</v>
      </c>
      <c r="AU96" s="342">
        <v>0</v>
      </c>
      <c r="AV96" s="342">
        <v>0</v>
      </c>
      <c r="AW96" s="342">
        <v>0</v>
      </c>
      <c r="AX96" s="342">
        <v>0</v>
      </c>
      <c r="AY96" s="342">
        <v>0</v>
      </c>
      <c r="AZ96" s="342">
        <v>7000</v>
      </c>
      <c r="BA96" s="342">
        <v>0</v>
      </c>
      <c r="BB96" s="342">
        <v>0</v>
      </c>
      <c r="BC96" s="342">
        <v>0</v>
      </c>
      <c r="BD96" s="342">
        <v>0</v>
      </c>
      <c r="BE96" s="342">
        <v>0</v>
      </c>
      <c r="BF96" s="342">
        <v>0</v>
      </c>
      <c r="BG96" s="342">
        <v>0</v>
      </c>
      <c r="BH96" s="342">
        <v>0</v>
      </c>
      <c r="BI96" s="342">
        <v>0</v>
      </c>
      <c r="BJ96" s="342">
        <v>0</v>
      </c>
      <c r="BK96" s="342">
        <v>0</v>
      </c>
      <c r="BL96" s="342">
        <v>0</v>
      </c>
      <c r="BM96" s="342">
        <v>0</v>
      </c>
      <c r="BN96" s="342">
        <v>0</v>
      </c>
      <c r="BO96" s="342">
        <v>0</v>
      </c>
      <c r="BP96" s="342">
        <v>0</v>
      </c>
      <c r="BQ96" s="342">
        <v>0</v>
      </c>
      <c r="BR96" s="342">
        <v>0</v>
      </c>
      <c r="BS96" s="342">
        <v>0</v>
      </c>
      <c r="BT96" s="342">
        <v>0</v>
      </c>
      <c r="BU96" s="342">
        <v>7000</v>
      </c>
      <c r="BV96" s="342">
        <v>0</v>
      </c>
      <c r="BW96" s="342">
        <v>-7000</v>
      </c>
      <c r="BX96" s="342">
        <v>514</v>
      </c>
      <c r="BY96" s="342">
        <v>0</v>
      </c>
      <c r="BZ96" s="342">
        <v>53030</v>
      </c>
      <c r="CA96" s="342">
        <v>0</v>
      </c>
    </row>
    <row r="97" spans="1:98">
      <c r="A97" s="431" t="str">
        <f t="shared" si="1"/>
        <v>1622601262129001</v>
      </c>
      <c r="B97" s="341" t="s">
        <v>1493</v>
      </c>
      <c r="C97" s="341" t="s">
        <v>543</v>
      </c>
      <c r="D97" s="341" t="s">
        <v>556</v>
      </c>
      <c r="E97" s="341" t="s">
        <v>716</v>
      </c>
      <c r="F97" s="341" t="s">
        <v>567</v>
      </c>
      <c r="G97" s="341" t="s">
        <v>568</v>
      </c>
      <c r="H97" s="341" t="s">
        <v>728</v>
      </c>
      <c r="I97" s="341" t="s">
        <v>733</v>
      </c>
      <c r="J97" s="341" t="s">
        <v>554</v>
      </c>
      <c r="K97" s="341" t="s">
        <v>548</v>
      </c>
      <c r="L97" s="341" t="s">
        <v>720</v>
      </c>
      <c r="M97" s="341" t="s">
        <v>714</v>
      </c>
      <c r="N97" s="341" t="s">
        <v>716</v>
      </c>
      <c r="O97" s="341" t="s">
        <v>716</v>
      </c>
      <c r="P97" s="341" t="s">
        <v>715</v>
      </c>
      <c r="Q97" s="341" t="s">
        <v>545</v>
      </c>
      <c r="R97" s="341" t="s">
        <v>545</v>
      </c>
      <c r="S97" s="341" t="s">
        <v>545</v>
      </c>
      <c r="T97" s="342">
        <v>895</v>
      </c>
      <c r="U97" s="342">
        <v>869</v>
      </c>
      <c r="V97" s="342">
        <v>0</v>
      </c>
      <c r="W97" s="342">
        <v>0</v>
      </c>
      <c r="X97" s="342">
        <v>0</v>
      </c>
      <c r="Y97" s="342">
        <v>869</v>
      </c>
      <c r="Z97" s="342">
        <v>26</v>
      </c>
      <c r="AA97" s="342">
        <v>0</v>
      </c>
      <c r="AB97" s="342">
        <v>0</v>
      </c>
      <c r="AC97" s="342">
        <v>0</v>
      </c>
      <c r="AD97" s="342">
        <v>26</v>
      </c>
      <c r="AE97" s="342">
        <v>9676</v>
      </c>
      <c r="AF97" s="342">
        <v>2428</v>
      </c>
      <c r="AG97" s="342">
        <v>0</v>
      </c>
      <c r="AH97" s="342">
        <v>0</v>
      </c>
      <c r="AI97" s="342">
        <v>2428</v>
      </c>
      <c r="AJ97" s="342">
        <v>7248</v>
      </c>
      <c r="AK97" s="342">
        <v>7248</v>
      </c>
      <c r="AL97" s="342">
        <v>7248</v>
      </c>
      <c r="AM97" s="342">
        <v>0</v>
      </c>
      <c r="AN97" s="342">
        <v>0</v>
      </c>
      <c r="AO97" s="342">
        <v>-8781</v>
      </c>
      <c r="AP97" s="342">
        <v>77100</v>
      </c>
      <c r="AQ97" s="342">
        <v>9100</v>
      </c>
      <c r="AR97" s="342">
        <v>0</v>
      </c>
      <c r="AS97" s="342">
        <v>68000</v>
      </c>
      <c r="AT97" s="342">
        <v>0</v>
      </c>
      <c r="AU97" s="342">
        <v>0</v>
      </c>
      <c r="AV97" s="342">
        <v>0</v>
      </c>
      <c r="AW97" s="342">
        <v>0</v>
      </c>
      <c r="AX97" s="342">
        <v>0</v>
      </c>
      <c r="AY97" s="342">
        <v>0</v>
      </c>
      <c r="AZ97" s="342">
        <v>70143</v>
      </c>
      <c r="BA97" s="342">
        <v>9136</v>
      </c>
      <c r="BB97" s="342">
        <v>0</v>
      </c>
      <c r="BC97" s="342">
        <v>0</v>
      </c>
      <c r="BD97" s="342">
        <v>0</v>
      </c>
      <c r="BE97" s="342">
        <v>0</v>
      </c>
      <c r="BF97" s="342">
        <v>9136</v>
      </c>
      <c r="BG97" s="342">
        <v>9100</v>
      </c>
      <c r="BH97" s="342">
        <v>0</v>
      </c>
      <c r="BI97" s="342">
        <v>9100</v>
      </c>
      <c r="BJ97" s="342">
        <v>0</v>
      </c>
      <c r="BK97" s="342">
        <v>0</v>
      </c>
      <c r="BL97" s="342">
        <v>0</v>
      </c>
      <c r="BM97" s="342">
        <v>0</v>
      </c>
      <c r="BN97" s="342">
        <v>0</v>
      </c>
      <c r="BO97" s="342">
        <v>36</v>
      </c>
      <c r="BP97" s="342">
        <v>61007</v>
      </c>
      <c r="BQ97" s="342">
        <v>0</v>
      </c>
      <c r="BR97" s="342">
        <v>0</v>
      </c>
      <c r="BS97" s="342">
        <v>0</v>
      </c>
      <c r="BT97" s="342">
        <v>0</v>
      </c>
      <c r="BU97" s="342">
        <v>0</v>
      </c>
      <c r="BV97" s="342">
        <v>0</v>
      </c>
      <c r="BW97" s="342">
        <v>6957</v>
      </c>
      <c r="BX97" s="342">
        <v>-1824</v>
      </c>
      <c r="BY97" s="342">
        <v>0</v>
      </c>
      <c r="BZ97" s="342">
        <v>6405</v>
      </c>
      <c r="CA97" s="342">
        <v>0</v>
      </c>
    </row>
    <row r="98" spans="1:98">
      <c r="A98" s="431" t="str">
        <f t="shared" si="1"/>
        <v>1622601262129002</v>
      </c>
      <c r="B98" s="341" t="s">
        <v>1493</v>
      </c>
      <c r="C98" s="341" t="s">
        <v>543</v>
      </c>
      <c r="D98" s="341" t="s">
        <v>556</v>
      </c>
      <c r="E98" s="438" t="s">
        <v>1508</v>
      </c>
      <c r="F98" s="341" t="s">
        <v>567</v>
      </c>
      <c r="G98" s="341" t="s">
        <v>568</v>
      </c>
      <c r="H98" s="341" t="s">
        <v>727</v>
      </c>
      <c r="I98" s="341" t="s">
        <v>1360</v>
      </c>
      <c r="J98" s="341" t="s">
        <v>554</v>
      </c>
      <c r="K98" s="341" t="s">
        <v>548</v>
      </c>
      <c r="L98" s="341" t="s">
        <v>720</v>
      </c>
      <c r="M98" s="341" t="s">
        <v>714</v>
      </c>
      <c r="N98" s="341" t="s">
        <v>716</v>
      </c>
      <c r="O98" s="341" t="s">
        <v>714</v>
      </c>
      <c r="P98" s="341" t="s">
        <v>715</v>
      </c>
      <c r="Q98" s="341" t="s">
        <v>545</v>
      </c>
      <c r="R98" s="341" t="s">
        <v>545</v>
      </c>
      <c r="S98" s="341" t="s">
        <v>545</v>
      </c>
      <c r="T98" s="342">
        <v>55523</v>
      </c>
      <c r="U98" s="342">
        <v>55283</v>
      </c>
      <c r="V98" s="342">
        <v>55283</v>
      </c>
      <c r="W98" s="342">
        <v>0</v>
      </c>
      <c r="X98" s="342">
        <v>0</v>
      </c>
      <c r="Y98" s="342">
        <v>0</v>
      </c>
      <c r="Z98" s="342">
        <v>240</v>
      </c>
      <c r="AA98" s="342">
        <v>143</v>
      </c>
      <c r="AB98" s="342">
        <v>0</v>
      </c>
      <c r="AC98" s="342">
        <v>0</v>
      </c>
      <c r="AD98" s="342">
        <v>97</v>
      </c>
      <c r="AE98" s="342">
        <v>61909</v>
      </c>
      <c r="AF98" s="342">
        <v>61888</v>
      </c>
      <c r="AG98" s="342">
        <v>0</v>
      </c>
      <c r="AH98" s="342">
        <v>0</v>
      </c>
      <c r="AI98" s="342">
        <v>61888</v>
      </c>
      <c r="AJ98" s="342">
        <v>21</v>
      </c>
      <c r="AK98" s="342">
        <v>21</v>
      </c>
      <c r="AL98" s="342">
        <v>21</v>
      </c>
      <c r="AM98" s="342">
        <v>0</v>
      </c>
      <c r="AN98" s="342">
        <v>0</v>
      </c>
      <c r="AO98" s="342">
        <v>-6386</v>
      </c>
      <c r="AP98" s="342">
        <v>0</v>
      </c>
      <c r="AQ98" s="342">
        <v>0</v>
      </c>
      <c r="AR98" s="342">
        <v>0</v>
      </c>
      <c r="AS98" s="342">
        <v>0</v>
      </c>
      <c r="AT98" s="342">
        <v>0</v>
      </c>
      <c r="AU98" s="342">
        <v>0</v>
      </c>
      <c r="AV98" s="342">
        <v>0</v>
      </c>
      <c r="AW98" s="342">
        <v>0</v>
      </c>
      <c r="AX98" s="342">
        <v>0</v>
      </c>
      <c r="AY98" s="342">
        <v>0</v>
      </c>
      <c r="AZ98" s="342">
        <v>0</v>
      </c>
      <c r="BA98" s="342">
        <v>0</v>
      </c>
      <c r="BB98" s="342">
        <v>0</v>
      </c>
      <c r="BC98" s="342">
        <v>0</v>
      </c>
      <c r="BD98" s="342">
        <v>0</v>
      </c>
      <c r="BE98" s="342">
        <v>0</v>
      </c>
      <c r="BF98" s="342">
        <v>0</v>
      </c>
      <c r="BG98" s="342">
        <v>0</v>
      </c>
      <c r="BH98" s="342">
        <v>0</v>
      </c>
      <c r="BI98" s="342">
        <v>0</v>
      </c>
      <c r="BJ98" s="342">
        <v>0</v>
      </c>
      <c r="BK98" s="342">
        <v>0</v>
      </c>
      <c r="BL98" s="342">
        <v>0</v>
      </c>
      <c r="BM98" s="342">
        <v>0</v>
      </c>
      <c r="BN98" s="342">
        <v>0</v>
      </c>
      <c r="BO98" s="342">
        <v>0</v>
      </c>
      <c r="BP98" s="342">
        <v>0</v>
      </c>
      <c r="BQ98" s="342">
        <v>0</v>
      </c>
      <c r="BR98" s="342">
        <v>0</v>
      </c>
      <c r="BS98" s="342">
        <v>0</v>
      </c>
      <c r="BT98" s="342">
        <v>0</v>
      </c>
      <c r="BU98" s="342">
        <v>0</v>
      </c>
      <c r="BV98" s="342">
        <v>0</v>
      </c>
      <c r="BW98" s="342">
        <v>0</v>
      </c>
      <c r="BX98" s="342">
        <v>-6386</v>
      </c>
      <c r="BY98" s="342">
        <v>0</v>
      </c>
      <c r="BZ98" s="342">
        <v>27619</v>
      </c>
      <c r="CA98" s="342">
        <v>0</v>
      </c>
    </row>
    <row r="99" spans="1:98">
      <c r="A99" s="431" t="str">
        <f t="shared" si="1"/>
        <v>0402602262129000</v>
      </c>
      <c r="B99" s="341" t="s">
        <v>1493</v>
      </c>
      <c r="C99" s="341" t="s">
        <v>543</v>
      </c>
      <c r="D99" s="341" t="s">
        <v>551</v>
      </c>
      <c r="E99" s="341" t="s">
        <v>545</v>
      </c>
      <c r="F99" s="341" t="s">
        <v>567</v>
      </c>
      <c r="G99" s="341" t="s">
        <v>568</v>
      </c>
      <c r="H99" s="341" t="s">
        <v>546</v>
      </c>
      <c r="J99" s="341" t="s">
        <v>554</v>
      </c>
      <c r="K99" s="341" t="s">
        <v>550</v>
      </c>
      <c r="L99" s="341" t="s">
        <v>545</v>
      </c>
      <c r="M99" s="341" t="s">
        <v>714</v>
      </c>
      <c r="N99" s="341" t="s">
        <v>715</v>
      </c>
      <c r="O99" s="341" t="s">
        <v>545</v>
      </c>
      <c r="P99" s="341" t="s">
        <v>545</v>
      </c>
      <c r="Q99" s="341" t="s">
        <v>545</v>
      </c>
      <c r="R99" s="341" t="s">
        <v>545</v>
      </c>
      <c r="S99" s="341" t="s">
        <v>545</v>
      </c>
      <c r="T99" s="342">
        <v>0</v>
      </c>
      <c r="U99" s="342">
        <v>15150</v>
      </c>
      <c r="V99" s="342">
        <v>0</v>
      </c>
      <c r="W99" s="342">
        <v>0</v>
      </c>
      <c r="X99" s="342">
        <v>0</v>
      </c>
      <c r="Y99" s="342">
        <v>0</v>
      </c>
      <c r="Z99" s="342">
        <v>0</v>
      </c>
      <c r="AA99" s="342">
        <v>15150</v>
      </c>
      <c r="AB99" s="342">
        <v>0</v>
      </c>
      <c r="AC99" s="342">
        <v>0</v>
      </c>
      <c r="AD99" s="342">
        <v>0</v>
      </c>
      <c r="AE99" s="342">
        <v>0</v>
      </c>
      <c r="AF99" s="342">
        <v>0</v>
      </c>
      <c r="AG99" s="342">
        <v>0</v>
      </c>
      <c r="AH99" s="342">
        <v>0</v>
      </c>
      <c r="AI99" s="342">
        <v>0</v>
      </c>
      <c r="AJ99" s="342">
        <v>0</v>
      </c>
      <c r="AK99" s="342">
        <v>0</v>
      </c>
      <c r="AL99" s="342">
        <v>0</v>
      </c>
      <c r="AM99" s="342">
        <v>0</v>
      </c>
      <c r="AN99" s="342">
        <v>0</v>
      </c>
      <c r="AO99" s="342">
        <v>0</v>
      </c>
      <c r="AU99" s="342">
        <v>0</v>
      </c>
      <c r="AV99" s="342">
        <v>0</v>
      </c>
      <c r="AW99" s="342">
        <v>0</v>
      </c>
      <c r="AX99" s="342">
        <v>0</v>
      </c>
      <c r="AY99" s="342">
        <v>0</v>
      </c>
      <c r="AZ99" s="342">
        <v>0</v>
      </c>
      <c r="BA99" s="342">
        <v>0</v>
      </c>
      <c r="BB99" s="342">
        <v>0</v>
      </c>
      <c r="BC99" s="342">
        <v>0</v>
      </c>
      <c r="BD99" s="342">
        <v>0</v>
      </c>
      <c r="BE99" s="342">
        <v>0</v>
      </c>
      <c r="BF99" s="342">
        <v>0</v>
      </c>
      <c r="BG99" s="342">
        <v>0</v>
      </c>
      <c r="BH99" s="342">
        <v>0</v>
      </c>
      <c r="BI99" s="342">
        <v>0</v>
      </c>
      <c r="BJ99" s="342">
        <v>0</v>
      </c>
      <c r="BK99" s="342">
        <v>0</v>
      </c>
      <c r="BL99" s="342">
        <v>0</v>
      </c>
      <c r="BM99" s="342">
        <v>0</v>
      </c>
      <c r="BN99" s="342">
        <v>0</v>
      </c>
      <c r="BO99" s="342">
        <v>0</v>
      </c>
      <c r="BP99" s="342">
        <v>0</v>
      </c>
      <c r="BQ99" s="342">
        <v>0</v>
      </c>
      <c r="BR99" s="342">
        <v>0</v>
      </c>
      <c r="BS99" s="342">
        <v>0</v>
      </c>
      <c r="BT99" s="342">
        <v>0</v>
      </c>
      <c r="BU99" s="342">
        <v>0</v>
      </c>
      <c r="BV99" s="342">
        <v>0</v>
      </c>
      <c r="BW99" s="342">
        <v>0</v>
      </c>
      <c r="BX99" s="342">
        <v>0</v>
      </c>
      <c r="BY99" s="342">
        <v>0</v>
      </c>
      <c r="BZ99" s="342">
        <v>0</v>
      </c>
      <c r="CA99" s="342">
        <v>0</v>
      </c>
      <c r="CB99" s="342">
        <v>0</v>
      </c>
      <c r="CC99" s="342">
        <v>0</v>
      </c>
      <c r="CD99" s="342">
        <v>0</v>
      </c>
      <c r="CE99" s="342">
        <v>0</v>
      </c>
      <c r="CF99" s="342">
        <v>0</v>
      </c>
      <c r="CG99" s="342">
        <v>0</v>
      </c>
      <c r="CH99" s="342">
        <v>0</v>
      </c>
      <c r="CI99" s="342">
        <v>0</v>
      </c>
      <c r="CJ99" s="342">
        <v>0</v>
      </c>
      <c r="CK99" s="342">
        <v>0</v>
      </c>
      <c r="CL99" s="342">
        <v>0</v>
      </c>
      <c r="CM99" s="342">
        <v>0</v>
      </c>
    </row>
    <row r="100" spans="1:98">
      <c r="A100" s="431" t="str">
        <f t="shared" si="1"/>
        <v>1222602262129000</v>
      </c>
      <c r="B100" s="341" t="s">
        <v>1493</v>
      </c>
      <c r="C100" s="341" t="s">
        <v>543</v>
      </c>
      <c r="D100" s="341" t="s">
        <v>547</v>
      </c>
      <c r="E100" s="341" t="s">
        <v>716</v>
      </c>
      <c r="F100" s="341" t="s">
        <v>567</v>
      </c>
      <c r="G100" s="341" t="s">
        <v>568</v>
      </c>
      <c r="H100" s="341" t="s">
        <v>546</v>
      </c>
      <c r="J100" s="341" t="s">
        <v>554</v>
      </c>
      <c r="K100" s="341" t="s">
        <v>550</v>
      </c>
      <c r="L100" s="341" t="s">
        <v>545</v>
      </c>
      <c r="M100" s="341" t="s">
        <v>714</v>
      </c>
      <c r="N100" s="341" t="s">
        <v>715</v>
      </c>
      <c r="O100" s="341" t="s">
        <v>545</v>
      </c>
      <c r="P100" s="341" t="s">
        <v>545</v>
      </c>
      <c r="Q100" s="341" t="s">
        <v>545</v>
      </c>
      <c r="R100" s="341" t="s">
        <v>545</v>
      </c>
      <c r="S100" s="341" t="s">
        <v>545</v>
      </c>
      <c r="T100" s="342">
        <v>0</v>
      </c>
      <c r="U100" s="342">
        <v>53544</v>
      </c>
      <c r="V100" s="342">
        <v>0</v>
      </c>
      <c r="W100" s="342">
        <v>0</v>
      </c>
      <c r="X100" s="342">
        <v>0</v>
      </c>
      <c r="Y100" s="342">
        <v>0</v>
      </c>
      <c r="Z100" s="342">
        <v>0</v>
      </c>
      <c r="AA100" s="342">
        <v>53544</v>
      </c>
      <c r="AB100" s="342">
        <v>0</v>
      </c>
      <c r="AC100" s="342">
        <v>0</v>
      </c>
      <c r="AD100" s="342">
        <v>0</v>
      </c>
      <c r="AE100" s="342">
        <v>0</v>
      </c>
      <c r="AF100" s="342">
        <v>0</v>
      </c>
      <c r="AG100" s="342">
        <v>0</v>
      </c>
      <c r="AH100" s="342">
        <v>0</v>
      </c>
      <c r="AI100" s="342">
        <v>0</v>
      </c>
      <c r="AJ100" s="342">
        <v>0</v>
      </c>
      <c r="AK100" s="342">
        <v>0</v>
      </c>
      <c r="AL100" s="342">
        <v>0</v>
      </c>
      <c r="AM100" s="342">
        <v>0</v>
      </c>
      <c r="AN100" s="342">
        <v>0</v>
      </c>
      <c r="AO100" s="342">
        <v>0</v>
      </c>
      <c r="AU100" s="342">
        <v>0</v>
      </c>
      <c r="AV100" s="342">
        <v>0</v>
      </c>
      <c r="AW100" s="342">
        <v>0</v>
      </c>
      <c r="AX100" s="342">
        <v>0</v>
      </c>
      <c r="AY100" s="342">
        <v>0</v>
      </c>
      <c r="AZ100" s="342">
        <v>0</v>
      </c>
      <c r="BA100" s="342">
        <v>0</v>
      </c>
      <c r="BB100" s="342">
        <v>0</v>
      </c>
      <c r="BC100" s="342">
        <v>0</v>
      </c>
      <c r="BD100" s="342">
        <v>0</v>
      </c>
      <c r="BE100" s="342">
        <v>0</v>
      </c>
      <c r="BF100" s="342">
        <v>0</v>
      </c>
      <c r="BG100" s="342">
        <v>0</v>
      </c>
      <c r="BH100" s="342">
        <v>0</v>
      </c>
      <c r="BI100" s="342">
        <v>0</v>
      </c>
      <c r="BJ100" s="342">
        <v>0</v>
      </c>
      <c r="BK100" s="342">
        <v>0</v>
      </c>
      <c r="BL100" s="342">
        <v>0</v>
      </c>
      <c r="BM100" s="342">
        <v>0</v>
      </c>
      <c r="BN100" s="342">
        <v>0</v>
      </c>
      <c r="BO100" s="342">
        <v>0</v>
      </c>
      <c r="BP100" s="342">
        <v>0</v>
      </c>
      <c r="BQ100" s="342">
        <v>0</v>
      </c>
      <c r="BR100" s="342">
        <v>0</v>
      </c>
      <c r="BS100" s="342">
        <v>0</v>
      </c>
      <c r="BT100" s="342">
        <v>0</v>
      </c>
      <c r="BU100" s="342">
        <v>0</v>
      </c>
      <c r="BV100" s="342">
        <v>0</v>
      </c>
      <c r="BW100" s="342">
        <v>0</v>
      </c>
      <c r="BX100" s="342">
        <v>0</v>
      </c>
      <c r="BY100" s="342">
        <v>0</v>
      </c>
      <c r="BZ100" s="342">
        <v>0</v>
      </c>
      <c r="CA100" s="342">
        <v>0</v>
      </c>
      <c r="CB100" s="342">
        <v>0</v>
      </c>
      <c r="CC100" s="342">
        <v>0</v>
      </c>
      <c r="CD100" s="342">
        <v>0</v>
      </c>
      <c r="CE100" s="342">
        <v>0</v>
      </c>
      <c r="CF100" s="342">
        <v>0</v>
      </c>
      <c r="CG100" s="342">
        <v>0</v>
      </c>
      <c r="CH100" s="342">
        <v>0</v>
      </c>
      <c r="CI100" s="342">
        <v>0</v>
      </c>
      <c r="CJ100" s="342">
        <v>0</v>
      </c>
      <c r="CK100" s="342">
        <v>0</v>
      </c>
      <c r="CL100" s="342">
        <v>0</v>
      </c>
    </row>
    <row r="101" spans="1:98">
      <c r="A101" s="431" t="str">
        <f t="shared" si="1"/>
        <v>1622602262129001</v>
      </c>
      <c r="B101" s="341" t="s">
        <v>1493</v>
      </c>
      <c r="C101" s="341" t="s">
        <v>543</v>
      </c>
      <c r="D101" s="341" t="s">
        <v>556</v>
      </c>
      <c r="E101" s="341" t="s">
        <v>716</v>
      </c>
      <c r="F101" s="341" t="s">
        <v>567</v>
      </c>
      <c r="G101" s="341" t="s">
        <v>568</v>
      </c>
      <c r="H101" s="341" t="s">
        <v>728</v>
      </c>
      <c r="I101" s="341" t="s">
        <v>733</v>
      </c>
      <c r="J101" s="341" t="s">
        <v>554</v>
      </c>
      <c r="K101" s="341" t="s">
        <v>550</v>
      </c>
      <c r="L101" s="341" t="s">
        <v>720</v>
      </c>
      <c r="M101" s="341" t="s">
        <v>714</v>
      </c>
      <c r="N101" s="341" t="s">
        <v>716</v>
      </c>
      <c r="O101" s="341" t="s">
        <v>716</v>
      </c>
      <c r="P101" s="341" t="s">
        <v>715</v>
      </c>
      <c r="Q101" s="341" t="s">
        <v>545</v>
      </c>
      <c r="R101" s="341" t="s">
        <v>545</v>
      </c>
      <c r="S101" s="341" t="s">
        <v>545</v>
      </c>
      <c r="T101" s="342">
        <v>0</v>
      </c>
      <c r="U101" s="342">
        <v>4581</v>
      </c>
      <c r="V101" s="342">
        <v>0</v>
      </c>
      <c r="W101" s="342">
        <v>0</v>
      </c>
      <c r="X101" s="342">
        <v>0</v>
      </c>
      <c r="Y101" s="342">
        <v>0</v>
      </c>
      <c r="Z101" s="342">
        <v>0</v>
      </c>
      <c r="AA101" s="342">
        <v>4581</v>
      </c>
      <c r="AB101" s="342">
        <v>0</v>
      </c>
      <c r="AC101" s="342">
        <v>11515</v>
      </c>
      <c r="AD101" s="342">
        <v>0</v>
      </c>
      <c r="AE101" s="342">
        <v>0</v>
      </c>
      <c r="AF101" s="342">
        <v>11515</v>
      </c>
      <c r="AG101" s="342">
        <v>0</v>
      </c>
      <c r="AH101" s="342">
        <v>0</v>
      </c>
      <c r="AI101" s="342">
        <v>0</v>
      </c>
      <c r="AJ101" s="342">
        <v>0</v>
      </c>
      <c r="AK101" s="342">
        <v>0</v>
      </c>
      <c r="AL101" s="342">
        <v>0</v>
      </c>
      <c r="AM101" s="342">
        <v>0</v>
      </c>
      <c r="AN101" s="342">
        <v>0</v>
      </c>
      <c r="AO101" s="342">
        <v>0</v>
      </c>
      <c r="AU101" s="342">
        <v>0</v>
      </c>
      <c r="AV101" s="342">
        <v>0</v>
      </c>
      <c r="AW101" s="342">
        <v>0</v>
      </c>
      <c r="AX101" s="342">
        <v>0</v>
      </c>
      <c r="AY101" s="342">
        <v>0</v>
      </c>
      <c r="AZ101" s="342">
        <v>0</v>
      </c>
      <c r="BA101" s="342">
        <v>0</v>
      </c>
      <c r="BB101" s="342">
        <v>0</v>
      </c>
      <c r="BC101" s="342">
        <v>0</v>
      </c>
      <c r="BD101" s="342">
        <v>0</v>
      </c>
      <c r="BE101" s="342">
        <v>0</v>
      </c>
      <c r="BF101" s="342">
        <v>0</v>
      </c>
      <c r="BG101" s="342">
        <v>0</v>
      </c>
      <c r="BH101" s="342">
        <v>0</v>
      </c>
      <c r="BI101" s="342">
        <v>0</v>
      </c>
      <c r="BJ101" s="342">
        <v>0</v>
      </c>
      <c r="BK101" s="342">
        <v>0</v>
      </c>
      <c r="BL101" s="342">
        <v>0</v>
      </c>
      <c r="BM101" s="342">
        <v>0</v>
      </c>
      <c r="BN101" s="342">
        <v>0</v>
      </c>
      <c r="BO101" s="342">
        <v>0</v>
      </c>
      <c r="BP101" s="342">
        <v>0</v>
      </c>
      <c r="BQ101" s="342">
        <v>9136</v>
      </c>
      <c r="BR101" s="342">
        <v>0</v>
      </c>
      <c r="BS101" s="342">
        <v>0</v>
      </c>
      <c r="BT101" s="342">
        <v>0</v>
      </c>
      <c r="BU101" s="342">
        <v>68000</v>
      </c>
      <c r="BV101" s="342">
        <v>0</v>
      </c>
      <c r="BW101" s="342">
        <v>61007</v>
      </c>
      <c r="BX101" s="342">
        <v>0</v>
      </c>
      <c r="BY101" s="342">
        <v>6993</v>
      </c>
      <c r="BZ101" s="342">
        <v>0</v>
      </c>
      <c r="CA101" s="342">
        <v>68000</v>
      </c>
      <c r="CB101" s="342">
        <v>0</v>
      </c>
      <c r="CC101" s="342">
        <v>0</v>
      </c>
      <c r="CD101" s="342">
        <v>0</v>
      </c>
      <c r="CE101" s="342">
        <v>0</v>
      </c>
      <c r="CF101" s="342">
        <v>0</v>
      </c>
      <c r="CG101" s="342">
        <v>0</v>
      </c>
      <c r="CH101" s="342">
        <v>0</v>
      </c>
      <c r="CI101" s="342">
        <v>0</v>
      </c>
      <c r="CJ101" s="342">
        <v>0</v>
      </c>
      <c r="CK101" s="342">
        <v>0</v>
      </c>
      <c r="CL101" s="342">
        <v>0</v>
      </c>
      <c r="CM101" s="342">
        <v>0</v>
      </c>
      <c r="CN101" s="342">
        <v>0</v>
      </c>
      <c r="CO101" s="342">
        <v>0</v>
      </c>
      <c r="CP101" s="342">
        <v>0</v>
      </c>
      <c r="CQ101" s="342">
        <v>0</v>
      </c>
      <c r="CR101" s="342">
        <v>0</v>
      </c>
      <c r="CS101" s="342">
        <v>0</v>
      </c>
      <c r="CT101" s="342">
        <v>0</v>
      </c>
    </row>
    <row r="102" spans="1:98">
      <c r="A102" s="431" t="str">
        <f t="shared" si="1"/>
        <v>1622602262129002</v>
      </c>
      <c r="B102" s="341" t="s">
        <v>1493</v>
      </c>
      <c r="C102" s="341" t="s">
        <v>543</v>
      </c>
      <c r="D102" s="341" t="s">
        <v>556</v>
      </c>
      <c r="E102" s="438" t="s">
        <v>1508</v>
      </c>
      <c r="F102" s="341" t="s">
        <v>567</v>
      </c>
      <c r="G102" s="341" t="s">
        <v>568</v>
      </c>
      <c r="H102" s="341" t="s">
        <v>727</v>
      </c>
      <c r="I102" s="341" t="s">
        <v>1360</v>
      </c>
      <c r="J102" s="341" t="s">
        <v>554</v>
      </c>
      <c r="K102" s="341" t="s">
        <v>550</v>
      </c>
      <c r="L102" s="341" t="s">
        <v>720</v>
      </c>
      <c r="M102" s="341" t="s">
        <v>714</v>
      </c>
      <c r="N102" s="341" t="s">
        <v>716</v>
      </c>
      <c r="O102" s="341" t="s">
        <v>714</v>
      </c>
      <c r="P102" s="341" t="s">
        <v>715</v>
      </c>
      <c r="Q102" s="341" t="s">
        <v>545</v>
      </c>
      <c r="R102" s="341" t="s">
        <v>545</v>
      </c>
      <c r="S102" s="341" t="s">
        <v>545</v>
      </c>
      <c r="T102" s="342">
        <v>0</v>
      </c>
      <c r="U102" s="342">
        <v>21233</v>
      </c>
      <c r="V102" s="342">
        <v>0</v>
      </c>
      <c r="W102" s="342">
        <v>0</v>
      </c>
      <c r="X102" s="342">
        <v>0</v>
      </c>
      <c r="Y102" s="342">
        <v>0</v>
      </c>
      <c r="Z102" s="342">
        <v>0</v>
      </c>
      <c r="AA102" s="342">
        <v>21233</v>
      </c>
      <c r="AB102" s="342">
        <v>0</v>
      </c>
      <c r="AC102" s="342">
        <v>347</v>
      </c>
      <c r="AD102" s="342">
        <v>0</v>
      </c>
      <c r="AE102" s="342">
        <v>0</v>
      </c>
      <c r="AF102" s="342">
        <v>347</v>
      </c>
      <c r="AG102" s="342">
        <v>0</v>
      </c>
      <c r="AH102" s="342">
        <v>0</v>
      </c>
      <c r="AI102" s="342">
        <v>0</v>
      </c>
      <c r="AJ102" s="342">
        <v>0</v>
      </c>
      <c r="AK102" s="342">
        <v>0</v>
      </c>
      <c r="AL102" s="342">
        <v>0</v>
      </c>
      <c r="AM102" s="342">
        <v>0</v>
      </c>
      <c r="AN102" s="342">
        <v>0</v>
      </c>
      <c r="AO102" s="342">
        <v>0</v>
      </c>
      <c r="AU102" s="342">
        <v>0</v>
      </c>
      <c r="AV102" s="342">
        <v>0</v>
      </c>
      <c r="AW102" s="342">
        <v>0</v>
      </c>
      <c r="AX102" s="342">
        <v>0</v>
      </c>
      <c r="AY102" s="342">
        <v>0</v>
      </c>
      <c r="AZ102" s="342">
        <v>0</v>
      </c>
      <c r="BA102" s="342">
        <v>0</v>
      </c>
      <c r="BB102" s="342">
        <v>0</v>
      </c>
      <c r="BC102" s="342">
        <v>0</v>
      </c>
      <c r="BD102" s="342">
        <v>0</v>
      </c>
      <c r="BE102" s="342">
        <v>0</v>
      </c>
      <c r="BF102" s="342">
        <v>0</v>
      </c>
      <c r="BG102" s="342">
        <v>0</v>
      </c>
      <c r="BH102" s="342">
        <v>0</v>
      </c>
      <c r="BI102" s="342">
        <v>0</v>
      </c>
      <c r="BJ102" s="342">
        <v>0</v>
      </c>
      <c r="BK102" s="342">
        <v>0</v>
      </c>
      <c r="BL102" s="342">
        <v>55283</v>
      </c>
      <c r="BM102" s="342">
        <v>0</v>
      </c>
      <c r="BN102" s="342">
        <v>0</v>
      </c>
      <c r="BO102" s="342">
        <v>0</v>
      </c>
      <c r="BP102" s="342">
        <v>0</v>
      </c>
      <c r="BQ102" s="342">
        <v>0</v>
      </c>
      <c r="BR102" s="342">
        <v>0</v>
      </c>
      <c r="BS102" s="342">
        <v>0</v>
      </c>
      <c r="BT102" s="342">
        <v>0</v>
      </c>
      <c r="BU102" s="342">
        <v>0</v>
      </c>
      <c r="BV102" s="342">
        <v>0</v>
      </c>
      <c r="BW102" s="342">
        <v>0</v>
      </c>
      <c r="BX102" s="342">
        <v>0</v>
      </c>
      <c r="BY102" s="342">
        <v>0</v>
      </c>
      <c r="BZ102" s="342">
        <v>0</v>
      </c>
      <c r="CA102" s="342">
        <v>0</v>
      </c>
      <c r="CB102" s="342">
        <v>0</v>
      </c>
      <c r="CC102" s="342">
        <v>0</v>
      </c>
      <c r="CD102" s="342">
        <v>0</v>
      </c>
      <c r="CE102" s="342">
        <v>0</v>
      </c>
      <c r="CF102" s="342">
        <v>0</v>
      </c>
      <c r="CG102" s="342">
        <v>0</v>
      </c>
      <c r="CH102" s="342">
        <v>0</v>
      </c>
      <c r="CI102" s="342">
        <v>0</v>
      </c>
      <c r="CJ102" s="342">
        <v>0</v>
      </c>
      <c r="CK102" s="342">
        <v>0</v>
      </c>
      <c r="CL102" s="342">
        <v>0</v>
      </c>
      <c r="CM102" s="342">
        <v>0</v>
      </c>
      <c r="CN102" s="342">
        <v>0</v>
      </c>
      <c r="CO102" s="342">
        <v>0</v>
      </c>
      <c r="CP102" s="342">
        <v>0</v>
      </c>
      <c r="CQ102" s="342">
        <v>0</v>
      </c>
      <c r="CR102" s="342">
        <v>0</v>
      </c>
      <c r="CS102" s="342">
        <v>0</v>
      </c>
      <c r="CT102" s="342">
        <v>0</v>
      </c>
    </row>
    <row r="103" spans="1:98">
      <c r="A103" s="431" t="str">
        <f t="shared" si="1"/>
        <v>1222101262129000</v>
      </c>
      <c r="B103" s="341" t="s">
        <v>1493</v>
      </c>
      <c r="C103" s="341" t="s">
        <v>543</v>
      </c>
      <c r="D103" s="341" t="s">
        <v>547</v>
      </c>
      <c r="E103" s="341" t="s">
        <v>716</v>
      </c>
      <c r="F103" s="341" t="s">
        <v>567</v>
      </c>
      <c r="G103" s="341" t="s">
        <v>568</v>
      </c>
      <c r="H103" s="341" t="s">
        <v>546</v>
      </c>
      <c r="J103" s="341" t="s">
        <v>549</v>
      </c>
      <c r="K103" s="341" t="s">
        <v>548</v>
      </c>
      <c r="L103" s="341" t="s">
        <v>545</v>
      </c>
      <c r="M103" s="341" t="s">
        <v>714</v>
      </c>
      <c r="N103" s="341" t="s">
        <v>715</v>
      </c>
      <c r="O103" s="341" t="s">
        <v>545</v>
      </c>
      <c r="P103" s="341" t="s">
        <v>545</v>
      </c>
      <c r="Q103" s="341" t="s">
        <v>545</v>
      </c>
      <c r="R103" s="341" t="s">
        <v>545</v>
      </c>
      <c r="S103" s="341" t="s">
        <v>545</v>
      </c>
      <c r="T103" s="342">
        <v>0</v>
      </c>
      <c r="U103" s="342">
        <v>0</v>
      </c>
      <c r="V103" s="342">
        <v>0</v>
      </c>
      <c r="W103" s="342">
        <v>0</v>
      </c>
      <c r="X103" s="342">
        <v>0</v>
      </c>
      <c r="Y103" s="342">
        <v>0</v>
      </c>
      <c r="Z103" s="342">
        <v>0</v>
      </c>
      <c r="AA103" s="342">
        <v>0</v>
      </c>
      <c r="AB103" s="342">
        <v>0</v>
      </c>
      <c r="AC103" s="342">
        <v>0</v>
      </c>
      <c r="AD103" s="342">
        <v>0</v>
      </c>
      <c r="AE103" s="342">
        <v>0</v>
      </c>
      <c r="AF103" s="342">
        <v>0</v>
      </c>
      <c r="AG103" s="342">
        <v>347</v>
      </c>
      <c r="AH103" s="342">
        <v>53</v>
      </c>
      <c r="AI103" s="342">
        <v>400</v>
      </c>
      <c r="AJ103" s="342">
        <v>0</v>
      </c>
      <c r="AK103" s="342">
        <v>0</v>
      </c>
      <c r="AL103" s="342">
        <v>0</v>
      </c>
      <c r="AM103" s="342">
        <v>0</v>
      </c>
      <c r="AN103" s="342">
        <v>0</v>
      </c>
      <c r="AO103" s="342">
        <v>0</v>
      </c>
      <c r="AP103" s="342">
        <v>0</v>
      </c>
      <c r="AQ103" s="342">
        <v>0</v>
      </c>
      <c r="AR103" s="342">
        <v>0</v>
      </c>
      <c r="AS103" s="342">
        <v>0</v>
      </c>
      <c r="AT103" s="342">
        <v>0</v>
      </c>
      <c r="AU103" s="342">
        <v>0</v>
      </c>
      <c r="AV103" s="342">
        <v>0</v>
      </c>
      <c r="AW103" s="342">
        <v>0</v>
      </c>
      <c r="AX103" s="342">
        <v>0</v>
      </c>
      <c r="AY103" s="342">
        <v>400</v>
      </c>
    </row>
    <row r="104" spans="1:98">
      <c r="A104" s="431" t="str">
        <f t="shared" si="1"/>
        <v>1622101262129001</v>
      </c>
      <c r="B104" s="341" t="s">
        <v>1493</v>
      </c>
      <c r="C104" s="341" t="s">
        <v>543</v>
      </c>
      <c r="D104" s="341" t="s">
        <v>556</v>
      </c>
      <c r="E104" s="341" t="s">
        <v>716</v>
      </c>
      <c r="F104" s="341" t="s">
        <v>567</v>
      </c>
      <c r="G104" s="341" t="s">
        <v>568</v>
      </c>
      <c r="H104" s="341" t="s">
        <v>728</v>
      </c>
      <c r="I104" s="341" t="s">
        <v>733</v>
      </c>
      <c r="J104" s="341" t="s">
        <v>549</v>
      </c>
      <c r="K104" s="341" t="s">
        <v>548</v>
      </c>
      <c r="L104" s="341" t="s">
        <v>720</v>
      </c>
      <c r="M104" s="341" t="s">
        <v>714</v>
      </c>
      <c r="N104" s="341" t="s">
        <v>716</v>
      </c>
      <c r="O104" s="341" t="s">
        <v>716</v>
      </c>
      <c r="P104" s="341" t="s">
        <v>715</v>
      </c>
      <c r="Q104" s="341" t="s">
        <v>545</v>
      </c>
      <c r="R104" s="341" t="s">
        <v>545</v>
      </c>
      <c r="S104" s="341" t="s">
        <v>545</v>
      </c>
      <c r="T104" s="342">
        <v>0</v>
      </c>
      <c r="U104" s="342">
        <v>0</v>
      </c>
      <c r="V104" s="342">
        <v>0</v>
      </c>
      <c r="W104" s="342">
        <v>0</v>
      </c>
      <c r="X104" s="342">
        <v>0</v>
      </c>
      <c r="Y104" s="342">
        <v>0</v>
      </c>
      <c r="Z104" s="342">
        <v>7248</v>
      </c>
      <c r="AA104" s="342">
        <v>7248</v>
      </c>
      <c r="AB104" s="342">
        <v>0</v>
      </c>
      <c r="AC104" s="342">
        <v>0</v>
      </c>
      <c r="AD104" s="342">
        <v>0</v>
      </c>
      <c r="AE104" s="342">
        <v>0</v>
      </c>
      <c r="AF104" s="342">
        <v>0</v>
      </c>
      <c r="AG104" s="342">
        <v>0</v>
      </c>
      <c r="AH104" s="342">
        <v>2379</v>
      </c>
      <c r="AI104" s="342">
        <v>0</v>
      </c>
      <c r="AJ104" s="342">
        <v>0</v>
      </c>
      <c r="AK104" s="342">
        <v>0</v>
      </c>
      <c r="AL104" s="342">
        <v>0</v>
      </c>
      <c r="AM104" s="342">
        <v>0</v>
      </c>
      <c r="AN104" s="342">
        <v>0</v>
      </c>
      <c r="AO104" s="342">
        <v>0</v>
      </c>
      <c r="AP104" s="342">
        <v>0</v>
      </c>
      <c r="AQ104" s="342">
        <v>0</v>
      </c>
      <c r="AR104" s="342">
        <v>0</v>
      </c>
      <c r="AS104" s="342">
        <v>0</v>
      </c>
      <c r="AT104" s="342">
        <v>0</v>
      </c>
      <c r="AU104" s="342">
        <v>49</v>
      </c>
      <c r="AV104" s="342">
        <v>9676</v>
      </c>
      <c r="AW104" s="342">
        <v>0</v>
      </c>
      <c r="AX104" s="342">
        <v>0</v>
      </c>
      <c r="AY104" s="342">
        <v>0</v>
      </c>
      <c r="AZ104" s="342">
        <v>0</v>
      </c>
    </row>
    <row r="105" spans="1:98">
      <c r="A105" s="431" t="str">
        <f t="shared" si="1"/>
        <v>1622101262129002</v>
      </c>
      <c r="B105" s="341" t="s">
        <v>1493</v>
      </c>
      <c r="C105" s="341" t="s">
        <v>543</v>
      </c>
      <c r="D105" s="341" t="s">
        <v>556</v>
      </c>
      <c r="E105" s="438" t="s">
        <v>1508</v>
      </c>
      <c r="F105" s="341" t="s">
        <v>567</v>
      </c>
      <c r="G105" s="341" t="s">
        <v>568</v>
      </c>
      <c r="H105" s="341" t="s">
        <v>727</v>
      </c>
      <c r="I105" s="341" t="s">
        <v>1360</v>
      </c>
      <c r="J105" s="341" t="s">
        <v>549</v>
      </c>
      <c r="K105" s="341" t="s">
        <v>548</v>
      </c>
      <c r="L105" s="341" t="s">
        <v>720</v>
      </c>
      <c r="M105" s="341" t="s">
        <v>714</v>
      </c>
      <c r="N105" s="341" t="s">
        <v>716</v>
      </c>
      <c r="O105" s="341" t="s">
        <v>714</v>
      </c>
      <c r="P105" s="341" t="s">
        <v>715</v>
      </c>
      <c r="Q105" s="341" t="s">
        <v>545</v>
      </c>
      <c r="R105" s="341" t="s">
        <v>545</v>
      </c>
      <c r="S105" s="341" t="s">
        <v>545</v>
      </c>
      <c r="T105" s="342">
        <v>0</v>
      </c>
      <c r="U105" s="342">
        <v>0</v>
      </c>
      <c r="V105" s="342">
        <v>0</v>
      </c>
      <c r="W105" s="342">
        <v>0</v>
      </c>
      <c r="X105" s="342">
        <v>0</v>
      </c>
      <c r="Y105" s="342">
        <v>0</v>
      </c>
      <c r="Z105" s="342">
        <v>21</v>
      </c>
      <c r="AA105" s="342">
        <v>21</v>
      </c>
      <c r="AB105" s="342">
        <v>0</v>
      </c>
      <c r="AC105" s="342">
        <v>0</v>
      </c>
      <c r="AD105" s="342">
        <v>0</v>
      </c>
      <c r="AE105" s="342">
        <v>0</v>
      </c>
      <c r="AF105" s="342">
        <v>4312</v>
      </c>
      <c r="AG105" s="342">
        <v>105</v>
      </c>
      <c r="AH105" s="342">
        <v>1297</v>
      </c>
      <c r="AI105" s="342">
        <v>0</v>
      </c>
      <c r="AJ105" s="342">
        <v>0</v>
      </c>
      <c r="AK105" s="342">
        <v>0</v>
      </c>
      <c r="AL105" s="342">
        <v>48830</v>
      </c>
      <c r="AM105" s="342">
        <v>0</v>
      </c>
      <c r="AN105" s="342">
        <v>0</v>
      </c>
      <c r="AO105" s="342">
        <v>0</v>
      </c>
      <c r="AP105" s="342">
        <v>0</v>
      </c>
      <c r="AQ105" s="342">
        <v>0</v>
      </c>
      <c r="AR105" s="342">
        <v>0</v>
      </c>
      <c r="AS105" s="342">
        <v>0</v>
      </c>
      <c r="AT105" s="342">
        <v>0</v>
      </c>
      <c r="AU105" s="342">
        <v>7344</v>
      </c>
      <c r="AV105" s="342">
        <v>61909</v>
      </c>
      <c r="AW105" s="342">
        <v>0</v>
      </c>
      <c r="AX105" s="342">
        <v>0</v>
      </c>
      <c r="AY105" s="342">
        <v>0</v>
      </c>
      <c r="AZ105" s="342">
        <v>0</v>
      </c>
    </row>
    <row r="106" spans="1:98">
      <c r="A106" s="431" t="str">
        <f t="shared" si="1"/>
        <v>1222102262129000</v>
      </c>
      <c r="B106" s="341" t="s">
        <v>1493</v>
      </c>
      <c r="C106" s="341" t="s">
        <v>543</v>
      </c>
      <c r="D106" s="341" t="s">
        <v>547</v>
      </c>
      <c r="E106" s="341" t="s">
        <v>716</v>
      </c>
      <c r="F106" s="341" t="s">
        <v>567</v>
      </c>
      <c r="G106" s="341" t="s">
        <v>568</v>
      </c>
      <c r="H106" s="341" t="s">
        <v>546</v>
      </c>
      <c r="J106" s="341" t="s">
        <v>549</v>
      </c>
      <c r="K106" s="341" t="s">
        <v>550</v>
      </c>
      <c r="L106" s="341" t="s">
        <v>545</v>
      </c>
      <c r="M106" s="341" t="s">
        <v>714</v>
      </c>
      <c r="N106" s="341" t="s">
        <v>715</v>
      </c>
      <c r="O106" s="341" t="s">
        <v>545</v>
      </c>
      <c r="P106" s="341" t="s">
        <v>545</v>
      </c>
      <c r="Q106" s="341" t="s">
        <v>545</v>
      </c>
      <c r="R106" s="341" t="s">
        <v>545</v>
      </c>
      <c r="S106" s="341" t="s">
        <v>545</v>
      </c>
      <c r="T106" s="342">
        <v>0</v>
      </c>
      <c r="U106" s="342">
        <v>0</v>
      </c>
      <c r="V106" s="342">
        <v>0</v>
      </c>
      <c r="W106" s="342">
        <v>0</v>
      </c>
      <c r="X106" s="342">
        <v>0</v>
      </c>
      <c r="Y106" s="342">
        <v>0</v>
      </c>
      <c r="Z106" s="342">
        <v>0</v>
      </c>
      <c r="AA106" s="342">
        <v>0</v>
      </c>
      <c r="AB106" s="342">
        <v>0</v>
      </c>
      <c r="AC106" s="342">
        <v>0</v>
      </c>
      <c r="AD106" s="342">
        <v>0</v>
      </c>
    </row>
    <row r="107" spans="1:98">
      <c r="A107" s="431" t="str">
        <f t="shared" si="1"/>
        <v>1622102262129001</v>
      </c>
      <c r="B107" s="341" t="s">
        <v>1493</v>
      </c>
      <c r="C107" s="341" t="s">
        <v>543</v>
      </c>
      <c r="D107" s="341" t="s">
        <v>556</v>
      </c>
      <c r="E107" s="341" t="s">
        <v>716</v>
      </c>
      <c r="F107" s="341" t="s">
        <v>567</v>
      </c>
      <c r="G107" s="341" t="s">
        <v>568</v>
      </c>
      <c r="H107" s="341" t="s">
        <v>728</v>
      </c>
      <c r="I107" s="341" t="s">
        <v>733</v>
      </c>
      <c r="J107" s="341" t="s">
        <v>549</v>
      </c>
      <c r="K107" s="341" t="s">
        <v>550</v>
      </c>
      <c r="L107" s="341" t="s">
        <v>720</v>
      </c>
      <c r="M107" s="341" t="s">
        <v>714</v>
      </c>
      <c r="N107" s="341" t="s">
        <v>716</v>
      </c>
      <c r="O107" s="341" t="s">
        <v>716</v>
      </c>
      <c r="P107" s="341" t="s">
        <v>715</v>
      </c>
      <c r="Q107" s="341" t="s">
        <v>545</v>
      </c>
      <c r="R107" s="341" t="s">
        <v>545</v>
      </c>
      <c r="S107" s="341" t="s">
        <v>545</v>
      </c>
      <c r="T107" s="342">
        <v>0</v>
      </c>
      <c r="U107" s="342">
        <v>0</v>
      </c>
      <c r="V107" s="342">
        <v>0</v>
      </c>
      <c r="W107" s="342">
        <v>0</v>
      </c>
      <c r="X107" s="342">
        <v>0</v>
      </c>
      <c r="Y107" s="342">
        <v>0</v>
      </c>
      <c r="Z107" s="342">
        <v>0</v>
      </c>
      <c r="AA107" s="342">
        <v>0</v>
      </c>
      <c r="AB107" s="342">
        <v>0</v>
      </c>
      <c r="AC107" s="342">
        <v>0</v>
      </c>
      <c r="AD107" s="342">
        <v>0</v>
      </c>
      <c r="AE107" s="342">
        <v>0</v>
      </c>
      <c r="AF107" s="342">
        <v>0</v>
      </c>
      <c r="AG107" s="342">
        <v>0</v>
      </c>
      <c r="AH107" s="342">
        <v>0</v>
      </c>
      <c r="AI107" s="342">
        <v>0</v>
      </c>
      <c r="AJ107" s="342">
        <v>0</v>
      </c>
    </row>
    <row r="108" spans="1:98">
      <c r="A108" s="431" t="str">
        <f t="shared" si="1"/>
        <v>1622102262129002</v>
      </c>
      <c r="B108" s="341" t="s">
        <v>1493</v>
      </c>
      <c r="C108" s="341" t="s">
        <v>543</v>
      </c>
      <c r="D108" s="341" t="s">
        <v>556</v>
      </c>
      <c r="E108" s="438" t="s">
        <v>1508</v>
      </c>
      <c r="F108" s="341" t="s">
        <v>567</v>
      </c>
      <c r="G108" s="341" t="s">
        <v>568</v>
      </c>
      <c r="H108" s="341" t="s">
        <v>727</v>
      </c>
      <c r="I108" s="341" t="s">
        <v>1360</v>
      </c>
      <c r="J108" s="341" t="s">
        <v>549</v>
      </c>
      <c r="K108" s="341" t="s">
        <v>550</v>
      </c>
      <c r="L108" s="341" t="s">
        <v>720</v>
      </c>
      <c r="M108" s="341" t="s">
        <v>714</v>
      </c>
      <c r="N108" s="341" t="s">
        <v>716</v>
      </c>
      <c r="O108" s="341" t="s">
        <v>714</v>
      </c>
      <c r="P108" s="341" t="s">
        <v>715</v>
      </c>
      <c r="Q108" s="341" t="s">
        <v>545</v>
      </c>
      <c r="R108" s="341" t="s">
        <v>545</v>
      </c>
      <c r="S108" s="341" t="s">
        <v>545</v>
      </c>
      <c r="T108" s="342">
        <v>0</v>
      </c>
      <c r="U108" s="342">
        <v>0</v>
      </c>
      <c r="V108" s="342">
        <v>0</v>
      </c>
      <c r="W108" s="342">
        <v>0</v>
      </c>
      <c r="X108" s="342">
        <v>0</v>
      </c>
      <c r="Y108" s="342">
        <v>0</v>
      </c>
      <c r="Z108" s="342">
        <v>0</v>
      </c>
      <c r="AA108" s="342">
        <v>0</v>
      </c>
      <c r="AB108" s="342">
        <v>0</v>
      </c>
      <c r="AC108" s="342">
        <v>0</v>
      </c>
      <c r="AD108" s="342">
        <v>0</v>
      </c>
      <c r="AE108" s="342">
        <v>0</v>
      </c>
      <c r="AF108" s="342">
        <v>0</v>
      </c>
      <c r="AG108" s="342">
        <v>0</v>
      </c>
      <c r="AH108" s="342">
        <v>0</v>
      </c>
      <c r="AI108" s="342">
        <v>0</v>
      </c>
      <c r="AJ108" s="342">
        <v>0</v>
      </c>
    </row>
    <row r="109" spans="1:98">
      <c r="A109" s="431" t="str">
        <f t="shared" si="1"/>
        <v>0404001262129000</v>
      </c>
      <c r="B109" s="341" t="s">
        <v>1493</v>
      </c>
      <c r="C109" s="341" t="s">
        <v>543</v>
      </c>
      <c r="D109" s="341" t="s">
        <v>551</v>
      </c>
      <c r="E109" s="341" t="s">
        <v>545</v>
      </c>
      <c r="F109" s="341" t="s">
        <v>567</v>
      </c>
      <c r="G109" s="341" t="s">
        <v>568</v>
      </c>
      <c r="H109" s="341" t="s">
        <v>546</v>
      </c>
      <c r="J109" s="341" t="s">
        <v>560</v>
      </c>
      <c r="K109" s="341" t="s">
        <v>548</v>
      </c>
      <c r="L109" s="341" t="s">
        <v>545</v>
      </c>
      <c r="M109" s="341" t="s">
        <v>714</v>
      </c>
      <c r="N109" s="341" t="s">
        <v>715</v>
      </c>
      <c r="O109" s="341" t="s">
        <v>545</v>
      </c>
      <c r="P109" s="341" t="s">
        <v>545</v>
      </c>
      <c r="Q109" s="341" t="s">
        <v>545</v>
      </c>
      <c r="R109" s="341" t="s">
        <v>545</v>
      </c>
      <c r="S109" s="341" t="s">
        <v>545</v>
      </c>
      <c r="T109" s="342">
        <v>0</v>
      </c>
      <c r="U109" s="342">
        <v>0</v>
      </c>
      <c r="V109" s="342">
        <v>0</v>
      </c>
      <c r="W109" s="342">
        <v>0</v>
      </c>
      <c r="X109" s="342">
        <v>0</v>
      </c>
      <c r="Y109" s="342">
        <v>0</v>
      </c>
      <c r="Z109" s="342">
        <v>0</v>
      </c>
      <c r="AA109" s="342">
        <v>0</v>
      </c>
      <c r="AB109" s="342">
        <v>0</v>
      </c>
      <c r="AC109" s="342">
        <v>0</v>
      </c>
      <c r="AD109" s="342">
        <v>0</v>
      </c>
      <c r="AE109" s="342">
        <v>0</v>
      </c>
      <c r="AF109" s="342">
        <v>0</v>
      </c>
      <c r="AG109" s="342">
        <v>0</v>
      </c>
      <c r="AH109" s="342">
        <v>0</v>
      </c>
      <c r="AI109" s="342">
        <v>0</v>
      </c>
      <c r="AJ109" s="342">
        <v>0</v>
      </c>
      <c r="AK109" s="342">
        <v>0</v>
      </c>
      <c r="AL109" s="342">
        <v>0</v>
      </c>
      <c r="AM109" s="342">
        <v>0</v>
      </c>
      <c r="AN109" s="342">
        <v>0</v>
      </c>
      <c r="AO109" s="342">
        <v>0</v>
      </c>
      <c r="AP109" s="342">
        <v>0</v>
      </c>
      <c r="AQ109" s="342">
        <v>0</v>
      </c>
      <c r="AR109" s="342">
        <v>0</v>
      </c>
      <c r="AS109" s="342">
        <v>0</v>
      </c>
      <c r="AT109" s="342">
        <v>0</v>
      </c>
      <c r="AU109" s="342">
        <v>0</v>
      </c>
      <c r="AV109" s="342">
        <v>0</v>
      </c>
      <c r="AW109" s="342">
        <v>0</v>
      </c>
      <c r="AX109" s="342">
        <v>0</v>
      </c>
      <c r="AY109" s="342">
        <v>0</v>
      </c>
      <c r="AZ109" s="342">
        <v>0</v>
      </c>
      <c r="BA109" s="342">
        <v>0</v>
      </c>
      <c r="BB109" s="342">
        <v>0</v>
      </c>
      <c r="BC109" s="342">
        <v>0</v>
      </c>
      <c r="BD109" s="342">
        <v>0</v>
      </c>
      <c r="BE109" s="342">
        <v>0</v>
      </c>
      <c r="BF109" s="342">
        <v>0</v>
      </c>
      <c r="BG109" s="342">
        <v>0</v>
      </c>
      <c r="BH109" s="342">
        <v>0</v>
      </c>
      <c r="BI109" s="342">
        <v>0</v>
      </c>
      <c r="BJ109" s="342">
        <v>0</v>
      </c>
      <c r="BK109" s="342">
        <v>0</v>
      </c>
      <c r="BL109" s="342">
        <v>0</v>
      </c>
      <c r="BM109" s="342">
        <v>0</v>
      </c>
      <c r="BN109" s="342">
        <v>0</v>
      </c>
      <c r="BO109" s="342">
        <v>0</v>
      </c>
      <c r="BP109" s="342">
        <v>0</v>
      </c>
      <c r="BQ109" s="342">
        <v>0</v>
      </c>
      <c r="BR109" s="342">
        <v>0</v>
      </c>
      <c r="BS109" s="342">
        <v>0</v>
      </c>
    </row>
    <row r="110" spans="1:98">
      <c r="A110" s="431" t="str">
        <f t="shared" si="1"/>
        <v>0404002262129000</v>
      </c>
      <c r="B110" s="341" t="s">
        <v>1493</v>
      </c>
      <c r="C110" s="341" t="s">
        <v>543</v>
      </c>
      <c r="D110" s="341" t="s">
        <v>551</v>
      </c>
      <c r="E110" s="341" t="s">
        <v>545</v>
      </c>
      <c r="F110" s="341" t="s">
        <v>567</v>
      </c>
      <c r="G110" s="341" t="s">
        <v>568</v>
      </c>
      <c r="H110" s="341" t="s">
        <v>546</v>
      </c>
      <c r="J110" s="341" t="s">
        <v>560</v>
      </c>
      <c r="K110" s="341" t="s">
        <v>550</v>
      </c>
      <c r="L110" s="341" t="s">
        <v>545</v>
      </c>
      <c r="M110" s="341" t="s">
        <v>714</v>
      </c>
      <c r="N110" s="341" t="s">
        <v>715</v>
      </c>
      <c r="O110" s="341" t="s">
        <v>545</v>
      </c>
      <c r="P110" s="341" t="s">
        <v>545</v>
      </c>
      <c r="Q110" s="341" t="s">
        <v>545</v>
      </c>
      <c r="R110" s="341" t="s">
        <v>545</v>
      </c>
      <c r="S110" s="341" t="s">
        <v>545</v>
      </c>
      <c r="T110" s="342">
        <v>0</v>
      </c>
      <c r="U110" s="342">
        <v>0</v>
      </c>
      <c r="V110" s="342">
        <v>0</v>
      </c>
      <c r="W110" s="342">
        <v>0</v>
      </c>
      <c r="X110" s="342">
        <v>0</v>
      </c>
      <c r="Y110" s="342">
        <v>0</v>
      </c>
      <c r="Z110" s="342">
        <v>0</v>
      </c>
      <c r="AA110" s="342">
        <v>0</v>
      </c>
      <c r="AB110" s="342">
        <v>0</v>
      </c>
      <c r="AC110" s="342">
        <v>0</v>
      </c>
      <c r="AD110" s="342">
        <v>0</v>
      </c>
      <c r="AE110" s="342">
        <v>0</v>
      </c>
      <c r="AF110" s="342">
        <v>0</v>
      </c>
      <c r="AG110" s="342">
        <v>0</v>
      </c>
      <c r="AH110" s="342">
        <v>0</v>
      </c>
      <c r="AI110" s="342">
        <v>0</v>
      </c>
      <c r="AJ110" s="342">
        <v>0</v>
      </c>
      <c r="AK110" s="342">
        <v>0</v>
      </c>
      <c r="AL110" s="342">
        <v>0</v>
      </c>
      <c r="AM110" s="342">
        <v>0</v>
      </c>
      <c r="AN110" s="342">
        <v>0</v>
      </c>
      <c r="AO110" s="342">
        <v>0</v>
      </c>
      <c r="AP110" s="342">
        <v>0</v>
      </c>
      <c r="AQ110" s="342">
        <v>0</v>
      </c>
      <c r="AR110" s="342">
        <v>0</v>
      </c>
      <c r="AS110" s="342">
        <v>0</v>
      </c>
      <c r="AT110" s="342">
        <v>0</v>
      </c>
      <c r="AU110" s="342">
        <v>0</v>
      </c>
      <c r="AV110" s="342">
        <v>0</v>
      </c>
      <c r="AW110" s="342">
        <v>0</v>
      </c>
      <c r="AX110" s="342">
        <v>0</v>
      </c>
      <c r="AY110" s="342">
        <v>0</v>
      </c>
      <c r="AZ110" s="342">
        <v>0</v>
      </c>
      <c r="BA110" s="342">
        <v>0</v>
      </c>
      <c r="BB110" s="342">
        <v>0</v>
      </c>
      <c r="BC110" s="342">
        <v>0</v>
      </c>
      <c r="BD110" s="342">
        <v>0</v>
      </c>
      <c r="BE110" s="342">
        <v>0</v>
      </c>
      <c r="BF110" s="342">
        <v>0</v>
      </c>
      <c r="BG110" s="342">
        <v>0</v>
      </c>
      <c r="BH110" s="342">
        <v>0</v>
      </c>
    </row>
    <row r="111" spans="1:98">
      <c r="A111" s="431" t="str">
        <f t="shared" si="1"/>
        <v>0400701262129001</v>
      </c>
      <c r="B111" s="341" t="s">
        <v>1493</v>
      </c>
      <c r="C111" s="341" t="s">
        <v>543</v>
      </c>
      <c r="D111" s="341" t="s">
        <v>551</v>
      </c>
      <c r="E111" s="341" t="s">
        <v>545</v>
      </c>
      <c r="F111" s="341" t="s">
        <v>567</v>
      </c>
      <c r="G111" s="341" t="s">
        <v>568</v>
      </c>
      <c r="H111" s="341" t="s">
        <v>728</v>
      </c>
      <c r="I111" s="341" t="s">
        <v>1281</v>
      </c>
      <c r="J111" s="341" t="s">
        <v>552</v>
      </c>
      <c r="K111" s="341" t="s">
        <v>548</v>
      </c>
      <c r="L111" s="341" t="s">
        <v>545</v>
      </c>
      <c r="M111" s="341" t="s">
        <v>714</v>
      </c>
      <c r="N111" s="341" t="s">
        <v>715</v>
      </c>
      <c r="O111" s="341" t="s">
        <v>545</v>
      </c>
      <c r="P111" s="341" t="s">
        <v>545</v>
      </c>
      <c r="Q111" s="341" t="s">
        <v>545</v>
      </c>
      <c r="R111" s="341" t="s">
        <v>545</v>
      </c>
      <c r="S111" s="341" t="s">
        <v>545</v>
      </c>
      <c r="T111" s="342">
        <v>4260411</v>
      </c>
      <c r="U111" s="342">
        <v>4260411</v>
      </c>
      <c r="V111" s="342">
        <v>0</v>
      </c>
      <c r="W111" s="342">
        <v>8520822</v>
      </c>
      <c r="X111" s="342">
        <v>0</v>
      </c>
      <c r="Y111" s="342">
        <v>0</v>
      </c>
      <c r="Z111" s="342">
        <v>0</v>
      </c>
      <c r="AA111" s="342">
        <v>0</v>
      </c>
      <c r="AB111" s="342">
        <v>0</v>
      </c>
      <c r="AC111" s="342">
        <v>9</v>
      </c>
      <c r="AD111" s="342">
        <v>1</v>
      </c>
      <c r="AE111" s="342">
        <v>334</v>
      </c>
      <c r="AF111" s="342">
        <v>0</v>
      </c>
      <c r="AG111" s="342">
        <v>300</v>
      </c>
      <c r="AH111" s="342">
        <v>634</v>
      </c>
      <c r="AI111" s="342">
        <v>1</v>
      </c>
      <c r="AJ111" s="342">
        <v>0</v>
      </c>
      <c r="AK111" s="342">
        <v>0</v>
      </c>
      <c r="AL111" s="342">
        <v>0</v>
      </c>
      <c r="AM111" s="342">
        <v>0</v>
      </c>
      <c r="AN111" s="342">
        <v>0</v>
      </c>
      <c r="AO111" s="342">
        <v>0</v>
      </c>
      <c r="AP111" s="342">
        <v>0</v>
      </c>
      <c r="AQ111" s="342">
        <v>365</v>
      </c>
      <c r="AR111" s="342">
        <v>0</v>
      </c>
      <c r="AS111" s="342">
        <v>0</v>
      </c>
      <c r="AT111" s="342">
        <v>0</v>
      </c>
      <c r="AU111" s="342">
        <v>0</v>
      </c>
      <c r="AV111" s="342">
        <v>365</v>
      </c>
      <c r="AW111" s="342">
        <v>0</v>
      </c>
      <c r="AX111" s="342">
        <v>0</v>
      </c>
      <c r="AY111" s="342">
        <v>0</v>
      </c>
      <c r="AZ111" s="342">
        <v>0</v>
      </c>
      <c r="BA111" s="342">
        <v>13168</v>
      </c>
      <c r="BB111" s="342">
        <v>0</v>
      </c>
      <c r="BC111" s="342">
        <v>0</v>
      </c>
      <c r="BD111" s="342">
        <v>0</v>
      </c>
      <c r="BE111" s="342">
        <v>13168</v>
      </c>
      <c r="BF111" s="342">
        <v>13168</v>
      </c>
      <c r="BG111" s="342">
        <v>0</v>
      </c>
      <c r="BH111" s="342">
        <v>13168</v>
      </c>
      <c r="BI111" s="342">
        <v>0</v>
      </c>
      <c r="BJ111" s="342">
        <v>3600</v>
      </c>
      <c r="BK111" s="342">
        <v>0</v>
      </c>
      <c r="BL111" s="342">
        <v>0</v>
      </c>
      <c r="BM111" s="342">
        <v>0</v>
      </c>
      <c r="BN111" s="342">
        <v>0</v>
      </c>
      <c r="BO111" s="342">
        <v>3600</v>
      </c>
      <c r="BP111" s="342">
        <v>0</v>
      </c>
      <c r="BQ111" s="342">
        <v>0</v>
      </c>
      <c r="BR111" s="342">
        <v>0</v>
      </c>
      <c r="BS111" s="342">
        <v>20</v>
      </c>
      <c r="BT111" s="342">
        <v>4260411</v>
      </c>
      <c r="BU111" s="342">
        <v>5160322</v>
      </c>
      <c r="BV111" s="342">
        <v>0</v>
      </c>
      <c r="BW111" s="342">
        <v>0</v>
      </c>
      <c r="BX111" s="342">
        <v>0</v>
      </c>
      <c r="BY111" s="342">
        <v>0</v>
      </c>
      <c r="BZ111" s="342">
        <v>0</v>
      </c>
      <c r="CA111" s="342">
        <v>0</v>
      </c>
      <c r="CB111" s="342">
        <v>0</v>
      </c>
      <c r="CC111" s="342">
        <v>0</v>
      </c>
      <c r="CD111" s="342">
        <v>0</v>
      </c>
      <c r="CE111" s="342">
        <v>0</v>
      </c>
      <c r="CF111" s="342">
        <v>0</v>
      </c>
      <c r="CG111" s="342">
        <v>0</v>
      </c>
    </row>
    <row r="112" spans="1:98">
      <c r="A112" s="431" t="str">
        <f t="shared" si="1"/>
        <v>0400701262129002</v>
      </c>
      <c r="B112" s="341" t="s">
        <v>1493</v>
      </c>
      <c r="C112" s="341" t="s">
        <v>543</v>
      </c>
      <c r="D112" s="341" t="s">
        <v>551</v>
      </c>
      <c r="E112" s="341" t="s">
        <v>545</v>
      </c>
      <c r="F112" s="341" t="s">
        <v>567</v>
      </c>
      <c r="G112" s="341" t="s">
        <v>568</v>
      </c>
      <c r="H112" s="341" t="s">
        <v>727</v>
      </c>
      <c r="I112" s="341" t="s">
        <v>1282</v>
      </c>
      <c r="J112" s="341" t="s">
        <v>552</v>
      </c>
      <c r="K112" s="341" t="s">
        <v>548</v>
      </c>
      <c r="L112" s="341" t="s">
        <v>545</v>
      </c>
      <c r="M112" s="341" t="s">
        <v>714</v>
      </c>
      <c r="N112" s="341" t="s">
        <v>715</v>
      </c>
      <c r="O112" s="341" t="s">
        <v>545</v>
      </c>
      <c r="P112" s="341" t="s">
        <v>545</v>
      </c>
      <c r="Q112" s="341" t="s">
        <v>545</v>
      </c>
      <c r="R112" s="341" t="s">
        <v>545</v>
      </c>
      <c r="S112" s="341" t="s">
        <v>545</v>
      </c>
      <c r="T112" s="342">
        <v>4260723</v>
      </c>
      <c r="U112" s="342">
        <v>4260723</v>
      </c>
      <c r="V112" s="342">
        <v>0</v>
      </c>
      <c r="W112" s="342">
        <v>8521446</v>
      </c>
      <c r="X112" s="342">
        <v>0</v>
      </c>
      <c r="Y112" s="342">
        <v>0</v>
      </c>
      <c r="Z112" s="342">
        <v>0</v>
      </c>
      <c r="AA112" s="342">
        <v>0</v>
      </c>
      <c r="AB112" s="342">
        <v>0</v>
      </c>
      <c r="AC112" s="342">
        <v>9</v>
      </c>
      <c r="AD112" s="342">
        <v>1</v>
      </c>
      <c r="AE112" s="342">
        <v>656</v>
      </c>
      <c r="AF112" s="342">
        <v>0</v>
      </c>
      <c r="AG112" s="342">
        <v>618</v>
      </c>
      <c r="AH112" s="342">
        <v>1274</v>
      </c>
      <c r="AI112" s="342">
        <v>1</v>
      </c>
      <c r="AJ112" s="342">
        <v>0</v>
      </c>
      <c r="AK112" s="342">
        <v>0</v>
      </c>
      <c r="AL112" s="342">
        <v>0</v>
      </c>
      <c r="AM112" s="342">
        <v>0</v>
      </c>
      <c r="AN112" s="342">
        <v>0</v>
      </c>
      <c r="AO112" s="342">
        <v>0</v>
      </c>
      <c r="AP112" s="342">
        <v>0</v>
      </c>
      <c r="AQ112" s="342">
        <v>735</v>
      </c>
      <c r="AR112" s="342">
        <v>0</v>
      </c>
      <c r="AS112" s="342">
        <v>0</v>
      </c>
      <c r="AT112" s="342">
        <v>0</v>
      </c>
      <c r="AU112" s="342">
        <v>0</v>
      </c>
      <c r="AV112" s="342">
        <v>735</v>
      </c>
      <c r="AW112" s="342">
        <v>0</v>
      </c>
      <c r="AX112" s="342">
        <v>0</v>
      </c>
      <c r="AY112" s="342">
        <v>0</v>
      </c>
      <c r="AZ112" s="342">
        <v>0</v>
      </c>
      <c r="BA112" s="342">
        <v>26491</v>
      </c>
      <c r="BB112" s="342">
        <v>0</v>
      </c>
      <c r="BC112" s="342">
        <v>0</v>
      </c>
      <c r="BD112" s="342">
        <v>0</v>
      </c>
      <c r="BE112" s="342">
        <v>26491</v>
      </c>
      <c r="BF112" s="342">
        <v>26491</v>
      </c>
      <c r="BG112" s="342">
        <v>0</v>
      </c>
      <c r="BH112" s="342">
        <v>26491</v>
      </c>
      <c r="BI112" s="342">
        <v>0</v>
      </c>
      <c r="BJ112" s="342">
        <v>3600</v>
      </c>
      <c r="BK112" s="342">
        <v>0</v>
      </c>
      <c r="BL112" s="342">
        <v>0</v>
      </c>
      <c r="BM112" s="342">
        <v>0</v>
      </c>
      <c r="BN112" s="342">
        <v>0</v>
      </c>
      <c r="BO112" s="342">
        <v>3600</v>
      </c>
      <c r="BP112" s="342">
        <v>0</v>
      </c>
      <c r="BQ112" s="342">
        <v>0</v>
      </c>
      <c r="BR112" s="342">
        <v>0</v>
      </c>
      <c r="BS112" s="342">
        <v>20</v>
      </c>
      <c r="BT112" s="342">
        <v>4260723</v>
      </c>
      <c r="BU112" s="342">
        <v>5160715</v>
      </c>
      <c r="BV112" s="342">
        <v>0</v>
      </c>
      <c r="BW112" s="342">
        <v>0</v>
      </c>
      <c r="BX112" s="342">
        <v>0</v>
      </c>
      <c r="BY112" s="342">
        <v>0</v>
      </c>
      <c r="BZ112" s="342">
        <v>0</v>
      </c>
      <c r="CA112" s="342">
        <v>0</v>
      </c>
      <c r="CB112" s="342">
        <v>0</v>
      </c>
      <c r="CC112" s="342">
        <v>0</v>
      </c>
      <c r="CD112" s="342">
        <v>0</v>
      </c>
      <c r="CE112" s="342">
        <v>0</v>
      </c>
      <c r="CF112" s="342">
        <v>0</v>
      </c>
      <c r="CG112" s="342">
        <v>0</v>
      </c>
    </row>
    <row r="113" spans="1:98">
      <c r="A113" s="431" t="str">
        <f t="shared" si="1"/>
        <v>0400701262129003</v>
      </c>
      <c r="B113" s="341" t="s">
        <v>1493</v>
      </c>
      <c r="C113" s="341" t="s">
        <v>543</v>
      </c>
      <c r="D113" s="341" t="s">
        <v>551</v>
      </c>
      <c r="E113" s="341" t="s">
        <v>545</v>
      </c>
      <c r="F113" s="341" t="s">
        <v>567</v>
      </c>
      <c r="G113" s="341" t="s">
        <v>568</v>
      </c>
      <c r="H113" s="341" t="s">
        <v>726</v>
      </c>
      <c r="I113" s="341" t="s">
        <v>1351</v>
      </c>
      <c r="J113" s="341" t="s">
        <v>552</v>
      </c>
      <c r="K113" s="341" t="s">
        <v>548</v>
      </c>
      <c r="L113" s="341" t="s">
        <v>545</v>
      </c>
      <c r="M113" s="341" t="s">
        <v>714</v>
      </c>
      <c r="N113" s="341" t="s">
        <v>715</v>
      </c>
      <c r="O113" s="341" t="s">
        <v>545</v>
      </c>
      <c r="P113" s="341" t="s">
        <v>545</v>
      </c>
      <c r="Q113" s="341" t="s">
        <v>545</v>
      </c>
      <c r="R113" s="341" t="s">
        <v>545</v>
      </c>
      <c r="S113" s="341" t="s">
        <v>545</v>
      </c>
      <c r="T113" s="342">
        <v>4280224</v>
      </c>
      <c r="U113" s="342">
        <v>4280224</v>
      </c>
      <c r="V113" s="342">
        <v>0</v>
      </c>
      <c r="W113" s="342">
        <v>8560448</v>
      </c>
      <c r="X113" s="342">
        <v>0</v>
      </c>
      <c r="Y113" s="342">
        <v>0</v>
      </c>
      <c r="Z113" s="342">
        <v>0</v>
      </c>
      <c r="AA113" s="342">
        <v>0</v>
      </c>
      <c r="AB113" s="342">
        <v>0</v>
      </c>
      <c r="AC113" s="342">
        <v>9</v>
      </c>
      <c r="AD113" s="342">
        <v>1</v>
      </c>
      <c r="AE113" s="342">
        <v>49</v>
      </c>
      <c r="AF113" s="342">
        <v>0</v>
      </c>
      <c r="AG113" s="342">
        <v>45</v>
      </c>
      <c r="AH113" s="342">
        <v>94</v>
      </c>
      <c r="AI113" s="342">
        <v>1</v>
      </c>
      <c r="AJ113" s="342">
        <v>0</v>
      </c>
      <c r="AK113" s="342">
        <v>0</v>
      </c>
      <c r="AL113" s="342">
        <v>0</v>
      </c>
      <c r="AM113" s="342">
        <v>0</v>
      </c>
      <c r="AN113" s="342">
        <v>0</v>
      </c>
      <c r="AO113" s="342">
        <v>0</v>
      </c>
      <c r="AP113" s="342">
        <v>0</v>
      </c>
      <c r="AQ113" s="342">
        <v>44</v>
      </c>
      <c r="AR113" s="342">
        <v>0</v>
      </c>
      <c r="AS113" s="342">
        <v>0</v>
      </c>
      <c r="AT113" s="342">
        <v>0</v>
      </c>
      <c r="AU113" s="342">
        <v>0</v>
      </c>
      <c r="AV113" s="342">
        <v>44</v>
      </c>
      <c r="AW113" s="342">
        <v>0</v>
      </c>
      <c r="AX113" s="342">
        <v>0</v>
      </c>
      <c r="AY113" s="342">
        <v>0</v>
      </c>
      <c r="AZ113" s="342">
        <v>0</v>
      </c>
      <c r="BA113" s="342">
        <v>1436</v>
      </c>
      <c r="BB113" s="342">
        <v>0</v>
      </c>
      <c r="BC113" s="342">
        <v>0</v>
      </c>
      <c r="BD113" s="342">
        <v>0</v>
      </c>
      <c r="BE113" s="342">
        <v>1436</v>
      </c>
      <c r="BF113" s="342">
        <v>1436</v>
      </c>
      <c r="BG113" s="342">
        <v>0</v>
      </c>
      <c r="BH113" s="342">
        <v>1436</v>
      </c>
      <c r="BI113" s="342">
        <v>0</v>
      </c>
      <c r="BJ113" s="342">
        <v>3200</v>
      </c>
      <c r="BK113" s="342">
        <v>0</v>
      </c>
      <c r="BL113" s="342">
        <v>0</v>
      </c>
      <c r="BM113" s="342">
        <v>0</v>
      </c>
      <c r="BN113" s="342">
        <v>0</v>
      </c>
      <c r="BO113" s="342">
        <v>3200</v>
      </c>
      <c r="BP113" s="342">
        <v>0</v>
      </c>
      <c r="BQ113" s="342">
        <v>0</v>
      </c>
      <c r="BR113" s="342">
        <v>0</v>
      </c>
      <c r="BS113" s="342">
        <v>20</v>
      </c>
      <c r="BT113" s="342">
        <v>4280222</v>
      </c>
      <c r="BU113" s="342">
        <v>5180223</v>
      </c>
      <c r="BV113" s="342">
        <v>0</v>
      </c>
      <c r="BW113" s="342">
        <v>0</v>
      </c>
      <c r="BX113" s="342">
        <v>0</v>
      </c>
      <c r="BY113" s="342">
        <v>0</v>
      </c>
      <c r="BZ113" s="342">
        <v>0</v>
      </c>
      <c r="CA113" s="342">
        <v>0</v>
      </c>
      <c r="CB113" s="342">
        <v>0</v>
      </c>
      <c r="CC113" s="342">
        <v>0</v>
      </c>
      <c r="CD113" s="342">
        <v>0</v>
      </c>
      <c r="CE113" s="342">
        <v>0</v>
      </c>
      <c r="CF113" s="342">
        <v>0</v>
      </c>
      <c r="CG113" s="342">
        <v>0</v>
      </c>
    </row>
    <row r="114" spans="1:98">
      <c r="A114" s="431" t="str">
        <f t="shared" si="1"/>
        <v>0400701262129004</v>
      </c>
      <c r="B114" s="341" t="s">
        <v>1493</v>
      </c>
      <c r="C114" s="341" t="s">
        <v>543</v>
      </c>
      <c r="D114" s="341" t="s">
        <v>551</v>
      </c>
      <c r="E114" s="341" t="s">
        <v>545</v>
      </c>
      <c r="F114" s="341" t="s">
        <v>567</v>
      </c>
      <c r="G114" s="341" t="s">
        <v>568</v>
      </c>
      <c r="H114" s="341" t="s">
        <v>736</v>
      </c>
      <c r="I114" s="341" t="s">
        <v>1353</v>
      </c>
      <c r="J114" s="341" t="s">
        <v>552</v>
      </c>
      <c r="K114" s="341" t="s">
        <v>548</v>
      </c>
      <c r="L114" s="341" t="s">
        <v>545</v>
      </c>
      <c r="M114" s="341" t="s">
        <v>714</v>
      </c>
      <c r="N114" s="341" t="s">
        <v>715</v>
      </c>
      <c r="O114" s="341" t="s">
        <v>545</v>
      </c>
      <c r="P114" s="341" t="s">
        <v>545</v>
      </c>
      <c r="Q114" s="341" t="s">
        <v>545</v>
      </c>
      <c r="R114" s="341" t="s">
        <v>545</v>
      </c>
      <c r="S114" s="341" t="s">
        <v>545</v>
      </c>
      <c r="T114" s="342">
        <v>4280325</v>
      </c>
      <c r="U114" s="342">
        <v>4280325</v>
      </c>
      <c r="V114" s="342">
        <v>0</v>
      </c>
      <c r="W114" s="342">
        <v>8560650</v>
      </c>
      <c r="X114" s="342">
        <v>0</v>
      </c>
      <c r="Y114" s="342">
        <v>0</v>
      </c>
      <c r="Z114" s="342">
        <v>0</v>
      </c>
      <c r="AA114" s="342">
        <v>0</v>
      </c>
      <c r="AB114" s="342">
        <v>0</v>
      </c>
      <c r="AC114" s="342">
        <v>9</v>
      </c>
      <c r="AD114" s="342">
        <v>1</v>
      </c>
      <c r="AE114" s="342">
        <v>50</v>
      </c>
      <c r="AF114" s="342">
        <v>0</v>
      </c>
      <c r="AG114" s="342">
        <v>46</v>
      </c>
      <c r="AH114" s="342">
        <v>96</v>
      </c>
      <c r="AI114" s="342">
        <v>1</v>
      </c>
      <c r="AJ114" s="342">
        <v>0</v>
      </c>
      <c r="AK114" s="342">
        <v>0</v>
      </c>
      <c r="AL114" s="342">
        <v>0</v>
      </c>
      <c r="AM114" s="342">
        <v>0</v>
      </c>
      <c r="AN114" s="342">
        <v>0</v>
      </c>
      <c r="AO114" s="342">
        <v>0</v>
      </c>
      <c r="AP114" s="342">
        <v>0</v>
      </c>
      <c r="AQ114" s="342">
        <v>57</v>
      </c>
      <c r="AR114" s="342">
        <v>0</v>
      </c>
      <c r="AS114" s="342">
        <v>0</v>
      </c>
      <c r="AT114" s="342">
        <v>0</v>
      </c>
      <c r="AU114" s="342">
        <v>0</v>
      </c>
      <c r="AV114" s="342">
        <v>57</v>
      </c>
      <c r="AW114" s="342">
        <v>0</v>
      </c>
      <c r="AX114" s="342">
        <v>0</v>
      </c>
      <c r="AY114" s="342">
        <v>0</v>
      </c>
      <c r="AZ114" s="342">
        <v>0</v>
      </c>
      <c r="BA114" s="342">
        <v>1824</v>
      </c>
      <c r="BB114" s="342">
        <v>0</v>
      </c>
      <c r="BC114" s="342">
        <v>0</v>
      </c>
      <c r="BD114" s="342">
        <v>0</v>
      </c>
      <c r="BE114" s="342">
        <v>1824</v>
      </c>
      <c r="BF114" s="342">
        <v>1824</v>
      </c>
      <c r="BG114" s="342">
        <v>0</v>
      </c>
      <c r="BH114" s="342">
        <v>1824</v>
      </c>
      <c r="BI114" s="342">
        <v>0</v>
      </c>
      <c r="BJ114" s="342">
        <v>3200</v>
      </c>
      <c r="BK114" s="342">
        <v>0</v>
      </c>
      <c r="BL114" s="342">
        <v>0</v>
      </c>
      <c r="BM114" s="342">
        <v>0</v>
      </c>
      <c r="BN114" s="342">
        <v>0</v>
      </c>
      <c r="BO114" s="342">
        <v>3200</v>
      </c>
      <c r="BP114" s="342">
        <v>0</v>
      </c>
      <c r="BQ114" s="342">
        <v>0</v>
      </c>
      <c r="BR114" s="342">
        <v>0</v>
      </c>
      <c r="BS114" s="342">
        <v>20</v>
      </c>
      <c r="BT114" s="342">
        <v>4280325</v>
      </c>
      <c r="BU114" s="342">
        <v>5180310</v>
      </c>
      <c r="BV114" s="342">
        <v>0</v>
      </c>
      <c r="BW114" s="342">
        <v>0</v>
      </c>
      <c r="BX114" s="342">
        <v>0</v>
      </c>
      <c r="BY114" s="342">
        <v>0</v>
      </c>
      <c r="BZ114" s="342">
        <v>0</v>
      </c>
      <c r="CA114" s="342">
        <v>0</v>
      </c>
      <c r="CB114" s="342">
        <v>0</v>
      </c>
      <c r="CC114" s="342">
        <v>0</v>
      </c>
      <c r="CD114" s="342">
        <v>0</v>
      </c>
      <c r="CE114" s="342">
        <v>0</v>
      </c>
      <c r="CF114" s="342">
        <v>0</v>
      </c>
      <c r="CG114" s="342">
        <v>0</v>
      </c>
    </row>
    <row r="115" spans="1:98">
      <c r="A115" s="431" t="str">
        <f t="shared" si="1"/>
        <v>0400702262129001</v>
      </c>
      <c r="B115" s="341" t="s">
        <v>1493</v>
      </c>
      <c r="C115" s="341" t="s">
        <v>543</v>
      </c>
      <c r="D115" s="341" t="s">
        <v>551</v>
      </c>
      <c r="E115" s="341" t="s">
        <v>545</v>
      </c>
      <c r="F115" s="341" t="s">
        <v>567</v>
      </c>
      <c r="G115" s="341" t="s">
        <v>568</v>
      </c>
      <c r="H115" s="341" t="s">
        <v>728</v>
      </c>
      <c r="I115" s="341" t="s">
        <v>1281</v>
      </c>
      <c r="J115" s="341" t="s">
        <v>552</v>
      </c>
      <c r="K115" s="341" t="s">
        <v>550</v>
      </c>
      <c r="L115" s="341" t="s">
        <v>545</v>
      </c>
      <c r="M115" s="341" t="s">
        <v>714</v>
      </c>
      <c r="N115" s="341" t="s">
        <v>715</v>
      </c>
      <c r="O115" s="341" t="s">
        <v>545</v>
      </c>
      <c r="P115" s="341" t="s">
        <v>545</v>
      </c>
      <c r="Q115" s="341" t="s">
        <v>545</v>
      </c>
      <c r="R115" s="341" t="s">
        <v>545</v>
      </c>
      <c r="S115" s="341" t="s">
        <v>545</v>
      </c>
      <c r="T115" s="342">
        <v>0</v>
      </c>
      <c r="U115" s="342">
        <v>0</v>
      </c>
      <c r="V115" s="342">
        <v>0</v>
      </c>
      <c r="W115" s="342">
        <v>0</v>
      </c>
      <c r="Y115" s="342">
        <v>0</v>
      </c>
      <c r="Z115" s="342">
        <v>0</v>
      </c>
      <c r="AA115" s="342">
        <v>0</v>
      </c>
      <c r="AC115" s="342">
        <v>0</v>
      </c>
      <c r="AD115" s="342">
        <v>0</v>
      </c>
      <c r="AE115" s="342">
        <v>0</v>
      </c>
      <c r="AG115" s="342">
        <v>0</v>
      </c>
      <c r="AH115" s="342">
        <v>0</v>
      </c>
      <c r="AI115" s="342">
        <v>0</v>
      </c>
      <c r="AK115" s="342">
        <v>0</v>
      </c>
      <c r="AL115" s="342">
        <v>0</v>
      </c>
      <c r="AM115" s="342">
        <v>0</v>
      </c>
      <c r="AO115" s="342">
        <v>0</v>
      </c>
      <c r="AQ115" s="342">
        <v>0</v>
      </c>
      <c r="AS115" s="342">
        <v>0</v>
      </c>
      <c r="AU115" s="342">
        <v>0</v>
      </c>
      <c r="AV115" s="342">
        <v>0</v>
      </c>
      <c r="AW115" s="342">
        <v>0</v>
      </c>
      <c r="AX115" s="342">
        <v>0</v>
      </c>
      <c r="AY115" s="342">
        <v>0</v>
      </c>
      <c r="AZ115" s="342">
        <v>0</v>
      </c>
      <c r="BA115" s="342">
        <v>0</v>
      </c>
      <c r="BB115" s="342">
        <v>0</v>
      </c>
      <c r="BC115" s="342">
        <v>0</v>
      </c>
      <c r="BD115" s="342">
        <v>0</v>
      </c>
      <c r="BE115" s="342">
        <v>0</v>
      </c>
      <c r="BF115" s="342">
        <v>0</v>
      </c>
      <c r="BG115" s="342">
        <v>0</v>
      </c>
      <c r="BH115" s="342">
        <v>0</v>
      </c>
      <c r="BI115" s="342">
        <v>0</v>
      </c>
      <c r="BJ115" s="342">
        <v>0</v>
      </c>
    </row>
    <row r="116" spans="1:98">
      <c r="A116" s="431" t="str">
        <f t="shared" si="1"/>
        <v>0400702262129002</v>
      </c>
      <c r="B116" s="341" t="s">
        <v>1493</v>
      </c>
      <c r="C116" s="341" t="s">
        <v>543</v>
      </c>
      <c r="D116" s="341" t="s">
        <v>551</v>
      </c>
      <c r="E116" s="341" t="s">
        <v>545</v>
      </c>
      <c r="F116" s="341" t="s">
        <v>567</v>
      </c>
      <c r="G116" s="341" t="s">
        <v>568</v>
      </c>
      <c r="H116" s="341" t="s">
        <v>727</v>
      </c>
      <c r="I116" s="341" t="s">
        <v>1282</v>
      </c>
      <c r="J116" s="341" t="s">
        <v>552</v>
      </c>
      <c r="K116" s="341" t="s">
        <v>550</v>
      </c>
      <c r="L116" s="341" t="s">
        <v>545</v>
      </c>
      <c r="M116" s="341" t="s">
        <v>714</v>
      </c>
      <c r="N116" s="341" t="s">
        <v>715</v>
      </c>
      <c r="O116" s="341" t="s">
        <v>545</v>
      </c>
      <c r="P116" s="341" t="s">
        <v>545</v>
      </c>
      <c r="Q116" s="341" t="s">
        <v>545</v>
      </c>
      <c r="R116" s="341" t="s">
        <v>545</v>
      </c>
      <c r="S116" s="341" t="s">
        <v>545</v>
      </c>
      <c r="T116" s="342">
        <v>0</v>
      </c>
      <c r="U116" s="342">
        <v>0</v>
      </c>
      <c r="V116" s="342">
        <v>0</v>
      </c>
      <c r="W116" s="342">
        <v>0</v>
      </c>
      <c r="Y116" s="342">
        <v>0</v>
      </c>
      <c r="Z116" s="342">
        <v>0</v>
      </c>
      <c r="AA116" s="342">
        <v>0</v>
      </c>
      <c r="AC116" s="342">
        <v>0</v>
      </c>
      <c r="AD116" s="342">
        <v>0</v>
      </c>
      <c r="AE116" s="342">
        <v>0</v>
      </c>
      <c r="AG116" s="342">
        <v>0</v>
      </c>
      <c r="AH116" s="342">
        <v>0</v>
      </c>
      <c r="AI116" s="342">
        <v>0</v>
      </c>
      <c r="AK116" s="342">
        <v>0</v>
      </c>
      <c r="AL116" s="342">
        <v>0</v>
      </c>
      <c r="AM116" s="342">
        <v>0</v>
      </c>
      <c r="AO116" s="342">
        <v>0</v>
      </c>
      <c r="AQ116" s="342">
        <v>0</v>
      </c>
      <c r="AS116" s="342">
        <v>0</v>
      </c>
      <c r="AU116" s="342">
        <v>0</v>
      </c>
      <c r="AV116" s="342">
        <v>0</v>
      </c>
      <c r="AW116" s="342">
        <v>0</v>
      </c>
      <c r="AX116" s="342">
        <v>0</v>
      </c>
      <c r="AY116" s="342">
        <v>0</v>
      </c>
      <c r="AZ116" s="342">
        <v>0</v>
      </c>
      <c r="BA116" s="342">
        <v>0</v>
      </c>
      <c r="BB116" s="342">
        <v>0</v>
      </c>
      <c r="BC116" s="342">
        <v>0</v>
      </c>
      <c r="BD116" s="342">
        <v>0</v>
      </c>
      <c r="BE116" s="342">
        <v>0</v>
      </c>
      <c r="BF116" s="342">
        <v>0</v>
      </c>
      <c r="BG116" s="342">
        <v>0</v>
      </c>
      <c r="BH116" s="342">
        <v>0</v>
      </c>
      <c r="BI116" s="342">
        <v>0</v>
      </c>
      <c r="BJ116" s="342">
        <v>0</v>
      </c>
    </row>
    <row r="117" spans="1:98">
      <c r="A117" s="431" t="str">
        <f t="shared" si="1"/>
        <v>0400702262129003</v>
      </c>
      <c r="B117" s="341" t="s">
        <v>1493</v>
      </c>
      <c r="C117" s="341" t="s">
        <v>543</v>
      </c>
      <c r="D117" s="341" t="s">
        <v>551</v>
      </c>
      <c r="E117" s="341" t="s">
        <v>545</v>
      </c>
      <c r="F117" s="341" t="s">
        <v>567</v>
      </c>
      <c r="G117" s="341" t="s">
        <v>568</v>
      </c>
      <c r="H117" s="341" t="s">
        <v>726</v>
      </c>
      <c r="I117" s="341" t="s">
        <v>1351</v>
      </c>
      <c r="J117" s="341" t="s">
        <v>552</v>
      </c>
      <c r="K117" s="341" t="s">
        <v>550</v>
      </c>
      <c r="L117" s="341" t="s">
        <v>545</v>
      </c>
      <c r="M117" s="341" t="s">
        <v>714</v>
      </c>
      <c r="N117" s="341" t="s">
        <v>715</v>
      </c>
      <c r="O117" s="341" t="s">
        <v>545</v>
      </c>
      <c r="P117" s="341" t="s">
        <v>545</v>
      </c>
      <c r="Q117" s="341" t="s">
        <v>545</v>
      </c>
      <c r="R117" s="341" t="s">
        <v>545</v>
      </c>
      <c r="S117" s="341" t="s">
        <v>545</v>
      </c>
      <c r="T117" s="342">
        <v>0</v>
      </c>
      <c r="U117" s="342">
        <v>0</v>
      </c>
      <c r="V117" s="342">
        <v>0</v>
      </c>
      <c r="W117" s="342">
        <v>0</v>
      </c>
      <c r="Y117" s="342">
        <v>0</v>
      </c>
      <c r="Z117" s="342">
        <v>0</v>
      </c>
      <c r="AA117" s="342">
        <v>0</v>
      </c>
      <c r="AC117" s="342">
        <v>0</v>
      </c>
      <c r="AD117" s="342">
        <v>0</v>
      </c>
      <c r="AE117" s="342">
        <v>0</v>
      </c>
      <c r="AG117" s="342">
        <v>0</v>
      </c>
      <c r="AH117" s="342">
        <v>0</v>
      </c>
      <c r="AI117" s="342">
        <v>0</v>
      </c>
      <c r="AK117" s="342">
        <v>0</v>
      </c>
      <c r="AL117" s="342">
        <v>0</v>
      </c>
      <c r="AM117" s="342">
        <v>0</v>
      </c>
      <c r="AO117" s="342">
        <v>0</v>
      </c>
      <c r="AQ117" s="342">
        <v>0</v>
      </c>
      <c r="AS117" s="342">
        <v>0</v>
      </c>
      <c r="AU117" s="342">
        <v>0</v>
      </c>
      <c r="AV117" s="342">
        <v>0</v>
      </c>
      <c r="AW117" s="342">
        <v>0</v>
      </c>
      <c r="AX117" s="342">
        <v>0</v>
      </c>
      <c r="AY117" s="342">
        <v>0</v>
      </c>
      <c r="AZ117" s="342">
        <v>0</v>
      </c>
      <c r="BA117" s="342">
        <v>0</v>
      </c>
      <c r="BB117" s="342">
        <v>0</v>
      </c>
      <c r="BC117" s="342">
        <v>0</v>
      </c>
      <c r="BD117" s="342">
        <v>0</v>
      </c>
      <c r="BE117" s="342">
        <v>0</v>
      </c>
      <c r="BF117" s="342">
        <v>0</v>
      </c>
      <c r="BG117" s="342">
        <v>0</v>
      </c>
      <c r="BH117" s="342">
        <v>0</v>
      </c>
      <c r="BI117" s="342">
        <v>0</v>
      </c>
      <c r="BJ117" s="342">
        <v>0</v>
      </c>
    </row>
    <row r="118" spans="1:98">
      <c r="A118" s="431" t="str">
        <f t="shared" si="1"/>
        <v>0400702262129004</v>
      </c>
      <c r="B118" s="341" t="s">
        <v>1493</v>
      </c>
      <c r="C118" s="341" t="s">
        <v>543</v>
      </c>
      <c r="D118" s="341" t="s">
        <v>551</v>
      </c>
      <c r="E118" s="341" t="s">
        <v>545</v>
      </c>
      <c r="F118" s="341" t="s">
        <v>567</v>
      </c>
      <c r="G118" s="341" t="s">
        <v>568</v>
      </c>
      <c r="H118" s="341" t="s">
        <v>736</v>
      </c>
      <c r="I118" s="341" t="s">
        <v>1353</v>
      </c>
      <c r="J118" s="341" t="s">
        <v>552</v>
      </c>
      <c r="K118" s="341" t="s">
        <v>550</v>
      </c>
      <c r="L118" s="341" t="s">
        <v>545</v>
      </c>
      <c r="M118" s="341" t="s">
        <v>714</v>
      </c>
      <c r="N118" s="341" t="s">
        <v>715</v>
      </c>
      <c r="O118" s="341" t="s">
        <v>545</v>
      </c>
      <c r="P118" s="341" t="s">
        <v>545</v>
      </c>
      <c r="Q118" s="341" t="s">
        <v>545</v>
      </c>
      <c r="R118" s="341" t="s">
        <v>545</v>
      </c>
      <c r="S118" s="341" t="s">
        <v>545</v>
      </c>
      <c r="T118" s="342">
        <v>0</v>
      </c>
      <c r="U118" s="342">
        <v>0</v>
      </c>
      <c r="V118" s="342">
        <v>0</v>
      </c>
      <c r="W118" s="342">
        <v>0</v>
      </c>
      <c r="Y118" s="342">
        <v>0</v>
      </c>
      <c r="Z118" s="342">
        <v>0</v>
      </c>
      <c r="AA118" s="342">
        <v>0</v>
      </c>
      <c r="AC118" s="342">
        <v>0</v>
      </c>
      <c r="AD118" s="342">
        <v>0</v>
      </c>
      <c r="AE118" s="342">
        <v>0</v>
      </c>
      <c r="AG118" s="342">
        <v>0</v>
      </c>
      <c r="AH118" s="342">
        <v>0</v>
      </c>
      <c r="AI118" s="342">
        <v>0</v>
      </c>
      <c r="AK118" s="342">
        <v>0</v>
      </c>
      <c r="AL118" s="342">
        <v>0</v>
      </c>
      <c r="AM118" s="342">
        <v>0</v>
      </c>
      <c r="AO118" s="342">
        <v>0</v>
      </c>
      <c r="AQ118" s="342">
        <v>0</v>
      </c>
      <c r="AS118" s="342">
        <v>0</v>
      </c>
      <c r="AU118" s="342">
        <v>0</v>
      </c>
      <c r="AV118" s="342">
        <v>0</v>
      </c>
      <c r="AW118" s="342">
        <v>0</v>
      </c>
      <c r="AX118" s="342">
        <v>0</v>
      </c>
      <c r="AY118" s="342">
        <v>0</v>
      </c>
      <c r="AZ118" s="342">
        <v>0</v>
      </c>
      <c r="BA118" s="342">
        <v>0</v>
      </c>
      <c r="BB118" s="342">
        <v>0</v>
      </c>
      <c r="BC118" s="342">
        <v>0</v>
      </c>
      <c r="BD118" s="342">
        <v>0</v>
      </c>
      <c r="BE118" s="342">
        <v>0</v>
      </c>
      <c r="BF118" s="342">
        <v>0</v>
      </c>
      <c r="BG118" s="342">
        <v>0</v>
      </c>
      <c r="BH118" s="342">
        <v>0</v>
      </c>
      <c r="BI118" s="342">
        <v>0</v>
      </c>
      <c r="BJ118" s="342">
        <v>0</v>
      </c>
    </row>
    <row r="119" spans="1:98">
      <c r="A119" s="431" t="str">
        <f t="shared" si="1"/>
        <v>1221801262129000</v>
      </c>
      <c r="B119" s="341" t="s">
        <v>1493</v>
      </c>
      <c r="C119" s="341" t="s">
        <v>543</v>
      </c>
      <c r="D119" s="341" t="s">
        <v>547</v>
      </c>
      <c r="E119" s="341" t="s">
        <v>716</v>
      </c>
      <c r="F119" s="341" t="s">
        <v>567</v>
      </c>
      <c r="G119" s="341" t="s">
        <v>568</v>
      </c>
      <c r="H119" s="341" t="s">
        <v>546</v>
      </c>
      <c r="J119" s="341" t="s">
        <v>558</v>
      </c>
      <c r="K119" s="341" t="s">
        <v>548</v>
      </c>
      <c r="L119" s="341" t="s">
        <v>545</v>
      </c>
      <c r="M119" s="341" t="s">
        <v>714</v>
      </c>
      <c r="N119" s="341" t="s">
        <v>715</v>
      </c>
      <c r="O119" s="341" t="s">
        <v>545</v>
      </c>
      <c r="P119" s="341" t="s">
        <v>545</v>
      </c>
      <c r="Q119" s="341" t="s">
        <v>545</v>
      </c>
      <c r="R119" s="341" t="s">
        <v>545</v>
      </c>
      <c r="S119" s="341" t="s">
        <v>545</v>
      </c>
      <c r="T119" s="342">
        <v>0</v>
      </c>
      <c r="U119" s="342">
        <v>0</v>
      </c>
      <c r="V119" s="342">
        <v>0</v>
      </c>
      <c r="W119" s="342">
        <v>0</v>
      </c>
      <c r="X119" s="342">
        <v>0</v>
      </c>
      <c r="Y119" s="342">
        <v>0</v>
      </c>
      <c r="Z119" s="342">
        <v>0</v>
      </c>
      <c r="AA119" s="342">
        <v>0</v>
      </c>
      <c r="AB119" s="342">
        <v>0</v>
      </c>
      <c r="AC119" s="342">
        <v>0</v>
      </c>
      <c r="AD119" s="342">
        <v>0</v>
      </c>
      <c r="AE119" s="342">
        <v>0</v>
      </c>
      <c r="AF119" s="342">
        <v>0</v>
      </c>
      <c r="AG119" s="342">
        <v>0</v>
      </c>
      <c r="AH119" s="342">
        <v>0</v>
      </c>
      <c r="AI119" s="342">
        <v>0</v>
      </c>
      <c r="AJ119" s="342">
        <v>0</v>
      </c>
      <c r="AK119" s="342">
        <v>0</v>
      </c>
      <c r="AL119" s="342">
        <v>0</v>
      </c>
      <c r="AM119" s="342">
        <v>0</v>
      </c>
      <c r="AN119" s="342">
        <v>0</v>
      </c>
      <c r="AO119" s="342">
        <v>0</v>
      </c>
      <c r="AP119" s="342">
        <v>0</v>
      </c>
      <c r="AQ119" s="342">
        <v>0</v>
      </c>
      <c r="AR119" s="342">
        <v>0</v>
      </c>
      <c r="AS119" s="342">
        <v>0</v>
      </c>
      <c r="AT119" s="342">
        <v>4120401</v>
      </c>
      <c r="AU119" s="342">
        <v>0</v>
      </c>
      <c r="AV119" s="342">
        <v>0</v>
      </c>
      <c r="AW119" s="342">
        <v>0</v>
      </c>
      <c r="AX119" s="342">
        <v>0</v>
      </c>
      <c r="AY119" s="342">
        <v>2048849</v>
      </c>
      <c r="AZ119" s="342">
        <v>206938</v>
      </c>
      <c r="BA119" s="342">
        <v>9900</v>
      </c>
      <c r="BB119" s="342">
        <v>80101</v>
      </c>
      <c r="BC119" s="342">
        <v>11759</v>
      </c>
      <c r="BD119" s="342">
        <v>0</v>
      </c>
      <c r="BE119" s="342">
        <v>2028849</v>
      </c>
      <c r="BF119" s="342">
        <v>205068</v>
      </c>
      <c r="BG119" s="342">
        <v>0</v>
      </c>
      <c r="BH119" s="342">
        <v>0</v>
      </c>
      <c r="BI119" s="342">
        <v>20000</v>
      </c>
      <c r="BJ119" s="342">
        <v>1870</v>
      </c>
      <c r="BK119" s="342">
        <v>0</v>
      </c>
      <c r="BL119" s="342">
        <v>0</v>
      </c>
      <c r="BM119" s="342">
        <v>0</v>
      </c>
      <c r="BN119" s="342">
        <v>0</v>
      </c>
      <c r="BO119" s="342">
        <v>0</v>
      </c>
      <c r="BP119" s="342">
        <v>126837</v>
      </c>
      <c r="BQ119" s="342">
        <v>31173</v>
      </c>
      <c r="BR119" s="342">
        <v>47058</v>
      </c>
      <c r="BS119" s="342">
        <v>0</v>
      </c>
      <c r="BT119" s="342">
        <v>0</v>
      </c>
      <c r="BU119" s="342">
        <v>0</v>
      </c>
      <c r="BV119" s="342">
        <v>0</v>
      </c>
      <c r="BW119" s="342">
        <v>0</v>
      </c>
      <c r="BX119" s="342">
        <v>0</v>
      </c>
      <c r="BY119" s="342">
        <v>0</v>
      </c>
      <c r="BZ119" s="342">
        <v>0</v>
      </c>
      <c r="CA119" s="342">
        <v>0</v>
      </c>
      <c r="CB119" s="342">
        <v>0</v>
      </c>
      <c r="CC119" s="342">
        <v>0</v>
      </c>
      <c r="CD119" s="342">
        <v>0</v>
      </c>
      <c r="CE119" s="342">
        <v>0</v>
      </c>
      <c r="CF119" s="342">
        <v>0</v>
      </c>
      <c r="CG119" s="342">
        <v>0</v>
      </c>
      <c r="CH119" s="342">
        <v>0</v>
      </c>
      <c r="CI119" s="342">
        <v>0</v>
      </c>
    </row>
    <row r="120" spans="1:98">
      <c r="A120" s="431" t="str">
        <f t="shared" si="1"/>
        <v>1221802262129000</v>
      </c>
      <c r="B120" s="341" t="s">
        <v>1493</v>
      </c>
      <c r="C120" s="341" t="s">
        <v>543</v>
      </c>
      <c r="D120" s="341" t="s">
        <v>547</v>
      </c>
      <c r="E120" s="341" t="s">
        <v>716</v>
      </c>
      <c r="F120" s="341" t="s">
        <v>567</v>
      </c>
      <c r="G120" s="341" t="s">
        <v>568</v>
      </c>
      <c r="H120" s="341" t="s">
        <v>546</v>
      </c>
      <c r="J120" s="341" t="s">
        <v>558</v>
      </c>
      <c r="K120" s="341" t="s">
        <v>550</v>
      </c>
      <c r="L120" s="341" t="s">
        <v>545</v>
      </c>
      <c r="M120" s="341" t="s">
        <v>714</v>
      </c>
      <c r="N120" s="341" t="s">
        <v>715</v>
      </c>
      <c r="O120" s="341" t="s">
        <v>545</v>
      </c>
      <c r="P120" s="341" t="s">
        <v>545</v>
      </c>
      <c r="Q120" s="341" t="s">
        <v>545</v>
      </c>
      <c r="R120" s="341" t="s">
        <v>545</v>
      </c>
      <c r="S120" s="341" t="s">
        <v>545</v>
      </c>
      <c r="T120" s="342">
        <v>0</v>
      </c>
      <c r="U120" s="342">
        <v>0</v>
      </c>
      <c r="V120" s="342">
        <v>0</v>
      </c>
      <c r="W120" s="342">
        <v>0</v>
      </c>
      <c r="X120" s="342">
        <v>0</v>
      </c>
      <c r="Y120" s="342">
        <v>0</v>
      </c>
      <c r="Z120" s="342">
        <v>0</v>
      </c>
      <c r="AA120" s="342">
        <v>0</v>
      </c>
      <c r="AB120" s="342">
        <v>0</v>
      </c>
      <c r="AC120" s="342">
        <v>0</v>
      </c>
      <c r="AD120" s="342">
        <v>0</v>
      </c>
      <c r="AE120" s="342">
        <v>0</v>
      </c>
      <c r="AF120" s="342">
        <v>0</v>
      </c>
      <c r="AG120" s="342">
        <v>0</v>
      </c>
      <c r="AH120" s="342">
        <v>0</v>
      </c>
      <c r="AI120" s="342">
        <v>0</v>
      </c>
      <c r="AJ120" s="342">
        <v>0</v>
      </c>
      <c r="AK120" s="342">
        <v>0</v>
      </c>
      <c r="AL120" s="342">
        <v>0</v>
      </c>
      <c r="AM120" s="342">
        <v>0</v>
      </c>
      <c r="AN120" s="342">
        <v>0</v>
      </c>
      <c r="AO120" s="342">
        <v>0</v>
      </c>
      <c r="AP120" s="342">
        <v>0</v>
      </c>
      <c r="AQ120" s="342">
        <v>0</v>
      </c>
      <c r="AR120" s="342">
        <v>0</v>
      </c>
      <c r="AS120" s="342">
        <v>0</v>
      </c>
      <c r="AT120" s="342">
        <v>0</v>
      </c>
      <c r="AU120" s="342">
        <v>0</v>
      </c>
      <c r="AV120" s="342">
        <v>0</v>
      </c>
      <c r="AW120" s="342">
        <v>0</v>
      </c>
      <c r="AX120" s="342">
        <v>0</v>
      </c>
      <c r="AY120" s="342">
        <v>0</v>
      </c>
    </row>
    <row r="121" spans="1:98">
      <c r="A121" s="431" t="str">
        <f t="shared" si="1"/>
        <v>1223401262129003</v>
      </c>
      <c r="B121" s="341" t="s">
        <v>1493</v>
      </c>
      <c r="C121" s="341" t="s">
        <v>543</v>
      </c>
      <c r="D121" s="341" t="s">
        <v>547</v>
      </c>
      <c r="E121" s="341" t="s">
        <v>716</v>
      </c>
      <c r="F121" s="341" t="s">
        <v>567</v>
      </c>
      <c r="G121" s="341" t="s">
        <v>568</v>
      </c>
      <c r="H121" s="341" t="s">
        <v>726</v>
      </c>
      <c r="I121" s="341" t="s">
        <v>737</v>
      </c>
      <c r="J121" s="341" t="s">
        <v>723</v>
      </c>
      <c r="K121" s="341" t="s">
        <v>548</v>
      </c>
      <c r="L121" s="341" t="s">
        <v>545</v>
      </c>
      <c r="M121" s="341" t="s">
        <v>714</v>
      </c>
      <c r="N121" s="341" t="s">
        <v>715</v>
      </c>
      <c r="O121" s="341" t="s">
        <v>545</v>
      </c>
      <c r="P121" s="341" t="s">
        <v>545</v>
      </c>
      <c r="Q121" s="341" t="s">
        <v>719</v>
      </c>
      <c r="R121" s="341" t="s">
        <v>545</v>
      </c>
      <c r="S121" s="341" t="s">
        <v>545</v>
      </c>
      <c r="T121" s="342">
        <v>0</v>
      </c>
      <c r="U121" s="342">
        <v>0</v>
      </c>
      <c r="V121" s="342">
        <v>0</v>
      </c>
      <c r="W121" s="342">
        <v>0</v>
      </c>
      <c r="X121" s="342">
        <v>0</v>
      </c>
      <c r="Y121" s="342">
        <v>0</v>
      </c>
      <c r="Z121" s="342">
        <v>0</v>
      </c>
      <c r="AA121" s="342">
        <v>0</v>
      </c>
      <c r="AB121" s="342">
        <v>0</v>
      </c>
      <c r="AC121" s="342">
        <v>0</v>
      </c>
      <c r="AD121" s="342">
        <v>0</v>
      </c>
      <c r="AE121" s="342">
        <v>0</v>
      </c>
      <c r="AF121" s="342">
        <v>0</v>
      </c>
      <c r="AG121" s="342">
        <v>0</v>
      </c>
      <c r="AH121" s="342">
        <v>0</v>
      </c>
      <c r="AI121" s="342">
        <v>0</v>
      </c>
      <c r="AJ121" s="342">
        <v>0</v>
      </c>
      <c r="AK121" s="342">
        <v>0</v>
      </c>
      <c r="AL121" s="342">
        <v>0</v>
      </c>
      <c r="AM121" s="342">
        <v>0</v>
      </c>
      <c r="AN121" s="342">
        <v>0</v>
      </c>
      <c r="AO121" s="342">
        <v>0</v>
      </c>
      <c r="AP121" s="342">
        <v>0</v>
      </c>
      <c r="AQ121" s="342">
        <v>0</v>
      </c>
      <c r="AR121" s="342">
        <v>0</v>
      </c>
      <c r="AS121" s="342">
        <v>0</v>
      </c>
      <c r="AT121" s="342">
        <v>0</v>
      </c>
      <c r="AU121" s="342">
        <v>4120401</v>
      </c>
      <c r="AV121" s="342">
        <v>285346</v>
      </c>
      <c r="AW121" s="342">
        <v>10830</v>
      </c>
      <c r="AX121" s="342">
        <v>26347</v>
      </c>
      <c r="AY121" s="342">
        <v>7846</v>
      </c>
      <c r="AZ121" s="342">
        <v>19100</v>
      </c>
      <c r="BA121" s="342">
        <v>0</v>
      </c>
      <c r="BB121" s="342">
        <v>265346</v>
      </c>
      <c r="BC121" s="342">
        <v>8960</v>
      </c>
      <c r="BD121" s="342">
        <v>0</v>
      </c>
      <c r="BE121" s="342">
        <v>0</v>
      </c>
      <c r="BF121" s="342">
        <v>265346</v>
      </c>
      <c r="BG121" s="342">
        <v>6045</v>
      </c>
      <c r="BH121" s="342">
        <v>0</v>
      </c>
      <c r="BI121" s="342">
        <v>0</v>
      </c>
      <c r="BJ121" s="342">
        <v>5976</v>
      </c>
      <c r="BK121" s="342">
        <v>316</v>
      </c>
      <c r="BL121" s="342">
        <v>0</v>
      </c>
      <c r="BM121" s="342">
        <v>0</v>
      </c>
      <c r="BN121" s="342">
        <v>0</v>
      </c>
      <c r="BO121" s="342">
        <v>0</v>
      </c>
      <c r="BP121" s="342">
        <v>0</v>
      </c>
      <c r="BQ121" s="342">
        <v>2984</v>
      </c>
      <c r="BR121" s="342">
        <v>5660</v>
      </c>
      <c r="BS121" s="342">
        <v>316</v>
      </c>
      <c r="BT121" s="342">
        <v>316</v>
      </c>
      <c r="BU121" s="342">
        <v>316</v>
      </c>
      <c r="BV121" s="342">
        <v>0</v>
      </c>
      <c r="BW121" s="342">
        <v>0</v>
      </c>
      <c r="BX121" s="342">
        <v>0</v>
      </c>
      <c r="BY121" s="342">
        <v>0</v>
      </c>
      <c r="BZ121" s="342">
        <v>0</v>
      </c>
      <c r="CA121" s="342">
        <v>0</v>
      </c>
      <c r="CB121" s="342">
        <v>0</v>
      </c>
      <c r="CC121" s="342">
        <v>0</v>
      </c>
      <c r="CD121" s="342">
        <v>0</v>
      </c>
      <c r="CE121" s="342">
        <v>0</v>
      </c>
      <c r="CF121" s="342">
        <v>0</v>
      </c>
      <c r="CG121" s="342">
        <v>0</v>
      </c>
      <c r="CH121" s="342">
        <v>0</v>
      </c>
      <c r="CI121" s="342">
        <v>0</v>
      </c>
      <c r="CJ121" s="342">
        <v>0</v>
      </c>
      <c r="CK121" s="342">
        <v>0</v>
      </c>
    </row>
    <row r="122" spans="1:98">
      <c r="A122" s="431" t="str">
        <f t="shared" si="1"/>
        <v>1223401262129005</v>
      </c>
      <c r="B122" s="341" t="s">
        <v>1493</v>
      </c>
      <c r="C122" s="341" t="s">
        <v>543</v>
      </c>
      <c r="D122" s="341" t="s">
        <v>547</v>
      </c>
      <c r="E122" s="341" t="s">
        <v>716</v>
      </c>
      <c r="F122" s="341" t="s">
        <v>567</v>
      </c>
      <c r="G122" s="341" t="s">
        <v>568</v>
      </c>
      <c r="H122" s="341" t="s">
        <v>735</v>
      </c>
      <c r="I122" s="341" t="s">
        <v>734</v>
      </c>
      <c r="J122" s="341" t="s">
        <v>723</v>
      </c>
      <c r="K122" s="341" t="s">
        <v>548</v>
      </c>
      <c r="L122" s="341" t="s">
        <v>545</v>
      </c>
      <c r="M122" s="341" t="s">
        <v>714</v>
      </c>
      <c r="N122" s="341" t="s">
        <v>715</v>
      </c>
      <c r="O122" s="341" t="s">
        <v>545</v>
      </c>
      <c r="P122" s="341" t="s">
        <v>545</v>
      </c>
      <c r="Q122" s="341" t="s">
        <v>715</v>
      </c>
      <c r="R122" s="341" t="s">
        <v>545</v>
      </c>
      <c r="S122" s="341" t="s">
        <v>545</v>
      </c>
      <c r="T122" s="342">
        <v>0</v>
      </c>
      <c r="U122" s="342">
        <v>0</v>
      </c>
      <c r="V122" s="342">
        <v>0</v>
      </c>
      <c r="W122" s="342">
        <v>0</v>
      </c>
      <c r="X122" s="342">
        <v>0</v>
      </c>
      <c r="Y122" s="342">
        <v>0</v>
      </c>
      <c r="Z122" s="342">
        <v>0</v>
      </c>
      <c r="AA122" s="342">
        <v>0</v>
      </c>
      <c r="AB122" s="342">
        <v>0</v>
      </c>
      <c r="AC122" s="342">
        <v>0</v>
      </c>
      <c r="AD122" s="342">
        <v>0</v>
      </c>
      <c r="AE122" s="342">
        <v>0</v>
      </c>
      <c r="AF122" s="342">
        <v>0</v>
      </c>
      <c r="AG122" s="342">
        <v>0</v>
      </c>
      <c r="AH122" s="342">
        <v>0</v>
      </c>
      <c r="AI122" s="342">
        <v>0</v>
      </c>
      <c r="AJ122" s="342">
        <v>0</v>
      </c>
      <c r="AK122" s="342">
        <v>0</v>
      </c>
      <c r="AL122" s="342">
        <v>0</v>
      </c>
      <c r="AM122" s="342">
        <v>0</v>
      </c>
      <c r="AN122" s="342">
        <v>0</v>
      </c>
      <c r="AO122" s="342">
        <v>0</v>
      </c>
      <c r="AP122" s="342">
        <v>0</v>
      </c>
      <c r="AQ122" s="342">
        <v>0</v>
      </c>
      <c r="AR122" s="342">
        <v>0</v>
      </c>
      <c r="AS122" s="342">
        <v>0</v>
      </c>
      <c r="AT122" s="342">
        <v>0</v>
      </c>
      <c r="AU122" s="342">
        <v>4180401</v>
      </c>
      <c r="AV122" s="342">
        <v>1763503</v>
      </c>
      <c r="AW122" s="342">
        <v>196108</v>
      </c>
      <c r="AX122" s="342">
        <v>8993</v>
      </c>
      <c r="AY122" s="342">
        <v>72255</v>
      </c>
      <c r="AZ122" s="342">
        <v>9760</v>
      </c>
      <c r="BA122" s="342">
        <v>0</v>
      </c>
      <c r="BB122" s="342">
        <v>1763503</v>
      </c>
      <c r="BC122" s="342">
        <v>196108</v>
      </c>
      <c r="BD122" s="342">
        <v>0</v>
      </c>
      <c r="BE122" s="342">
        <v>0</v>
      </c>
      <c r="BF122" s="342">
        <v>1763503</v>
      </c>
      <c r="BG122" s="342">
        <v>420328</v>
      </c>
      <c r="BH122" s="342">
        <v>420328</v>
      </c>
      <c r="BI122" s="342">
        <v>420328</v>
      </c>
      <c r="BJ122" s="342">
        <v>192843</v>
      </c>
      <c r="BK122" s="342">
        <v>0</v>
      </c>
      <c r="BL122" s="342">
        <v>0</v>
      </c>
      <c r="BM122" s="342">
        <v>0</v>
      </c>
      <c r="BN122" s="342">
        <v>0</v>
      </c>
      <c r="BO122" s="342">
        <v>0</v>
      </c>
      <c r="BP122" s="342">
        <v>0</v>
      </c>
      <c r="BQ122" s="342">
        <v>123853</v>
      </c>
      <c r="BR122" s="342">
        <v>25513</v>
      </c>
      <c r="BS122" s="342">
        <v>46742</v>
      </c>
      <c r="BT122" s="342">
        <v>46742</v>
      </c>
      <c r="BU122" s="342">
        <v>46742</v>
      </c>
      <c r="BV122" s="342">
        <v>0</v>
      </c>
      <c r="BW122" s="342">
        <v>0</v>
      </c>
      <c r="BX122" s="342">
        <v>0</v>
      </c>
      <c r="BY122" s="342">
        <v>0</v>
      </c>
      <c r="BZ122" s="342">
        <v>0</v>
      </c>
      <c r="CA122" s="342">
        <v>0</v>
      </c>
      <c r="CB122" s="342">
        <v>0</v>
      </c>
      <c r="CC122" s="342">
        <v>0</v>
      </c>
      <c r="CD122" s="342">
        <v>0</v>
      </c>
      <c r="CE122" s="342">
        <v>0</v>
      </c>
      <c r="CF122" s="342">
        <v>0</v>
      </c>
      <c r="CG122" s="342">
        <v>0</v>
      </c>
      <c r="CH122" s="342">
        <v>0</v>
      </c>
      <c r="CI122" s="342">
        <v>0</v>
      </c>
      <c r="CJ122" s="342">
        <v>0</v>
      </c>
      <c r="CK122" s="342">
        <v>0</v>
      </c>
    </row>
    <row r="123" spans="1:98">
      <c r="A123" s="431" t="str">
        <f t="shared" si="1"/>
        <v>1223402262129003</v>
      </c>
      <c r="B123" s="341" t="s">
        <v>1493</v>
      </c>
      <c r="C123" s="341" t="s">
        <v>543</v>
      </c>
      <c r="D123" s="341" t="s">
        <v>547</v>
      </c>
      <c r="E123" s="341" t="s">
        <v>716</v>
      </c>
      <c r="F123" s="341" t="s">
        <v>567</v>
      </c>
      <c r="G123" s="341" t="s">
        <v>568</v>
      </c>
      <c r="H123" s="341" t="s">
        <v>726</v>
      </c>
      <c r="I123" s="341" t="s">
        <v>737</v>
      </c>
      <c r="J123" s="341" t="s">
        <v>723</v>
      </c>
      <c r="K123" s="341" t="s">
        <v>550</v>
      </c>
      <c r="L123" s="341" t="s">
        <v>545</v>
      </c>
      <c r="M123" s="341" t="s">
        <v>714</v>
      </c>
      <c r="N123" s="341" t="s">
        <v>715</v>
      </c>
      <c r="O123" s="341" t="s">
        <v>545</v>
      </c>
      <c r="P123" s="341" t="s">
        <v>545</v>
      </c>
      <c r="Q123" s="341" t="s">
        <v>719</v>
      </c>
      <c r="R123" s="341" t="s">
        <v>545</v>
      </c>
      <c r="S123" s="341" t="s">
        <v>545</v>
      </c>
      <c r="T123" s="342">
        <v>0</v>
      </c>
      <c r="U123" s="342">
        <v>0</v>
      </c>
      <c r="V123" s="342">
        <v>0</v>
      </c>
      <c r="W123" s="342">
        <v>0</v>
      </c>
      <c r="X123" s="342">
        <v>0</v>
      </c>
      <c r="Y123" s="342">
        <v>0</v>
      </c>
      <c r="Z123" s="342">
        <v>0</v>
      </c>
      <c r="AA123" s="342">
        <v>0</v>
      </c>
      <c r="AB123" s="342">
        <v>0</v>
      </c>
      <c r="AC123" s="342">
        <v>0</v>
      </c>
      <c r="AD123" s="342">
        <v>0</v>
      </c>
      <c r="AE123" s="342">
        <v>0</v>
      </c>
      <c r="AF123" s="342">
        <v>0</v>
      </c>
      <c r="AG123" s="342">
        <v>0</v>
      </c>
      <c r="AH123" s="342">
        <v>0</v>
      </c>
      <c r="AI123" s="342">
        <v>0</v>
      </c>
      <c r="AJ123" s="342">
        <v>0</v>
      </c>
      <c r="AK123" s="342">
        <v>18300</v>
      </c>
      <c r="AL123" s="342">
        <v>5</v>
      </c>
      <c r="AM123" s="342" t="s">
        <v>1419</v>
      </c>
    </row>
    <row r="124" spans="1:98">
      <c r="A124" s="431" t="str">
        <f t="shared" si="1"/>
        <v>1223402262129005</v>
      </c>
      <c r="B124" s="341" t="s">
        <v>1493</v>
      </c>
      <c r="C124" s="341" t="s">
        <v>543</v>
      </c>
      <c r="D124" s="341" t="s">
        <v>547</v>
      </c>
      <c r="E124" s="341" t="s">
        <v>716</v>
      </c>
      <c r="F124" s="341" t="s">
        <v>567</v>
      </c>
      <c r="G124" s="341" t="s">
        <v>568</v>
      </c>
      <c r="H124" s="341" t="s">
        <v>735</v>
      </c>
      <c r="I124" s="341" t="s">
        <v>734</v>
      </c>
      <c r="J124" s="341" t="s">
        <v>723</v>
      </c>
      <c r="K124" s="341" t="s">
        <v>550</v>
      </c>
      <c r="L124" s="341" t="s">
        <v>545</v>
      </c>
      <c r="M124" s="341" t="s">
        <v>714</v>
      </c>
      <c r="N124" s="341" t="s">
        <v>715</v>
      </c>
      <c r="O124" s="341" t="s">
        <v>545</v>
      </c>
      <c r="P124" s="341" t="s">
        <v>545</v>
      </c>
      <c r="Q124" s="341" t="s">
        <v>715</v>
      </c>
      <c r="R124" s="341" t="s">
        <v>545</v>
      </c>
      <c r="S124" s="341" t="s">
        <v>545</v>
      </c>
      <c r="T124" s="342">
        <v>0</v>
      </c>
      <c r="U124" s="342">
        <v>0</v>
      </c>
      <c r="V124" s="342">
        <v>0</v>
      </c>
      <c r="W124" s="342">
        <v>0</v>
      </c>
      <c r="X124" s="342">
        <v>0</v>
      </c>
      <c r="Y124" s="342">
        <v>0</v>
      </c>
      <c r="Z124" s="342">
        <v>0</v>
      </c>
      <c r="AA124" s="342">
        <v>0</v>
      </c>
      <c r="AB124" s="342">
        <v>0</v>
      </c>
      <c r="AC124" s="342">
        <v>0</v>
      </c>
      <c r="AD124" s="342">
        <v>0</v>
      </c>
      <c r="AE124" s="342">
        <v>0</v>
      </c>
      <c r="AF124" s="342">
        <v>0</v>
      </c>
      <c r="AG124" s="342">
        <v>0</v>
      </c>
      <c r="AH124" s="342">
        <v>0</v>
      </c>
      <c r="AI124" s="342">
        <v>0</v>
      </c>
      <c r="AJ124" s="342">
        <v>0</v>
      </c>
      <c r="AK124" s="342">
        <v>15000</v>
      </c>
      <c r="AL124" s="342">
        <v>1</v>
      </c>
      <c r="AM124" s="342" t="s">
        <v>1421</v>
      </c>
    </row>
    <row r="125" spans="1:98">
      <c r="A125" s="431" t="str">
        <f t="shared" si="1"/>
        <v>1625101262129001</v>
      </c>
      <c r="B125" s="341" t="s">
        <v>1493</v>
      </c>
      <c r="C125" s="341" t="s">
        <v>543</v>
      </c>
      <c r="D125" s="341" t="s">
        <v>556</v>
      </c>
      <c r="E125" s="341" t="s">
        <v>716</v>
      </c>
      <c r="F125" s="341" t="s">
        <v>567</v>
      </c>
      <c r="G125" s="341" t="s">
        <v>568</v>
      </c>
      <c r="H125" s="341" t="s">
        <v>728</v>
      </c>
      <c r="I125" s="341" t="s">
        <v>733</v>
      </c>
      <c r="J125" s="341" t="s">
        <v>722</v>
      </c>
      <c r="K125" s="341" t="s">
        <v>548</v>
      </c>
      <c r="L125" s="341" t="s">
        <v>720</v>
      </c>
      <c r="M125" s="341" t="s">
        <v>714</v>
      </c>
      <c r="N125" s="341" t="s">
        <v>716</v>
      </c>
      <c r="O125" s="341" t="s">
        <v>716</v>
      </c>
      <c r="P125" s="341" t="s">
        <v>715</v>
      </c>
      <c r="Q125" s="341" t="s">
        <v>545</v>
      </c>
      <c r="R125" s="341" t="s">
        <v>545</v>
      </c>
      <c r="S125" s="341" t="s">
        <v>545</v>
      </c>
      <c r="T125" s="342">
        <v>4111001</v>
      </c>
      <c r="U125" s="342">
        <v>2</v>
      </c>
      <c r="V125" s="342">
        <v>1</v>
      </c>
      <c r="W125" s="342">
        <v>0</v>
      </c>
      <c r="X125" s="342">
        <v>100</v>
      </c>
      <c r="Y125" s="342">
        <v>0</v>
      </c>
      <c r="Z125" s="342">
        <v>50</v>
      </c>
      <c r="AA125" s="342">
        <v>0</v>
      </c>
      <c r="AB125" s="342">
        <v>0</v>
      </c>
      <c r="AC125" s="342">
        <v>4230</v>
      </c>
      <c r="AD125" s="342">
        <v>993</v>
      </c>
      <c r="AE125" s="342">
        <v>365</v>
      </c>
      <c r="AF125" s="342">
        <v>30436</v>
      </c>
      <c r="AG125" s="342">
        <v>36600</v>
      </c>
      <c r="AH125" s="342">
        <v>0</v>
      </c>
      <c r="AI125" s="342">
        <v>0</v>
      </c>
      <c r="AJ125" s="342">
        <v>0</v>
      </c>
      <c r="AK125" s="342">
        <v>0</v>
      </c>
      <c r="AL125" s="342">
        <v>0</v>
      </c>
      <c r="AM125" s="342">
        <v>0</v>
      </c>
      <c r="AN125" s="342">
        <v>0</v>
      </c>
      <c r="AO125" s="342">
        <v>0</v>
      </c>
      <c r="AP125" s="342">
        <v>0</v>
      </c>
      <c r="AQ125" s="342">
        <v>0</v>
      </c>
      <c r="AR125" s="342">
        <v>0</v>
      </c>
      <c r="AS125" s="342">
        <v>244</v>
      </c>
      <c r="AT125" s="342">
        <v>5805</v>
      </c>
      <c r="AU125" s="342">
        <v>0</v>
      </c>
      <c r="AV125" s="342">
        <v>0</v>
      </c>
      <c r="AW125" s="342">
        <v>0</v>
      </c>
      <c r="AX125" s="342">
        <v>366</v>
      </c>
      <c r="AY125" s="342">
        <v>2510</v>
      </c>
      <c r="AZ125" s="342">
        <v>0</v>
      </c>
      <c r="BA125" s="342">
        <v>741</v>
      </c>
      <c r="BB125" s="342">
        <v>0</v>
      </c>
      <c r="BC125" s="342">
        <v>0</v>
      </c>
      <c r="BD125" s="342">
        <v>0</v>
      </c>
      <c r="BE125" s="342">
        <v>0</v>
      </c>
      <c r="BF125" s="342">
        <v>0</v>
      </c>
      <c r="BG125" s="342">
        <v>0</v>
      </c>
      <c r="BH125" s="342">
        <v>0</v>
      </c>
      <c r="BI125" s="342">
        <v>0</v>
      </c>
      <c r="BJ125" s="342">
        <v>0</v>
      </c>
      <c r="BK125" s="342">
        <v>0</v>
      </c>
      <c r="BL125" s="342">
        <v>0</v>
      </c>
      <c r="BM125" s="342">
        <v>0</v>
      </c>
      <c r="BN125" s="342">
        <v>0</v>
      </c>
      <c r="BO125" s="342">
        <v>0</v>
      </c>
      <c r="BP125" s="342">
        <v>0</v>
      </c>
      <c r="BQ125" s="342">
        <v>0</v>
      </c>
      <c r="BR125" s="342">
        <v>0</v>
      </c>
      <c r="BS125" s="342">
        <v>1</v>
      </c>
      <c r="BT125" s="342">
        <v>0</v>
      </c>
      <c r="BU125" s="342">
        <v>0</v>
      </c>
      <c r="BV125" s="342">
        <v>0</v>
      </c>
      <c r="BW125" s="342">
        <v>0</v>
      </c>
      <c r="BX125" s="342">
        <v>0</v>
      </c>
      <c r="BY125" s="342">
        <v>0</v>
      </c>
      <c r="BZ125" s="342">
        <v>0</v>
      </c>
      <c r="CA125" s="342">
        <v>0</v>
      </c>
      <c r="CB125" s="342">
        <v>0</v>
      </c>
      <c r="CC125" s="342">
        <v>0</v>
      </c>
      <c r="CD125" s="342">
        <v>0</v>
      </c>
      <c r="CE125" s="342">
        <v>0</v>
      </c>
      <c r="CF125" s="342">
        <v>0</v>
      </c>
      <c r="CG125" s="342">
        <v>0</v>
      </c>
      <c r="CH125" s="342">
        <v>0</v>
      </c>
      <c r="CI125" s="342">
        <v>0</v>
      </c>
      <c r="CJ125" s="342">
        <v>0</v>
      </c>
      <c r="CK125" s="342">
        <v>0</v>
      </c>
      <c r="CL125" s="342">
        <v>0</v>
      </c>
      <c r="CM125" s="342">
        <v>0</v>
      </c>
      <c r="CN125" s="342">
        <v>0</v>
      </c>
      <c r="CO125" s="342">
        <v>0</v>
      </c>
      <c r="CP125" s="342">
        <v>0</v>
      </c>
      <c r="CQ125" s="342">
        <v>0</v>
      </c>
      <c r="CR125" s="342">
        <v>0</v>
      </c>
      <c r="CS125" s="342">
        <v>0</v>
      </c>
      <c r="CT125" s="342">
        <v>0</v>
      </c>
    </row>
    <row r="126" spans="1:98">
      <c r="A126" s="431" t="str">
        <f t="shared" si="1"/>
        <v>1625101262129002</v>
      </c>
      <c r="B126" s="341" t="s">
        <v>1493</v>
      </c>
      <c r="C126" s="341" t="s">
        <v>543</v>
      </c>
      <c r="D126" s="341" t="s">
        <v>556</v>
      </c>
      <c r="E126" s="438" t="s">
        <v>1508</v>
      </c>
      <c r="F126" s="341" t="s">
        <v>567</v>
      </c>
      <c r="G126" s="341" t="s">
        <v>568</v>
      </c>
      <c r="H126" s="341" t="s">
        <v>727</v>
      </c>
      <c r="I126" s="341" t="s">
        <v>1360</v>
      </c>
      <c r="J126" s="341" t="s">
        <v>722</v>
      </c>
      <c r="K126" s="341" t="s">
        <v>548</v>
      </c>
      <c r="L126" s="341" t="s">
        <v>720</v>
      </c>
      <c r="M126" s="341" t="s">
        <v>714</v>
      </c>
      <c r="N126" s="341" t="s">
        <v>716</v>
      </c>
      <c r="O126" s="341" t="s">
        <v>714</v>
      </c>
      <c r="P126" s="341" t="s">
        <v>715</v>
      </c>
      <c r="Q126" s="341" t="s">
        <v>545</v>
      </c>
      <c r="R126" s="341" t="s">
        <v>545</v>
      </c>
      <c r="S126" s="341" t="s">
        <v>545</v>
      </c>
      <c r="T126" s="342">
        <v>4140401</v>
      </c>
      <c r="U126" s="342">
        <v>3</v>
      </c>
      <c r="V126" s="342">
        <v>1</v>
      </c>
      <c r="W126" s="342">
        <v>0</v>
      </c>
      <c r="X126" s="342">
        <v>0</v>
      </c>
      <c r="Y126" s="342">
        <v>30</v>
      </c>
      <c r="Z126" s="342">
        <v>0</v>
      </c>
      <c r="AA126" s="342">
        <v>0</v>
      </c>
      <c r="AB126" s="342">
        <v>0</v>
      </c>
      <c r="AC126" s="342">
        <v>448</v>
      </c>
      <c r="AD126" s="342">
        <v>239</v>
      </c>
      <c r="AE126" s="342">
        <v>0</v>
      </c>
      <c r="AF126" s="342">
        <v>0</v>
      </c>
      <c r="AG126" s="342">
        <v>0</v>
      </c>
      <c r="AH126" s="342">
        <v>0</v>
      </c>
      <c r="AI126" s="342">
        <v>0</v>
      </c>
      <c r="AJ126" s="342">
        <v>0</v>
      </c>
      <c r="AK126" s="342">
        <v>0</v>
      </c>
      <c r="AL126" s="342">
        <v>0</v>
      </c>
      <c r="AM126" s="342">
        <v>0</v>
      </c>
      <c r="AN126" s="342">
        <v>0</v>
      </c>
      <c r="AO126" s="342">
        <v>0</v>
      </c>
      <c r="AP126" s="342">
        <v>0</v>
      </c>
      <c r="AQ126" s="342">
        <v>251</v>
      </c>
      <c r="AR126" s="342">
        <v>6122</v>
      </c>
      <c r="AS126" s="342">
        <v>0</v>
      </c>
      <c r="AT126" s="342">
        <v>0</v>
      </c>
      <c r="AU126" s="342">
        <v>0</v>
      </c>
      <c r="AV126" s="342">
        <v>0</v>
      </c>
      <c r="AW126" s="342">
        <v>0</v>
      </c>
      <c r="AX126" s="342">
        <v>0</v>
      </c>
      <c r="AY126" s="342">
        <v>0</v>
      </c>
      <c r="AZ126" s="342">
        <v>0</v>
      </c>
      <c r="BA126" s="342">
        <v>0</v>
      </c>
      <c r="BB126" s="342">
        <v>0</v>
      </c>
      <c r="BC126" s="342">
        <v>0</v>
      </c>
      <c r="BD126" s="342">
        <v>0</v>
      </c>
      <c r="BE126" s="342">
        <v>0</v>
      </c>
      <c r="BF126" s="342">
        <v>0</v>
      </c>
      <c r="BG126" s="342">
        <v>0</v>
      </c>
      <c r="BH126" s="342">
        <v>0</v>
      </c>
      <c r="BI126" s="342">
        <v>0</v>
      </c>
      <c r="BJ126" s="342">
        <v>0</v>
      </c>
      <c r="BK126" s="342">
        <v>0</v>
      </c>
      <c r="BL126" s="342">
        <v>0</v>
      </c>
      <c r="BM126" s="342">
        <v>0</v>
      </c>
      <c r="BN126" s="342">
        <v>0</v>
      </c>
      <c r="BO126" s="342">
        <v>0</v>
      </c>
      <c r="BP126" s="342">
        <v>0</v>
      </c>
      <c r="BQ126" s="342">
        <v>0</v>
      </c>
      <c r="BR126" s="342">
        <v>0</v>
      </c>
      <c r="BS126" s="342">
        <v>1</v>
      </c>
      <c r="BT126" s="342">
        <v>0</v>
      </c>
      <c r="BU126" s="342">
        <v>0</v>
      </c>
      <c r="BV126" s="342">
        <v>0</v>
      </c>
      <c r="BW126" s="342">
        <v>0</v>
      </c>
      <c r="BX126" s="342">
        <v>0</v>
      </c>
      <c r="BY126" s="342">
        <v>0</v>
      </c>
      <c r="BZ126" s="342">
        <v>0</v>
      </c>
      <c r="CA126" s="342">
        <v>0</v>
      </c>
      <c r="CB126" s="342">
        <v>0</v>
      </c>
      <c r="CC126" s="342">
        <v>0</v>
      </c>
      <c r="CD126" s="342">
        <v>0</v>
      </c>
      <c r="CE126" s="342">
        <v>0</v>
      </c>
      <c r="CF126" s="342">
        <v>0</v>
      </c>
      <c r="CG126" s="342">
        <v>0</v>
      </c>
      <c r="CH126" s="342">
        <v>0</v>
      </c>
      <c r="CI126" s="342">
        <v>0</v>
      </c>
      <c r="CJ126" s="342">
        <v>0</v>
      </c>
      <c r="CK126" s="342">
        <v>0</v>
      </c>
      <c r="CL126" s="342">
        <v>0</v>
      </c>
      <c r="CM126" s="342">
        <v>0</v>
      </c>
      <c r="CN126" s="342">
        <v>0</v>
      </c>
      <c r="CO126" s="342">
        <v>0</v>
      </c>
      <c r="CP126" s="342">
        <v>0</v>
      </c>
      <c r="CQ126" s="342">
        <v>0</v>
      </c>
      <c r="CR126" s="342">
        <v>0</v>
      </c>
      <c r="CS126" s="342">
        <v>0</v>
      </c>
      <c r="CT126" s="342">
        <v>0</v>
      </c>
    </row>
    <row r="127" spans="1:98">
      <c r="A127" s="431" t="str">
        <f t="shared" si="1"/>
        <v>0102901263435000</v>
      </c>
      <c r="B127" s="341" t="s">
        <v>1493</v>
      </c>
      <c r="C127" s="341" t="s">
        <v>543</v>
      </c>
      <c r="D127" s="341" t="s">
        <v>548</v>
      </c>
      <c r="E127" s="341" t="s">
        <v>545</v>
      </c>
      <c r="F127" s="341" t="s">
        <v>569</v>
      </c>
      <c r="G127" s="341" t="s">
        <v>458</v>
      </c>
      <c r="H127" s="341" t="s">
        <v>546</v>
      </c>
      <c r="J127" s="341" t="s">
        <v>561</v>
      </c>
      <c r="K127" s="341" t="s">
        <v>548</v>
      </c>
      <c r="L127" s="341" t="s">
        <v>719</v>
      </c>
      <c r="M127" s="341" t="s">
        <v>720</v>
      </c>
      <c r="N127" s="341" t="s">
        <v>715</v>
      </c>
      <c r="O127" s="341" t="s">
        <v>545</v>
      </c>
      <c r="P127" s="341" t="s">
        <v>545</v>
      </c>
      <c r="Q127" s="341" t="s">
        <v>545</v>
      </c>
      <c r="R127" s="341" t="s">
        <v>545</v>
      </c>
      <c r="S127" s="341" t="s">
        <v>545</v>
      </c>
      <c r="T127" s="342">
        <v>3430905</v>
      </c>
      <c r="U127" s="342">
        <v>3441001</v>
      </c>
      <c r="V127" s="342">
        <v>6972</v>
      </c>
      <c r="W127" s="342">
        <v>3000</v>
      </c>
      <c r="X127" s="342">
        <v>2037</v>
      </c>
      <c r="Y127" s="342">
        <v>12009</v>
      </c>
      <c r="Z127" s="342">
        <v>1551</v>
      </c>
      <c r="AA127" s="342">
        <v>0</v>
      </c>
      <c r="AB127" s="342">
        <v>11759</v>
      </c>
      <c r="AC127" s="342">
        <v>881</v>
      </c>
      <c r="AD127" s="342">
        <v>1</v>
      </c>
      <c r="AE127" s="342">
        <v>6</v>
      </c>
      <c r="AF127" s="342">
        <v>1400</v>
      </c>
      <c r="AG127" s="342">
        <v>237816</v>
      </c>
      <c r="AH127" s="342">
        <v>879</v>
      </c>
      <c r="AI127" s="342">
        <v>209118</v>
      </c>
      <c r="AJ127" s="342">
        <v>449213</v>
      </c>
      <c r="AK127" s="342">
        <v>16456</v>
      </c>
      <c r="AL127" s="342">
        <v>14337</v>
      </c>
      <c r="AM127" s="342">
        <v>3</v>
      </c>
      <c r="AN127" s="342">
        <v>543</v>
      </c>
      <c r="AO127" s="342">
        <v>80</v>
      </c>
      <c r="AP127" s="342">
        <v>1425</v>
      </c>
      <c r="AQ127" s="342">
        <v>2866</v>
      </c>
      <c r="AR127" s="342">
        <v>5011001</v>
      </c>
      <c r="AS127" s="342">
        <v>1</v>
      </c>
      <c r="AT127" s="342">
        <v>1</v>
      </c>
      <c r="AU127" s="342">
        <v>1</v>
      </c>
      <c r="AV127" s="342">
        <v>0</v>
      </c>
      <c r="AW127" s="342">
        <v>0</v>
      </c>
      <c r="AX127" s="342">
        <v>0</v>
      </c>
      <c r="AY127" s="342">
        <v>1</v>
      </c>
      <c r="AZ127" s="342">
        <v>0</v>
      </c>
      <c r="BA127" s="342">
        <v>97</v>
      </c>
      <c r="BB127" s="342">
        <v>2</v>
      </c>
      <c r="BC127" s="342">
        <v>789</v>
      </c>
      <c r="BD127" s="342">
        <v>0</v>
      </c>
      <c r="BE127" s="342">
        <v>99</v>
      </c>
      <c r="BF127" s="342">
        <v>0</v>
      </c>
      <c r="BG127" s="342">
        <v>57</v>
      </c>
      <c r="BH127" s="342">
        <v>511000</v>
      </c>
      <c r="BI127" s="342">
        <v>0</v>
      </c>
      <c r="BJ127" s="342">
        <v>302</v>
      </c>
      <c r="BK127" s="342">
        <v>511359</v>
      </c>
      <c r="BL127" s="342">
        <v>0</v>
      </c>
      <c r="BM127" s="342">
        <v>0</v>
      </c>
      <c r="BN127" s="342">
        <v>0</v>
      </c>
      <c r="BO127" s="342">
        <v>1</v>
      </c>
      <c r="BP127" s="342">
        <v>0</v>
      </c>
      <c r="BQ127" s="342">
        <v>0</v>
      </c>
      <c r="BR127" s="342">
        <v>0</v>
      </c>
      <c r="BS127" s="342">
        <v>0</v>
      </c>
      <c r="BT127" s="342">
        <v>0</v>
      </c>
    </row>
    <row r="128" spans="1:98">
      <c r="A128" s="431" t="str">
        <f t="shared" si="1"/>
        <v>0102601263435000</v>
      </c>
      <c r="B128" s="341" t="s">
        <v>1493</v>
      </c>
      <c r="C128" s="341" t="s">
        <v>543</v>
      </c>
      <c r="D128" s="341" t="s">
        <v>548</v>
      </c>
      <c r="E128" s="341" t="s">
        <v>545</v>
      </c>
      <c r="F128" s="341" t="s">
        <v>569</v>
      </c>
      <c r="G128" s="341" t="s">
        <v>458</v>
      </c>
      <c r="H128" s="341" t="s">
        <v>546</v>
      </c>
      <c r="J128" s="341" t="s">
        <v>554</v>
      </c>
      <c r="K128" s="341" t="s">
        <v>548</v>
      </c>
      <c r="L128" s="341" t="s">
        <v>719</v>
      </c>
      <c r="M128" s="341" t="s">
        <v>720</v>
      </c>
      <c r="N128" s="341" t="s">
        <v>715</v>
      </c>
      <c r="O128" s="341" t="s">
        <v>545</v>
      </c>
      <c r="P128" s="341" t="s">
        <v>545</v>
      </c>
      <c r="Q128" s="341" t="s">
        <v>545</v>
      </c>
      <c r="R128" s="341" t="s">
        <v>545</v>
      </c>
      <c r="S128" s="341" t="s">
        <v>545</v>
      </c>
      <c r="T128" s="342">
        <v>35369</v>
      </c>
      <c r="U128" s="342">
        <v>30149</v>
      </c>
      <c r="V128" s="342">
        <v>29981</v>
      </c>
      <c r="W128" s="342">
        <v>0</v>
      </c>
      <c r="X128" s="342">
        <v>0</v>
      </c>
      <c r="Y128" s="342">
        <v>168</v>
      </c>
      <c r="Z128" s="342">
        <v>5220</v>
      </c>
      <c r="AA128" s="342">
        <v>5056</v>
      </c>
      <c r="AB128" s="342">
        <v>0</v>
      </c>
      <c r="AC128" s="342">
        <v>140</v>
      </c>
      <c r="AD128" s="342">
        <v>24</v>
      </c>
      <c r="AE128" s="342">
        <v>23934</v>
      </c>
      <c r="AF128" s="342">
        <v>22118</v>
      </c>
      <c r="AG128" s="342">
        <v>6853</v>
      </c>
      <c r="AH128" s="342">
        <v>0</v>
      </c>
      <c r="AI128" s="342">
        <v>15265</v>
      </c>
      <c r="AJ128" s="342">
        <v>1816</v>
      </c>
      <c r="AK128" s="342">
        <v>977</v>
      </c>
      <c r="AL128" s="342">
        <v>977</v>
      </c>
      <c r="AM128" s="342">
        <v>0</v>
      </c>
      <c r="AN128" s="342">
        <v>839</v>
      </c>
      <c r="AO128" s="342">
        <v>11435</v>
      </c>
      <c r="AP128" s="342">
        <v>24953</v>
      </c>
      <c r="AQ128" s="342">
        <v>9800</v>
      </c>
      <c r="AR128" s="342">
        <v>0</v>
      </c>
      <c r="AS128" s="342">
        <v>1408</v>
      </c>
      <c r="AT128" s="342">
        <v>0</v>
      </c>
      <c r="AU128" s="342">
        <v>0</v>
      </c>
      <c r="AV128" s="342">
        <v>0</v>
      </c>
      <c r="AW128" s="342">
        <v>0</v>
      </c>
      <c r="AX128" s="342">
        <v>0</v>
      </c>
      <c r="AY128" s="342">
        <v>13745</v>
      </c>
      <c r="AZ128" s="342">
        <v>30025</v>
      </c>
      <c r="BA128" s="342">
        <v>19547</v>
      </c>
      <c r="BB128" s="342">
        <v>0</v>
      </c>
      <c r="BC128" s="342">
        <v>0</v>
      </c>
      <c r="BD128" s="342">
        <v>0</v>
      </c>
      <c r="BE128" s="342">
        <v>0</v>
      </c>
      <c r="BF128" s="342">
        <v>19547</v>
      </c>
      <c r="BG128" s="342">
        <v>9800</v>
      </c>
      <c r="BH128" s="342">
        <v>0</v>
      </c>
      <c r="BI128" s="342">
        <v>9800</v>
      </c>
      <c r="BJ128" s="342">
        <v>0</v>
      </c>
      <c r="BK128" s="342">
        <v>0</v>
      </c>
      <c r="BL128" s="342">
        <v>0</v>
      </c>
      <c r="BM128" s="342">
        <v>0</v>
      </c>
      <c r="BN128" s="342">
        <v>0</v>
      </c>
      <c r="BO128" s="342">
        <v>9747</v>
      </c>
      <c r="BP128" s="342">
        <v>10478</v>
      </c>
      <c r="BQ128" s="342">
        <v>0</v>
      </c>
      <c r="BR128" s="342">
        <v>0</v>
      </c>
      <c r="BS128" s="342">
        <v>0</v>
      </c>
      <c r="BT128" s="342">
        <v>0</v>
      </c>
      <c r="BU128" s="342">
        <v>0</v>
      </c>
      <c r="BV128" s="342">
        <v>0</v>
      </c>
      <c r="BW128" s="342">
        <v>-5072</v>
      </c>
      <c r="BX128" s="342">
        <v>6363</v>
      </c>
      <c r="BY128" s="342">
        <v>71</v>
      </c>
      <c r="BZ128" s="342">
        <v>11924</v>
      </c>
      <c r="CA128" s="342">
        <v>0</v>
      </c>
      <c r="CB128" s="342">
        <v>0</v>
      </c>
      <c r="CC128" s="342">
        <v>0</v>
      </c>
      <c r="CD128" s="342">
        <v>0</v>
      </c>
      <c r="CE128" s="342">
        <v>0</v>
      </c>
      <c r="CF128" s="342">
        <v>0</v>
      </c>
      <c r="CG128" s="342">
        <v>0</v>
      </c>
      <c r="CH128" s="342">
        <v>0</v>
      </c>
      <c r="CI128" s="342">
        <v>0</v>
      </c>
      <c r="CJ128" s="342">
        <v>0</v>
      </c>
      <c r="CK128" s="342">
        <v>0</v>
      </c>
      <c r="CL128" s="342">
        <v>0</v>
      </c>
      <c r="CM128" s="342">
        <v>0</v>
      </c>
    </row>
    <row r="129" spans="1:109">
      <c r="A129" s="431" t="str">
        <f t="shared" si="1"/>
        <v>1712601263435000</v>
      </c>
      <c r="B129" s="341" t="s">
        <v>1493</v>
      </c>
      <c r="C129" s="341" t="s">
        <v>543</v>
      </c>
      <c r="D129" s="341" t="s">
        <v>557</v>
      </c>
      <c r="E129" s="341" t="s">
        <v>715</v>
      </c>
      <c r="F129" s="341" t="s">
        <v>569</v>
      </c>
      <c r="G129" s="341" t="s">
        <v>458</v>
      </c>
      <c r="H129" s="341" t="s">
        <v>546</v>
      </c>
      <c r="J129" s="341" t="s">
        <v>554</v>
      </c>
      <c r="K129" s="341" t="s">
        <v>548</v>
      </c>
      <c r="L129" s="341" t="s">
        <v>729</v>
      </c>
      <c r="M129" s="341" t="s">
        <v>720</v>
      </c>
      <c r="N129" s="341" t="s">
        <v>715</v>
      </c>
      <c r="O129" s="341" t="s">
        <v>717</v>
      </c>
      <c r="P129" s="341" t="s">
        <v>716</v>
      </c>
      <c r="Q129" s="341" t="s">
        <v>716</v>
      </c>
      <c r="R129" s="341" t="s">
        <v>717</v>
      </c>
      <c r="S129" s="341" t="s">
        <v>715</v>
      </c>
      <c r="T129" s="342">
        <v>212519</v>
      </c>
      <c r="U129" s="342">
        <v>149961</v>
      </c>
      <c r="V129" s="342">
        <v>141029</v>
      </c>
      <c r="W129" s="342">
        <v>8735</v>
      </c>
      <c r="X129" s="342">
        <v>0</v>
      </c>
      <c r="Y129" s="342">
        <v>197</v>
      </c>
      <c r="Z129" s="342">
        <v>62558</v>
      </c>
      <c r="AA129" s="342">
        <v>18747</v>
      </c>
      <c r="AB129" s="342">
        <v>0</v>
      </c>
      <c r="AC129" s="342">
        <v>43796</v>
      </c>
      <c r="AD129" s="342">
        <v>15</v>
      </c>
      <c r="AE129" s="342">
        <v>123761</v>
      </c>
      <c r="AF129" s="342">
        <v>95545</v>
      </c>
      <c r="AG129" s="342">
        <v>7791</v>
      </c>
      <c r="AH129" s="342">
        <v>0</v>
      </c>
      <c r="AI129" s="342">
        <v>87754</v>
      </c>
      <c r="AJ129" s="342">
        <v>28216</v>
      </c>
      <c r="AK129" s="342">
        <v>21210</v>
      </c>
      <c r="AL129" s="342">
        <v>21210</v>
      </c>
      <c r="AM129" s="342">
        <v>0</v>
      </c>
      <c r="AN129" s="342">
        <v>7006</v>
      </c>
      <c r="AO129" s="342">
        <v>88758</v>
      </c>
      <c r="AP129" s="342">
        <v>307489</v>
      </c>
      <c r="AQ129" s="342">
        <v>126300</v>
      </c>
      <c r="AR129" s="342">
        <v>0</v>
      </c>
      <c r="AS129" s="342">
        <v>104803</v>
      </c>
      <c r="AT129" s="342">
        <v>0</v>
      </c>
      <c r="AU129" s="342">
        <v>0</v>
      </c>
      <c r="AV129" s="342">
        <v>76386</v>
      </c>
      <c r="AW129" s="342">
        <v>0</v>
      </c>
      <c r="AX129" s="342">
        <v>0</v>
      </c>
      <c r="AY129" s="342">
        <v>0</v>
      </c>
      <c r="AZ129" s="342">
        <v>333763</v>
      </c>
      <c r="BA129" s="342">
        <v>151096</v>
      </c>
      <c r="BB129" s="342">
        <v>5116</v>
      </c>
      <c r="BC129" s="342">
        <v>0</v>
      </c>
      <c r="BD129" s="342">
        <v>92460</v>
      </c>
      <c r="BE129" s="342">
        <v>0</v>
      </c>
      <c r="BF129" s="342">
        <v>58636</v>
      </c>
      <c r="BG129" s="342">
        <v>0</v>
      </c>
      <c r="BH129" s="342">
        <v>0</v>
      </c>
      <c r="BI129" s="342">
        <v>0</v>
      </c>
      <c r="BJ129" s="342">
        <v>0</v>
      </c>
      <c r="BK129" s="342">
        <v>76386</v>
      </c>
      <c r="BL129" s="342">
        <v>0</v>
      </c>
      <c r="BM129" s="342">
        <v>0</v>
      </c>
      <c r="BN129" s="342">
        <v>74710</v>
      </c>
      <c r="BO129" s="342">
        <v>0</v>
      </c>
      <c r="BP129" s="342">
        <v>182667</v>
      </c>
      <c r="BQ129" s="342">
        <v>0</v>
      </c>
      <c r="BR129" s="342">
        <v>0</v>
      </c>
      <c r="BS129" s="342">
        <v>0</v>
      </c>
      <c r="BT129" s="342">
        <v>0</v>
      </c>
      <c r="BU129" s="342">
        <v>0</v>
      </c>
      <c r="BV129" s="342">
        <v>0</v>
      </c>
      <c r="BW129" s="342">
        <v>-26274</v>
      </c>
      <c r="BX129" s="342">
        <v>62484</v>
      </c>
      <c r="BY129" s="342">
        <v>0</v>
      </c>
      <c r="BZ129" s="342">
        <v>14914</v>
      </c>
      <c r="CA129" s="342">
        <v>0</v>
      </c>
    </row>
    <row r="130" spans="1:109">
      <c r="A130" s="431" t="str">
        <f t="shared" si="1"/>
        <v>0102602263435000</v>
      </c>
      <c r="B130" s="341" t="s">
        <v>1493</v>
      </c>
      <c r="C130" s="341" t="s">
        <v>543</v>
      </c>
      <c r="D130" s="341" t="s">
        <v>548</v>
      </c>
      <c r="E130" s="341" t="s">
        <v>545</v>
      </c>
      <c r="F130" s="341" t="s">
        <v>569</v>
      </c>
      <c r="G130" s="341" t="s">
        <v>458</v>
      </c>
      <c r="H130" s="341" t="s">
        <v>546</v>
      </c>
      <c r="J130" s="341" t="s">
        <v>554</v>
      </c>
      <c r="K130" s="341" t="s">
        <v>550</v>
      </c>
      <c r="L130" s="341" t="s">
        <v>719</v>
      </c>
      <c r="M130" s="341" t="s">
        <v>720</v>
      </c>
      <c r="N130" s="341" t="s">
        <v>715</v>
      </c>
      <c r="O130" s="341" t="s">
        <v>545</v>
      </c>
      <c r="P130" s="341" t="s">
        <v>545</v>
      </c>
      <c r="Q130" s="341" t="s">
        <v>545</v>
      </c>
      <c r="R130" s="341" t="s">
        <v>545</v>
      </c>
      <c r="S130" s="341" t="s">
        <v>545</v>
      </c>
      <c r="T130" s="342">
        <v>0</v>
      </c>
      <c r="U130" s="342">
        <v>18216</v>
      </c>
      <c r="V130" s="342">
        <v>20500</v>
      </c>
      <c r="W130" s="342">
        <v>0</v>
      </c>
      <c r="X130" s="342">
        <v>20500</v>
      </c>
      <c r="Y130" s="342">
        <v>0</v>
      </c>
      <c r="Z130" s="342">
        <v>500</v>
      </c>
      <c r="AA130" s="342">
        <v>17716</v>
      </c>
      <c r="AB130" s="342">
        <v>0</v>
      </c>
      <c r="AC130" s="342">
        <v>21484</v>
      </c>
      <c r="AD130" s="342">
        <v>0</v>
      </c>
      <c r="AE130" s="342">
        <v>0</v>
      </c>
      <c r="AF130" s="342">
        <v>21484</v>
      </c>
      <c r="AG130" s="342">
        <v>0</v>
      </c>
      <c r="AH130" s="342">
        <v>0</v>
      </c>
      <c r="AI130" s="342">
        <v>0</v>
      </c>
      <c r="AJ130" s="342">
        <v>0</v>
      </c>
      <c r="AK130" s="342">
        <v>0</v>
      </c>
      <c r="AL130" s="342">
        <v>0</v>
      </c>
      <c r="AM130" s="342">
        <v>3917</v>
      </c>
      <c r="AN130" s="342">
        <v>0</v>
      </c>
      <c r="AO130" s="342">
        <v>0</v>
      </c>
      <c r="AP130" s="342">
        <v>0</v>
      </c>
      <c r="AQ130" s="342">
        <v>0</v>
      </c>
      <c r="AU130" s="342">
        <v>0</v>
      </c>
      <c r="AV130" s="342">
        <v>0</v>
      </c>
      <c r="AW130" s="342">
        <v>0</v>
      </c>
      <c r="AX130" s="342">
        <v>0</v>
      </c>
      <c r="AY130" s="342">
        <v>0</v>
      </c>
      <c r="AZ130" s="342">
        <v>0</v>
      </c>
      <c r="BA130" s="342">
        <v>0</v>
      </c>
      <c r="BB130" s="342">
        <v>0</v>
      </c>
      <c r="BC130" s="342">
        <v>0</v>
      </c>
      <c r="BD130" s="342">
        <v>21000</v>
      </c>
      <c r="BE130" s="342">
        <v>0</v>
      </c>
      <c r="BF130" s="342">
        <v>21000</v>
      </c>
      <c r="BG130" s="342">
        <v>0</v>
      </c>
      <c r="BH130" s="342">
        <v>21000</v>
      </c>
      <c r="BI130" s="342">
        <v>0</v>
      </c>
      <c r="BJ130" s="342">
        <v>0</v>
      </c>
      <c r="BK130" s="342">
        <v>0</v>
      </c>
      <c r="BL130" s="342">
        <v>29981</v>
      </c>
      <c r="BM130" s="342">
        <v>0</v>
      </c>
      <c r="BN130" s="342">
        <v>0</v>
      </c>
      <c r="BO130" s="342">
        <v>0</v>
      </c>
      <c r="BP130" s="342">
        <v>0</v>
      </c>
      <c r="BQ130" s="342">
        <v>19547</v>
      </c>
      <c r="BR130" s="342">
        <v>140</v>
      </c>
      <c r="BS130" s="342">
        <v>0</v>
      </c>
      <c r="BT130" s="342">
        <v>1408</v>
      </c>
      <c r="BU130" s="342">
        <v>0</v>
      </c>
      <c r="BV130" s="342">
        <v>2816</v>
      </c>
      <c r="BW130" s="342">
        <v>1408</v>
      </c>
      <c r="BX130" s="342">
        <v>280</v>
      </c>
      <c r="BY130" s="342">
        <v>140</v>
      </c>
      <c r="BZ130" s="342">
        <v>3096</v>
      </c>
      <c r="CA130" s="342">
        <v>1548</v>
      </c>
      <c r="CB130" s="342">
        <v>0</v>
      </c>
      <c r="CC130" s="342">
        <v>0</v>
      </c>
      <c r="CD130" s="342">
        <v>0</v>
      </c>
      <c r="CE130" s="342">
        <v>0</v>
      </c>
      <c r="CF130" s="342">
        <v>0</v>
      </c>
      <c r="CG130" s="342">
        <v>0</v>
      </c>
      <c r="CH130" s="342">
        <v>0</v>
      </c>
      <c r="CI130" s="342">
        <v>0</v>
      </c>
      <c r="CJ130" s="342">
        <v>0</v>
      </c>
      <c r="CK130" s="342">
        <v>0</v>
      </c>
      <c r="CL130" s="342">
        <v>0</v>
      </c>
      <c r="CM130" s="342">
        <v>0</v>
      </c>
      <c r="CN130" s="342">
        <v>0</v>
      </c>
      <c r="CO130" s="342">
        <v>0</v>
      </c>
      <c r="CP130" s="342">
        <v>0</v>
      </c>
      <c r="CQ130" s="342">
        <v>0</v>
      </c>
      <c r="CR130" s="342">
        <v>0</v>
      </c>
      <c r="CS130" s="342">
        <v>0</v>
      </c>
    </row>
    <row r="131" spans="1:109">
      <c r="A131" s="431" t="str">
        <f t="shared" ref="A131:A194" si="2">+D131&amp;E131&amp;J131&amp;K131&amp;F131&amp;H131</f>
        <v>1712602263435000</v>
      </c>
      <c r="B131" s="341" t="s">
        <v>1493</v>
      </c>
      <c r="C131" s="341" t="s">
        <v>543</v>
      </c>
      <c r="D131" s="341" t="s">
        <v>557</v>
      </c>
      <c r="E131" s="341" t="s">
        <v>715</v>
      </c>
      <c r="F131" s="341" t="s">
        <v>569</v>
      </c>
      <c r="G131" s="341" t="s">
        <v>458</v>
      </c>
      <c r="H131" s="341" t="s">
        <v>546</v>
      </c>
      <c r="J131" s="341" t="s">
        <v>554</v>
      </c>
      <c r="K131" s="341" t="s">
        <v>550</v>
      </c>
      <c r="L131" s="341" t="s">
        <v>729</v>
      </c>
      <c r="M131" s="341" t="s">
        <v>720</v>
      </c>
      <c r="N131" s="341" t="s">
        <v>715</v>
      </c>
      <c r="O131" s="341" t="s">
        <v>717</v>
      </c>
      <c r="P131" s="341" t="s">
        <v>716</v>
      </c>
      <c r="Q131" s="341" t="s">
        <v>716</v>
      </c>
      <c r="R131" s="341" t="s">
        <v>717</v>
      </c>
      <c r="S131" s="341" t="s">
        <v>715</v>
      </c>
      <c r="T131" s="342">
        <v>0</v>
      </c>
      <c r="U131" s="342">
        <v>78598</v>
      </c>
      <c r="V131" s="342">
        <v>118936</v>
      </c>
      <c r="W131" s="342">
        <v>42636</v>
      </c>
      <c r="X131" s="342">
        <v>76300</v>
      </c>
      <c r="Y131" s="342">
        <v>0</v>
      </c>
      <c r="Z131" s="342">
        <v>64</v>
      </c>
      <c r="AA131" s="342">
        <v>78534</v>
      </c>
      <c r="AB131" s="342">
        <v>0</v>
      </c>
      <c r="AC131" s="342">
        <v>151096</v>
      </c>
      <c r="AD131" s="342">
        <v>76386</v>
      </c>
      <c r="AE131" s="342">
        <v>0</v>
      </c>
      <c r="AF131" s="342">
        <v>74710</v>
      </c>
      <c r="AG131" s="342">
        <v>0</v>
      </c>
      <c r="AH131" s="342">
        <v>0</v>
      </c>
      <c r="AI131" s="342">
        <v>0</v>
      </c>
      <c r="AJ131" s="342">
        <v>0</v>
      </c>
      <c r="AK131" s="342">
        <v>0</v>
      </c>
      <c r="AL131" s="342">
        <v>0</v>
      </c>
      <c r="AM131" s="342">
        <v>6725</v>
      </c>
      <c r="AN131" s="342">
        <v>1200</v>
      </c>
      <c r="AO131" s="342">
        <v>0</v>
      </c>
      <c r="AP131" s="342">
        <v>141321</v>
      </c>
      <c r="AQ131" s="342">
        <v>0</v>
      </c>
      <c r="AR131" s="342">
        <v>0</v>
      </c>
      <c r="AS131" s="342">
        <v>9775</v>
      </c>
      <c r="AT131" s="342">
        <v>0</v>
      </c>
      <c r="AU131" s="342">
        <v>0</v>
      </c>
      <c r="AV131" s="342">
        <v>0</v>
      </c>
      <c r="AW131" s="342">
        <v>0</v>
      </c>
      <c r="AX131" s="342">
        <v>0</v>
      </c>
      <c r="AY131" s="342">
        <v>0</v>
      </c>
      <c r="AZ131" s="342">
        <v>0</v>
      </c>
      <c r="BA131" s="342">
        <v>0</v>
      </c>
      <c r="BB131" s="342">
        <v>0</v>
      </c>
      <c r="BC131" s="342">
        <v>0</v>
      </c>
      <c r="BD131" s="342">
        <v>119000</v>
      </c>
      <c r="BE131" s="342">
        <v>85272</v>
      </c>
      <c r="BF131" s="342">
        <v>33728</v>
      </c>
      <c r="BG131" s="342">
        <v>0</v>
      </c>
      <c r="BH131" s="342">
        <v>119000</v>
      </c>
      <c r="BI131" s="342">
        <v>0</v>
      </c>
      <c r="BJ131" s="342">
        <v>0</v>
      </c>
      <c r="BK131" s="342">
        <v>0</v>
      </c>
      <c r="BL131" s="342">
        <v>0</v>
      </c>
      <c r="BM131" s="342">
        <v>0</v>
      </c>
      <c r="BN131" s="342">
        <v>0</v>
      </c>
      <c r="BO131" s="342">
        <v>0</v>
      </c>
      <c r="BP131" s="342">
        <v>151096</v>
      </c>
      <c r="BQ131" s="342">
        <v>0</v>
      </c>
      <c r="BR131" s="342">
        <v>52531</v>
      </c>
      <c r="BS131" s="342">
        <v>0</v>
      </c>
      <c r="BT131" s="342">
        <v>35740</v>
      </c>
      <c r="BU131" s="342">
        <v>69063</v>
      </c>
      <c r="BV131" s="342">
        <v>46692</v>
      </c>
      <c r="BW131" s="342">
        <v>46692</v>
      </c>
      <c r="BX131" s="342">
        <v>33564</v>
      </c>
      <c r="BY131" s="342">
        <v>33564</v>
      </c>
      <c r="BZ131" s="342">
        <v>80256</v>
      </c>
      <c r="CA131" s="342">
        <v>80256</v>
      </c>
      <c r="CB131" s="342">
        <v>0</v>
      </c>
      <c r="CC131" s="342">
        <v>0</v>
      </c>
      <c r="CD131" s="342">
        <v>0</v>
      </c>
      <c r="CE131" s="342">
        <v>0</v>
      </c>
      <c r="CF131" s="342">
        <v>0</v>
      </c>
      <c r="CG131" s="342">
        <v>0</v>
      </c>
      <c r="CH131" s="342">
        <v>0</v>
      </c>
      <c r="CI131" s="342">
        <v>0</v>
      </c>
      <c r="CJ131" s="342">
        <v>128208</v>
      </c>
      <c r="CK131" s="342">
        <v>141029</v>
      </c>
      <c r="CL131" s="342">
        <v>0</v>
      </c>
      <c r="CM131" s="342">
        <v>0</v>
      </c>
      <c r="CN131" s="342">
        <v>0</v>
      </c>
      <c r="CO131" s="342">
        <v>141321</v>
      </c>
      <c r="CP131" s="342">
        <v>0</v>
      </c>
      <c r="CQ131" s="342">
        <v>0</v>
      </c>
      <c r="CR131" s="342">
        <v>9775</v>
      </c>
      <c r="CS131" s="342">
        <v>0</v>
      </c>
      <c r="CT131" s="342">
        <v>0</v>
      </c>
      <c r="CU131" s="342">
        <v>0</v>
      </c>
      <c r="CV131" s="342">
        <v>0</v>
      </c>
      <c r="CW131" s="342">
        <v>0</v>
      </c>
      <c r="CX131" s="342">
        <v>0</v>
      </c>
      <c r="CY131" s="342">
        <v>4053</v>
      </c>
      <c r="CZ131" s="342">
        <v>0</v>
      </c>
      <c r="DA131" s="342">
        <v>1063</v>
      </c>
      <c r="DB131" s="342">
        <v>0</v>
      </c>
      <c r="DC131" s="342">
        <v>0</v>
      </c>
      <c r="DD131" s="342">
        <v>0</v>
      </c>
      <c r="DE131" s="342">
        <v>0</v>
      </c>
    </row>
    <row r="132" spans="1:109">
      <c r="A132" s="431" t="str">
        <f t="shared" si="2"/>
        <v>1711001263435000</v>
      </c>
      <c r="B132" s="341" t="s">
        <v>1493</v>
      </c>
      <c r="C132" s="341" t="s">
        <v>543</v>
      </c>
      <c r="D132" s="341" t="s">
        <v>557</v>
      </c>
      <c r="E132" s="341" t="s">
        <v>715</v>
      </c>
      <c r="F132" s="341" t="s">
        <v>569</v>
      </c>
      <c r="G132" s="341" t="s">
        <v>458</v>
      </c>
      <c r="H132" s="341" t="s">
        <v>546</v>
      </c>
      <c r="J132" s="341" t="s">
        <v>553</v>
      </c>
      <c r="K132" s="341" t="s">
        <v>548</v>
      </c>
      <c r="L132" s="341" t="s">
        <v>729</v>
      </c>
      <c r="M132" s="341" t="s">
        <v>720</v>
      </c>
      <c r="N132" s="341" t="s">
        <v>715</v>
      </c>
      <c r="O132" s="341" t="s">
        <v>717</v>
      </c>
      <c r="P132" s="341" t="s">
        <v>716</v>
      </c>
      <c r="Q132" s="341" t="s">
        <v>716</v>
      </c>
      <c r="R132" s="341" t="s">
        <v>717</v>
      </c>
      <c r="S132" s="341" t="s">
        <v>715</v>
      </c>
      <c r="T132" s="342">
        <v>3610301</v>
      </c>
      <c r="U132" s="342">
        <v>4040331</v>
      </c>
      <c r="V132" s="342">
        <v>3630401</v>
      </c>
      <c r="W132" s="342">
        <v>1</v>
      </c>
      <c r="X132" s="342">
        <v>0</v>
      </c>
      <c r="Y132" s="342">
        <v>0</v>
      </c>
      <c r="Z132" s="342">
        <v>6972</v>
      </c>
      <c r="AA132" s="342">
        <v>4317</v>
      </c>
      <c r="AB132" s="342">
        <v>7538</v>
      </c>
      <c r="AC132" s="342">
        <v>6948</v>
      </c>
      <c r="AD132" s="342">
        <v>6948</v>
      </c>
      <c r="AE132" s="342">
        <v>6331</v>
      </c>
      <c r="AF132" s="342">
        <v>1804</v>
      </c>
      <c r="AG132" s="342">
        <v>116</v>
      </c>
      <c r="AH132" s="342">
        <v>262</v>
      </c>
      <c r="AI132" s="342">
        <v>210</v>
      </c>
      <c r="AJ132" s="342">
        <v>210</v>
      </c>
      <c r="AK132" s="342">
        <v>11322690</v>
      </c>
      <c r="AL132" s="342">
        <v>9487035</v>
      </c>
      <c r="AM132" s="342">
        <v>3340864</v>
      </c>
      <c r="AN132" s="342">
        <v>5115500</v>
      </c>
      <c r="AO132" s="342">
        <v>0</v>
      </c>
      <c r="AP132" s="342">
        <v>0</v>
      </c>
      <c r="AQ132" s="342">
        <v>1030671</v>
      </c>
      <c r="AR132" s="342">
        <v>8809357</v>
      </c>
      <c r="AS132" s="342">
        <v>0</v>
      </c>
      <c r="AT132" s="342">
        <v>0</v>
      </c>
      <c r="AU132" s="342">
        <v>677678</v>
      </c>
      <c r="AV132" s="342">
        <v>0</v>
      </c>
      <c r="AW132" s="342">
        <v>5791553</v>
      </c>
      <c r="AX132" s="342">
        <v>52</v>
      </c>
      <c r="AY132" s="342">
        <v>51</v>
      </c>
      <c r="AZ132" s="342">
        <v>1</v>
      </c>
      <c r="BA132" s="342">
        <v>0</v>
      </c>
      <c r="BB132" s="342">
        <v>0</v>
      </c>
      <c r="BC132" s="342">
        <v>0</v>
      </c>
      <c r="BD132" s="342">
        <v>0</v>
      </c>
      <c r="BE132" s="342">
        <v>0</v>
      </c>
      <c r="BF132" s="342">
        <v>0</v>
      </c>
      <c r="BG132" s="342">
        <v>0</v>
      </c>
      <c r="BH132" s="342">
        <v>0</v>
      </c>
      <c r="BI132" s="342">
        <v>0</v>
      </c>
      <c r="BJ132" s="342">
        <v>0</v>
      </c>
      <c r="BK132" s="342">
        <v>0</v>
      </c>
      <c r="BL132" s="342">
        <v>0</v>
      </c>
      <c r="BM132" s="342">
        <v>0</v>
      </c>
      <c r="BN132" s="342">
        <v>0</v>
      </c>
      <c r="BO132" s="342">
        <v>0</v>
      </c>
      <c r="BP132" s="342">
        <v>1338222</v>
      </c>
      <c r="BQ132" s="342">
        <v>1338222</v>
      </c>
      <c r="BR132" s="342">
        <v>0</v>
      </c>
      <c r="BS132" s="342">
        <v>1153560</v>
      </c>
      <c r="BT132" s="342">
        <v>0</v>
      </c>
      <c r="BU132" s="342">
        <v>0</v>
      </c>
      <c r="BV132" s="342">
        <v>0</v>
      </c>
      <c r="BW132" s="342">
        <v>0</v>
      </c>
      <c r="BX132" s="342">
        <v>0</v>
      </c>
      <c r="BY132" s="342">
        <v>0</v>
      </c>
      <c r="BZ132" s="342">
        <v>1</v>
      </c>
      <c r="CA132" s="342">
        <v>0</v>
      </c>
    </row>
    <row r="133" spans="1:109">
      <c r="A133" s="431" t="str">
        <f t="shared" si="2"/>
        <v>1711002263435000</v>
      </c>
      <c r="B133" s="341" t="s">
        <v>1493</v>
      </c>
      <c r="C133" s="341" t="s">
        <v>543</v>
      </c>
      <c r="D133" s="341" t="s">
        <v>557</v>
      </c>
      <c r="E133" s="341" t="s">
        <v>715</v>
      </c>
      <c r="F133" s="341" t="s">
        <v>569</v>
      </c>
      <c r="G133" s="341" t="s">
        <v>458</v>
      </c>
      <c r="H133" s="341" t="s">
        <v>546</v>
      </c>
      <c r="J133" s="341" t="s">
        <v>553</v>
      </c>
      <c r="K133" s="341" t="s">
        <v>550</v>
      </c>
      <c r="L133" s="341" t="s">
        <v>729</v>
      </c>
      <c r="M133" s="341" t="s">
        <v>720</v>
      </c>
      <c r="N133" s="341" t="s">
        <v>715</v>
      </c>
      <c r="O133" s="341" t="s">
        <v>717</v>
      </c>
      <c r="P133" s="341" t="s">
        <v>716</v>
      </c>
      <c r="Q133" s="341" t="s">
        <v>716</v>
      </c>
      <c r="R133" s="341" t="s">
        <v>717</v>
      </c>
      <c r="S133" s="341" t="s">
        <v>715</v>
      </c>
      <c r="T133" s="342">
        <v>0</v>
      </c>
      <c r="U133" s="342">
        <v>0</v>
      </c>
      <c r="V133" s="342">
        <v>1</v>
      </c>
      <c r="W133" s="342">
        <v>2</v>
      </c>
      <c r="X133" s="342">
        <v>3</v>
      </c>
      <c r="Y133" s="342">
        <v>0</v>
      </c>
      <c r="Z133" s="342">
        <v>331</v>
      </c>
      <c r="AA133" s="342">
        <v>4040331</v>
      </c>
      <c r="AB133" s="342">
        <v>4040331</v>
      </c>
      <c r="AC133" s="342">
        <v>0</v>
      </c>
      <c r="AD133" s="342">
        <v>0</v>
      </c>
      <c r="AE133" s="342">
        <v>0</v>
      </c>
      <c r="AF133" s="342">
        <v>0</v>
      </c>
      <c r="AG133" s="342">
        <v>0</v>
      </c>
      <c r="AH133" s="342">
        <v>1</v>
      </c>
      <c r="AI133" s="342">
        <v>0</v>
      </c>
      <c r="AJ133" s="342">
        <v>0</v>
      </c>
      <c r="AK133" s="342">
        <v>1</v>
      </c>
      <c r="AL133" s="342">
        <v>0</v>
      </c>
      <c r="AM133" s="342">
        <v>1</v>
      </c>
    </row>
    <row r="134" spans="1:109">
      <c r="A134" s="431" t="str">
        <f t="shared" si="2"/>
        <v>0102101263435000</v>
      </c>
      <c r="B134" s="341" t="s">
        <v>1493</v>
      </c>
      <c r="C134" s="341" t="s">
        <v>543</v>
      </c>
      <c r="D134" s="341" t="s">
        <v>548</v>
      </c>
      <c r="E134" s="341" t="s">
        <v>545</v>
      </c>
      <c r="F134" s="341" t="s">
        <v>569</v>
      </c>
      <c r="G134" s="341" t="s">
        <v>458</v>
      </c>
      <c r="H134" s="341" t="s">
        <v>546</v>
      </c>
      <c r="J134" s="341" t="s">
        <v>549</v>
      </c>
      <c r="K134" s="341" t="s">
        <v>548</v>
      </c>
      <c r="L134" s="341" t="s">
        <v>719</v>
      </c>
      <c r="M134" s="341" t="s">
        <v>720</v>
      </c>
      <c r="N134" s="341" t="s">
        <v>715</v>
      </c>
      <c r="O134" s="341" t="s">
        <v>545</v>
      </c>
      <c r="P134" s="341" t="s">
        <v>545</v>
      </c>
      <c r="Q134" s="341" t="s">
        <v>545</v>
      </c>
      <c r="R134" s="341" t="s">
        <v>545</v>
      </c>
      <c r="S134" s="341" t="s">
        <v>545</v>
      </c>
      <c r="T134" s="342">
        <v>3995</v>
      </c>
      <c r="U134" s="342">
        <v>1706</v>
      </c>
      <c r="V134" s="342">
        <v>0</v>
      </c>
      <c r="W134" s="342">
        <v>0</v>
      </c>
      <c r="X134" s="342">
        <v>1152</v>
      </c>
      <c r="Y134" s="342">
        <v>6853</v>
      </c>
      <c r="Z134" s="342">
        <v>977</v>
      </c>
      <c r="AA134" s="342">
        <v>977</v>
      </c>
      <c r="AB134" s="342">
        <v>0</v>
      </c>
      <c r="AC134" s="342">
        <v>0</v>
      </c>
      <c r="AD134" s="342">
        <v>0</v>
      </c>
      <c r="AE134" s="342">
        <v>3035</v>
      </c>
      <c r="AF134" s="342">
        <v>0</v>
      </c>
      <c r="AG134" s="342">
        <v>401</v>
      </c>
      <c r="AH134" s="342">
        <v>1937</v>
      </c>
      <c r="AI134" s="342">
        <v>120</v>
      </c>
      <c r="AJ134" s="342">
        <v>330</v>
      </c>
      <c r="AK134" s="342">
        <v>0</v>
      </c>
      <c r="AL134" s="342">
        <v>4236</v>
      </c>
      <c r="AM134" s="342">
        <v>785</v>
      </c>
      <c r="AN134" s="342">
        <v>0</v>
      </c>
      <c r="AO134" s="342">
        <v>0</v>
      </c>
      <c r="AP134" s="342">
        <v>0</v>
      </c>
      <c r="AQ134" s="342">
        <v>0</v>
      </c>
      <c r="AR134" s="342">
        <v>533</v>
      </c>
      <c r="AS134" s="342">
        <v>0</v>
      </c>
      <c r="AT134" s="342">
        <v>0</v>
      </c>
      <c r="AU134" s="342">
        <v>5512</v>
      </c>
      <c r="AV134" s="342">
        <v>23934</v>
      </c>
      <c r="AW134" s="342">
        <v>0</v>
      </c>
      <c r="AX134" s="342">
        <v>0</v>
      </c>
      <c r="AY134" s="342">
        <v>23934</v>
      </c>
    </row>
    <row r="135" spans="1:109">
      <c r="A135" s="431" t="str">
        <f t="shared" si="2"/>
        <v>1712101263435000</v>
      </c>
      <c r="B135" s="341" t="s">
        <v>1493</v>
      </c>
      <c r="C135" s="341" t="s">
        <v>543</v>
      </c>
      <c r="D135" s="341" t="s">
        <v>557</v>
      </c>
      <c r="E135" s="341" t="s">
        <v>715</v>
      </c>
      <c r="F135" s="341" t="s">
        <v>569</v>
      </c>
      <c r="G135" s="341" t="s">
        <v>458</v>
      </c>
      <c r="H135" s="341" t="s">
        <v>546</v>
      </c>
      <c r="J135" s="341" t="s">
        <v>549</v>
      </c>
      <c r="K135" s="341" t="s">
        <v>548</v>
      </c>
      <c r="L135" s="341" t="s">
        <v>729</v>
      </c>
      <c r="M135" s="341" t="s">
        <v>720</v>
      </c>
      <c r="N135" s="341" t="s">
        <v>715</v>
      </c>
      <c r="O135" s="341" t="s">
        <v>717</v>
      </c>
      <c r="P135" s="341" t="s">
        <v>716</v>
      </c>
      <c r="Q135" s="341" t="s">
        <v>716</v>
      </c>
      <c r="R135" s="341" t="s">
        <v>717</v>
      </c>
      <c r="S135" s="341" t="s">
        <v>715</v>
      </c>
      <c r="T135" s="342">
        <v>4156</v>
      </c>
      <c r="U135" s="342">
        <v>2360</v>
      </c>
      <c r="V135" s="342">
        <v>0</v>
      </c>
      <c r="W135" s="342">
        <v>0</v>
      </c>
      <c r="X135" s="342">
        <v>1275</v>
      </c>
      <c r="Y135" s="342">
        <v>7791</v>
      </c>
      <c r="Z135" s="342">
        <v>21210</v>
      </c>
      <c r="AA135" s="342">
        <v>21210</v>
      </c>
      <c r="AB135" s="342">
        <v>0</v>
      </c>
      <c r="AC135" s="342">
        <v>0</v>
      </c>
      <c r="AD135" s="342">
        <v>0</v>
      </c>
      <c r="AE135" s="342">
        <v>0</v>
      </c>
      <c r="AF135" s="342">
        <v>0</v>
      </c>
      <c r="AG135" s="342">
        <v>0</v>
      </c>
      <c r="AH135" s="342">
        <v>0</v>
      </c>
      <c r="AI135" s="342">
        <v>0</v>
      </c>
      <c r="AJ135" s="342">
        <v>0</v>
      </c>
      <c r="AK135" s="342">
        <v>0</v>
      </c>
      <c r="AL135" s="342">
        <v>9528</v>
      </c>
      <c r="AM135" s="342">
        <v>0</v>
      </c>
      <c r="AN135" s="342">
        <v>0</v>
      </c>
      <c r="AO135" s="342">
        <v>0</v>
      </c>
      <c r="AP135" s="342">
        <v>0</v>
      </c>
      <c r="AQ135" s="342">
        <v>0</v>
      </c>
      <c r="AR135" s="342">
        <v>0</v>
      </c>
      <c r="AS135" s="342">
        <v>0</v>
      </c>
      <c r="AT135" s="342">
        <v>74434</v>
      </c>
      <c r="AU135" s="342">
        <v>10798</v>
      </c>
      <c r="AV135" s="342">
        <v>123761</v>
      </c>
      <c r="AW135" s="342">
        <v>0</v>
      </c>
      <c r="AX135" s="342">
        <v>0</v>
      </c>
      <c r="AY135" s="342">
        <v>123761</v>
      </c>
    </row>
    <row r="136" spans="1:109">
      <c r="A136" s="431" t="str">
        <f t="shared" si="2"/>
        <v>0102102263435000</v>
      </c>
      <c r="B136" s="341" t="s">
        <v>1493</v>
      </c>
      <c r="C136" s="341" t="s">
        <v>543</v>
      </c>
      <c r="D136" s="341" t="s">
        <v>548</v>
      </c>
      <c r="E136" s="341" t="s">
        <v>545</v>
      </c>
      <c r="F136" s="341" t="s">
        <v>569</v>
      </c>
      <c r="G136" s="341" t="s">
        <v>458</v>
      </c>
      <c r="H136" s="341" t="s">
        <v>546</v>
      </c>
      <c r="J136" s="341" t="s">
        <v>549</v>
      </c>
      <c r="K136" s="341" t="s">
        <v>550</v>
      </c>
      <c r="L136" s="341" t="s">
        <v>719</v>
      </c>
      <c r="M136" s="341" t="s">
        <v>720</v>
      </c>
      <c r="N136" s="341" t="s">
        <v>715</v>
      </c>
      <c r="O136" s="341" t="s">
        <v>545</v>
      </c>
      <c r="P136" s="341" t="s">
        <v>545</v>
      </c>
      <c r="Q136" s="341" t="s">
        <v>545</v>
      </c>
      <c r="R136" s="341" t="s">
        <v>545</v>
      </c>
      <c r="S136" s="341" t="s">
        <v>545</v>
      </c>
      <c r="T136" s="342">
        <v>3995</v>
      </c>
      <c r="U136" s="342">
        <v>0</v>
      </c>
      <c r="V136" s="342">
        <v>1706</v>
      </c>
      <c r="W136" s="342">
        <v>0</v>
      </c>
      <c r="X136" s="342">
        <v>0</v>
      </c>
      <c r="Y136" s="342">
        <v>0</v>
      </c>
      <c r="Z136" s="342">
        <v>0</v>
      </c>
      <c r="AA136" s="342">
        <v>0</v>
      </c>
      <c r="AB136" s="342">
        <v>1152</v>
      </c>
      <c r="AC136" s="342">
        <v>0</v>
      </c>
      <c r="AD136" s="342">
        <v>0</v>
      </c>
      <c r="AE136" s="342">
        <v>6853</v>
      </c>
      <c r="AF136" s="342">
        <v>0</v>
      </c>
      <c r="AG136" s="342">
        <v>0</v>
      </c>
    </row>
    <row r="137" spans="1:109">
      <c r="A137" s="431" t="str">
        <f t="shared" si="2"/>
        <v>1712102263435000</v>
      </c>
      <c r="B137" s="341" t="s">
        <v>1493</v>
      </c>
      <c r="C137" s="341" t="s">
        <v>543</v>
      </c>
      <c r="D137" s="341" t="s">
        <v>557</v>
      </c>
      <c r="E137" s="341" t="s">
        <v>715</v>
      </c>
      <c r="F137" s="341" t="s">
        <v>569</v>
      </c>
      <c r="G137" s="341" t="s">
        <v>458</v>
      </c>
      <c r="H137" s="341" t="s">
        <v>546</v>
      </c>
      <c r="J137" s="341" t="s">
        <v>549</v>
      </c>
      <c r="K137" s="341" t="s">
        <v>550</v>
      </c>
      <c r="L137" s="341" t="s">
        <v>729</v>
      </c>
      <c r="M137" s="341" t="s">
        <v>720</v>
      </c>
      <c r="N137" s="341" t="s">
        <v>715</v>
      </c>
      <c r="O137" s="341" t="s">
        <v>717</v>
      </c>
      <c r="P137" s="341" t="s">
        <v>716</v>
      </c>
      <c r="Q137" s="341" t="s">
        <v>716</v>
      </c>
      <c r="R137" s="341" t="s">
        <v>717</v>
      </c>
      <c r="S137" s="341" t="s">
        <v>715</v>
      </c>
      <c r="T137" s="342">
        <v>4156</v>
      </c>
      <c r="U137" s="342">
        <v>0</v>
      </c>
      <c r="V137" s="342">
        <v>2360</v>
      </c>
      <c r="W137" s="342">
        <v>0</v>
      </c>
      <c r="X137" s="342">
        <v>0</v>
      </c>
      <c r="Y137" s="342">
        <v>0</v>
      </c>
      <c r="Z137" s="342">
        <v>0</v>
      </c>
      <c r="AA137" s="342">
        <v>0</v>
      </c>
      <c r="AB137" s="342">
        <v>1275</v>
      </c>
      <c r="AC137" s="342">
        <v>0</v>
      </c>
      <c r="AD137" s="342">
        <v>0</v>
      </c>
      <c r="AE137" s="342">
        <v>7791</v>
      </c>
      <c r="AF137" s="342">
        <v>0</v>
      </c>
      <c r="AG137" s="342">
        <v>0</v>
      </c>
    </row>
    <row r="138" spans="1:109">
      <c r="A138" s="431" t="str">
        <f t="shared" si="2"/>
        <v>1713201263435000</v>
      </c>
      <c r="B138" s="341" t="s">
        <v>1493</v>
      </c>
      <c r="C138" s="341" t="s">
        <v>543</v>
      </c>
      <c r="D138" s="341" t="s">
        <v>557</v>
      </c>
      <c r="E138" s="341" t="s">
        <v>715</v>
      </c>
      <c r="F138" s="341" t="s">
        <v>569</v>
      </c>
      <c r="G138" s="341" t="s">
        <v>458</v>
      </c>
      <c r="H138" s="341" t="s">
        <v>546</v>
      </c>
      <c r="J138" s="341" t="s">
        <v>725</v>
      </c>
      <c r="K138" s="341" t="s">
        <v>548</v>
      </c>
      <c r="L138" s="341" t="s">
        <v>729</v>
      </c>
      <c r="M138" s="341" t="s">
        <v>720</v>
      </c>
      <c r="N138" s="341" t="s">
        <v>715</v>
      </c>
      <c r="O138" s="341" t="s">
        <v>717</v>
      </c>
      <c r="P138" s="341" t="s">
        <v>716</v>
      </c>
      <c r="Q138" s="341" t="s">
        <v>716</v>
      </c>
      <c r="R138" s="341" t="s">
        <v>717</v>
      </c>
      <c r="S138" s="341" t="s">
        <v>715</v>
      </c>
      <c r="T138" s="342">
        <v>0</v>
      </c>
      <c r="U138" s="342">
        <v>0</v>
      </c>
      <c r="V138" s="342">
        <v>0</v>
      </c>
      <c r="W138" s="342">
        <v>0</v>
      </c>
      <c r="X138" s="342">
        <v>0</v>
      </c>
      <c r="Y138" s="342">
        <v>0</v>
      </c>
      <c r="Z138" s="342">
        <v>0</v>
      </c>
      <c r="AA138" s="342">
        <v>0</v>
      </c>
      <c r="AB138" s="342">
        <v>0</v>
      </c>
      <c r="AC138" s="342">
        <v>0</v>
      </c>
      <c r="AD138" s="342">
        <v>0</v>
      </c>
      <c r="AE138" s="342">
        <v>0</v>
      </c>
      <c r="AF138" s="342">
        <v>0</v>
      </c>
      <c r="AG138" s="342">
        <v>0</v>
      </c>
      <c r="AH138" s="342">
        <v>0</v>
      </c>
      <c r="AI138" s="342">
        <v>0</v>
      </c>
      <c r="AJ138" s="342">
        <v>0</v>
      </c>
      <c r="AK138" s="342">
        <v>0</v>
      </c>
      <c r="AL138" s="342">
        <v>0</v>
      </c>
      <c r="AM138" s="342">
        <v>0</v>
      </c>
      <c r="AN138" s="342">
        <v>0</v>
      </c>
      <c r="AO138" s="342">
        <v>0</v>
      </c>
      <c r="AP138" s="342">
        <v>0</v>
      </c>
      <c r="AQ138" s="342">
        <v>0</v>
      </c>
      <c r="AR138" s="342">
        <v>0</v>
      </c>
      <c r="AS138" s="342">
        <v>0</v>
      </c>
      <c r="AT138" s="342">
        <v>0</v>
      </c>
      <c r="AU138" s="342">
        <v>0</v>
      </c>
      <c r="AV138" s="342">
        <v>0</v>
      </c>
      <c r="AW138" s="342">
        <v>0</v>
      </c>
      <c r="AX138" s="342">
        <v>0</v>
      </c>
      <c r="AY138" s="342">
        <v>0</v>
      </c>
      <c r="AZ138" s="342">
        <v>0</v>
      </c>
      <c r="BA138" s="342">
        <v>0</v>
      </c>
      <c r="BB138" s="342">
        <v>7791</v>
      </c>
      <c r="BC138" s="342">
        <v>74434</v>
      </c>
      <c r="BD138" s="342">
        <v>9528</v>
      </c>
      <c r="BE138" s="342">
        <v>10798</v>
      </c>
      <c r="BF138" s="342">
        <v>102551</v>
      </c>
      <c r="BG138" s="342">
        <v>101943</v>
      </c>
      <c r="BH138" s="342">
        <v>0</v>
      </c>
      <c r="BI138" s="342">
        <v>608</v>
      </c>
      <c r="BJ138" s="342">
        <v>102551</v>
      </c>
      <c r="BK138" s="342">
        <v>101943</v>
      </c>
      <c r="BL138" s="342">
        <v>0</v>
      </c>
      <c r="BM138" s="342">
        <v>0</v>
      </c>
      <c r="BN138" s="342">
        <v>0</v>
      </c>
      <c r="BO138" s="342">
        <v>0</v>
      </c>
      <c r="BP138" s="342">
        <v>608</v>
      </c>
      <c r="BQ138" s="342">
        <v>0</v>
      </c>
      <c r="BR138" s="342">
        <v>21210</v>
      </c>
      <c r="BS138" s="342">
        <v>14381</v>
      </c>
      <c r="BT138" s="342">
        <v>1817</v>
      </c>
      <c r="BU138" s="342">
        <v>111</v>
      </c>
      <c r="BV138" s="342">
        <v>0</v>
      </c>
      <c r="BW138" s="342">
        <v>4568</v>
      </c>
      <c r="BX138" s="342">
        <v>333</v>
      </c>
      <c r="BY138" s="342">
        <v>129880</v>
      </c>
      <c r="BZ138" s="342">
        <v>95693</v>
      </c>
      <c r="CA138" s="342">
        <v>6918</v>
      </c>
    </row>
    <row r="139" spans="1:109">
      <c r="A139" s="431" t="str">
        <f t="shared" si="2"/>
        <v>1713202263435000</v>
      </c>
      <c r="B139" s="341" t="s">
        <v>1493</v>
      </c>
      <c r="C139" s="341" t="s">
        <v>543</v>
      </c>
      <c r="D139" s="341" t="s">
        <v>557</v>
      </c>
      <c r="E139" s="341" t="s">
        <v>715</v>
      </c>
      <c r="F139" s="341" t="s">
        <v>569</v>
      </c>
      <c r="G139" s="341" t="s">
        <v>458</v>
      </c>
      <c r="H139" s="341" t="s">
        <v>546</v>
      </c>
      <c r="J139" s="341" t="s">
        <v>725</v>
      </c>
      <c r="K139" s="341" t="s">
        <v>550</v>
      </c>
      <c r="L139" s="341" t="s">
        <v>729</v>
      </c>
      <c r="M139" s="341" t="s">
        <v>720</v>
      </c>
      <c r="N139" s="341" t="s">
        <v>715</v>
      </c>
      <c r="O139" s="341" t="s">
        <v>717</v>
      </c>
      <c r="P139" s="341" t="s">
        <v>716</v>
      </c>
      <c r="Q139" s="341" t="s">
        <v>716</v>
      </c>
      <c r="R139" s="341" t="s">
        <v>717</v>
      </c>
      <c r="S139" s="341" t="s">
        <v>715</v>
      </c>
      <c r="T139" s="342">
        <v>777</v>
      </c>
      <c r="U139" s="342">
        <v>0</v>
      </c>
      <c r="V139" s="342">
        <v>24162</v>
      </c>
      <c r="W139" s="342">
        <v>2330</v>
      </c>
      <c r="X139" s="342">
        <v>0</v>
      </c>
      <c r="Y139" s="342">
        <v>0</v>
      </c>
      <c r="Z139" s="342">
        <v>151090</v>
      </c>
      <c r="AA139" s="342">
        <v>110074</v>
      </c>
      <c r="AB139" s="342">
        <v>8735</v>
      </c>
      <c r="AC139" s="342">
        <v>888</v>
      </c>
      <c r="AD139" s="342">
        <v>0</v>
      </c>
      <c r="AE139" s="342">
        <v>28730</v>
      </c>
      <c r="AF139" s="342">
        <v>2663</v>
      </c>
      <c r="AG139" s="342">
        <v>0</v>
      </c>
      <c r="AH139" s="342">
        <v>253641</v>
      </c>
      <c r="AI139" s="342">
        <v>212017</v>
      </c>
      <c r="AJ139" s="342">
        <v>8735</v>
      </c>
      <c r="AK139" s="342">
        <v>32889</v>
      </c>
      <c r="AL139" s="342">
        <v>0</v>
      </c>
      <c r="AM139" s="342">
        <v>0</v>
      </c>
      <c r="AN139" s="342">
        <v>0</v>
      </c>
      <c r="AO139" s="342">
        <v>0</v>
      </c>
      <c r="AP139" s="342">
        <v>0</v>
      </c>
      <c r="AQ139" s="342">
        <v>141029</v>
      </c>
      <c r="AR139" s="342">
        <v>0</v>
      </c>
      <c r="AS139" s="342">
        <v>0</v>
      </c>
    </row>
    <row r="140" spans="1:109">
      <c r="A140" s="431" t="str">
        <f t="shared" si="2"/>
        <v>1713301263435000</v>
      </c>
      <c r="B140" s="341" t="s">
        <v>1493</v>
      </c>
      <c r="C140" s="341" t="s">
        <v>543</v>
      </c>
      <c r="D140" s="341" t="s">
        <v>557</v>
      </c>
      <c r="E140" s="341" t="s">
        <v>715</v>
      </c>
      <c r="F140" s="341" t="s">
        <v>569</v>
      </c>
      <c r="G140" s="341" t="s">
        <v>458</v>
      </c>
      <c r="H140" s="341" t="s">
        <v>546</v>
      </c>
      <c r="J140" s="341" t="s">
        <v>724</v>
      </c>
      <c r="K140" s="341" t="s">
        <v>548</v>
      </c>
      <c r="L140" s="341" t="s">
        <v>729</v>
      </c>
      <c r="M140" s="341" t="s">
        <v>720</v>
      </c>
      <c r="N140" s="341" t="s">
        <v>715</v>
      </c>
      <c r="O140" s="341" t="s">
        <v>717</v>
      </c>
      <c r="P140" s="341" t="s">
        <v>716</v>
      </c>
      <c r="Q140" s="341" t="s">
        <v>716</v>
      </c>
      <c r="R140" s="341" t="s">
        <v>717</v>
      </c>
      <c r="S140" s="341" t="s">
        <v>715</v>
      </c>
      <c r="T140" s="342">
        <v>2</v>
      </c>
      <c r="U140" s="342">
        <v>272</v>
      </c>
      <c r="V140" s="342">
        <v>23400</v>
      </c>
      <c r="W140" s="342">
        <v>6</v>
      </c>
      <c r="X140" s="342">
        <v>101</v>
      </c>
      <c r="Y140" s="342">
        <v>203</v>
      </c>
      <c r="Z140" s="342">
        <v>20</v>
      </c>
      <c r="AA140" s="342">
        <v>100</v>
      </c>
      <c r="AB140" s="342">
        <v>123400</v>
      </c>
      <c r="AC140" s="342">
        <v>200</v>
      </c>
      <c r="AD140" s="342">
        <v>4260601</v>
      </c>
      <c r="AE140" s="342">
        <v>4031213</v>
      </c>
      <c r="AF140" s="342">
        <v>2029</v>
      </c>
      <c r="AG140" s="342">
        <v>12182</v>
      </c>
      <c r="AH140" s="342">
        <v>72902</v>
      </c>
      <c r="AI140" s="342">
        <v>159252</v>
      </c>
      <c r="AJ140" s="342">
        <v>850052</v>
      </c>
      <c r="AK140" s="342">
        <v>1713552</v>
      </c>
      <c r="AL140" s="342">
        <v>169971</v>
      </c>
      <c r="AM140" s="342">
        <v>401810</v>
      </c>
      <c r="AN140" s="342">
        <v>29547</v>
      </c>
      <c r="AO140" s="342">
        <v>23167</v>
      </c>
      <c r="AP140" s="342">
        <v>27077</v>
      </c>
      <c r="AQ140" s="342">
        <v>106568</v>
      </c>
      <c r="AR140" s="342">
        <v>251894</v>
      </c>
      <c r="AS140" s="342">
        <v>143526</v>
      </c>
      <c r="AT140" s="342">
        <v>0</v>
      </c>
      <c r="AU140" s="342">
        <v>0</v>
      </c>
      <c r="AV140" s="342">
        <v>0</v>
      </c>
      <c r="AW140" s="342">
        <v>0</v>
      </c>
      <c r="AX140" s="342">
        <v>0</v>
      </c>
      <c r="AY140" s="342">
        <v>0</v>
      </c>
      <c r="AZ140" s="342">
        <v>0</v>
      </c>
      <c r="BA140" s="342">
        <v>0</v>
      </c>
      <c r="BB140" s="342">
        <v>1</v>
      </c>
      <c r="BC140" s="342">
        <v>0</v>
      </c>
      <c r="BD140" s="342">
        <v>0</v>
      </c>
      <c r="BE140" s="342">
        <v>0</v>
      </c>
      <c r="BF140" s="342">
        <v>0</v>
      </c>
      <c r="BG140" s="342">
        <v>0</v>
      </c>
      <c r="BH140" s="342">
        <v>0</v>
      </c>
      <c r="BI140" s="342">
        <v>0</v>
      </c>
      <c r="BJ140" s="342">
        <v>0</v>
      </c>
      <c r="BK140" s="342">
        <v>0</v>
      </c>
      <c r="BL140" s="342">
        <v>0</v>
      </c>
      <c r="BM140" s="342">
        <v>0</v>
      </c>
      <c r="BN140" s="342">
        <v>0</v>
      </c>
      <c r="BO140" s="342">
        <v>0</v>
      </c>
      <c r="BP140" s="342">
        <v>0</v>
      </c>
      <c r="BQ140" s="342">
        <v>0</v>
      </c>
      <c r="BR140" s="342">
        <v>0</v>
      </c>
      <c r="BS140" s="342">
        <v>0</v>
      </c>
      <c r="BT140" s="342">
        <v>0</v>
      </c>
      <c r="BU140" s="342">
        <v>0</v>
      </c>
      <c r="BV140" s="342">
        <v>0</v>
      </c>
      <c r="BW140" s="342">
        <v>0</v>
      </c>
      <c r="BX140" s="342">
        <v>0</v>
      </c>
      <c r="BY140" s="342">
        <v>0</v>
      </c>
      <c r="BZ140" s="342">
        <v>0</v>
      </c>
      <c r="CA140" s="342">
        <v>0</v>
      </c>
    </row>
    <row r="141" spans="1:109">
      <c r="A141" s="431" t="str">
        <f t="shared" si="2"/>
        <v>1713302263435000</v>
      </c>
      <c r="B141" s="341" t="s">
        <v>1493</v>
      </c>
      <c r="C141" s="341" t="s">
        <v>543</v>
      </c>
      <c r="D141" s="341" t="s">
        <v>557</v>
      </c>
      <c r="E141" s="341" t="s">
        <v>715</v>
      </c>
      <c r="F141" s="341" t="s">
        <v>569</v>
      </c>
      <c r="G141" s="341" t="s">
        <v>458</v>
      </c>
      <c r="H141" s="341" t="s">
        <v>546</v>
      </c>
      <c r="J141" s="341" t="s">
        <v>724</v>
      </c>
      <c r="K141" s="341" t="s">
        <v>550</v>
      </c>
      <c r="L141" s="341" t="s">
        <v>729</v>
      </c>
      <c r="M141" s="341" t="s">
        <v>720</v>
      </c>
      <c r="N141" s="341" t="s">
        <v>715</v>
      </c>
      <c r="O141" s="341" t="s">
        <v>717</v>
      </c>
      <c r="P141" s="341" t="s">
        <v>716</v>
      </c>
      <c r="Q141" s="341" t="s">
        <v>716</v>
      </c>
      <c r="R141" s="341" t="s">
        <v>717</v>
      </c>
      <c r="S141" s="341" t="s">
        <v>715</v>
      </c>
      <c r="T141" s="342">
        <v>0</v>
      </c>
      <c r="U141" s="342">
        <v>0</v>
      </c>
      <c r="V141" s="342">
        <v>0</v>
      </c>
      <c r="W141" s="342">
        <v>0</v>
      </c>
      <c r="X141" s="342">
        <v>0</v>
      </c>
    </row>
    <row r="142" spans="1:109">
      <c r="A142" s="431" t="str">
        <f t="shared" si="2"/>
        <v>0104001263435000</v>
      </c>
      <c r="B142" s="341" t="s">
        <v>1493</v>
      </c>
      <c r="C142" s="341" t="s">
        <v>543</v>
      </c>
      <c r="D142" s="341" t="s">
        <v>548</v>
      </c>
      <c r="E142" s="341" t="s">
        <v>545</v>
      </c>
      <c r="F142" s="341" t="s">
        <v>569</v>
      </c>
      <c r="G142" s="341" t="s">
        <v>458</v>
      </c>
      <c r="H142" s="341" t="s">
        <v>546</v>
      </c>
      <c r="J142" s="341" t="s">
        <v>560</v>
      </c>
      <c r="K142" s="341" t="s">
        <v>548</v>
      </c>
      <c r="L142" s="341" t="s">
        <v>719</v>
      </c>
      <c r="M142" s="341" t="s">
        <v>720</v>
      </c>
      <c r="N142" s="341" t="s">
        <v>715</v>
      </c>
      <c r="O142" s="341" t="s">
        <v>545</v>
      </c>
      <c r="P142" s="341" t="s">
        <v>545</v>
      </c>
      <c r="Q142" s="341" t="s">
        <v>545</v>
      </c>
      <c r="R142" s="341" t="s">
        <v>545</v>
      </c>
      <c r="S142" s="341" t="s">
        <v>545</v>
      </c>
      <c r="T142" s="342">
        <v>0</v>
      </c>
      <c r="U142" s="342">
        <v>0</v>
      </c>
      <c r="V142" s="342">
        <v>280</v>
      </c>
      <c r="W142" s="342">
        <v>140</v>
      </c>
      <c r="X142" s="342">
        <v>0</v>
      </c>
      <c r="Y142" s="342">
        <v>0</v>
      </c>
      <c r="Z142" s="342">
        <v>280</v>
      </c>
      <c r="AA142" s="342">
        <v>140</v>
      </c>
      <c r="AB142" s="342">
        <v>0</v>
      </c>
      <c r="AC142" s="342">
        <v>0</v>
      </c>
      <c r="AD142" s="342">
        <v>0</v>
      </c>
      <c r="AE142" s="342">
        <v>0</v>
      </c>
      <c r="AF142" s="342">
        <v>0</v>
      </c>
      <c r="AG142" s="342">
        <v>0</v>
      </c>
      <c r="AH142" s="342">
        <v>0</v>
      </c>
      <c r="AI142" s="342">
        <v>0</v>
      </c>
      <c r="AJ142" s="342">
        <v>0</v>
      </c>
      <c r="AK142" s="342">
        <v>0</v>
      </c>
      <c r="AL142" s="342">
        <v>0</v>
      </c>
      <c r="AM142" s="342">
        <v>0</v>
      </c>
      <c r="AN142" s="342">
        <v>0</v>
      </c>
      <c r="AO142" s="342">
        <v>0</v>
      </c>
      <c r="AP142" s="342">
        <v>0</v>
      </c>
      <c r="AQ142" s="342">
        <v>0</v>
      </c>
      <c r="AR142" s="342">
        <v>0</v>
      </c>
      <c r="AS142" s="342">
        <v>0</v>
      </c>
      <c r="AT142" s="342">
        <v>0</v>
      </c>
      <c r="AU142" s="342">
        <v>0</v>
      </c>
      <c r="AV142" s="342">
        <v>2816</v>
      </c>
      <c r="AW142" s="342">
        <v>1408</v>
      </c>
      <c r="AX142" s="342">
        <v>0</v>
      </c>
      <c r="AY142" s="342">
        <v>0</v>
      </c>
      <c r="AZ142" s="342">
        <v>2816</v>
      </c>
      <c r="BA142" s="342">
        <v>1408</v>
      </c>
      <c r="BB142" s="342">
        <v>0</v>
      </c>
      <c r="BC142" s="342">
        <v>0</v>
      </c>
      <c r="BD142" s="342">
        <v>0</v>
      </c>
      <c r="BE142" s="342">
        <v>0</v>
      </c>
      <c r="BF142" s="342">
        <v>0</v>
      </c>
      <c r="BG142" s="342">
        <v>0</v>
      </c>
      <c r="BH142" s="342">
        <v>0</v>
      </c>
      <c r="BI142" s="342">
        <v>0</v>
      </c>
      <c r="BJ142" s="342">
        <v>0</v>
      </c>
      <c r="BK142" s="342">
        <v>0</v>
      </c>
      <c r="BL142" s="342">
        <v>0</v>
      </c>
      <c r="BM142" s="342">
        <v>0</v>
      </c>
      <c r="BN142" s="342">
        <v>0</v>
      </c>
      <c r="BO142" s="342">
        <v>0</v>
      </c>
      <c r="BP142" s="342">
        <v>0</v>
      </c>
      <c r="BQ142" s="342">
        <v>3096</v>
      </c>
      <c r="BR142" s="342">
        <v>1548</v>
      </c>
      <c r="BS142" s="342">
        <v>0</v>
      </c>
      <c r="BT142" s="342">
        <v>0</v>
      </c>
      <c r="BU142" s="342">
        <v>0</v>
      </c>
      <c r="BV142" s="342">
        <v>0</v>
      </c>
      <c r="BW142" s="342">
        <v>0</v>
      </c>
      <c r="BX142" s="342">
        <v>0</v>
      </c>
      <c r="BY142" s="342">
        <v>0</v>
      </c>
      <c r="BZ142" s="342">
        <v>0</v>
      </c>
      <c r="CA142" s="342">
        <v>0</v>
      </c>
      <c r="CB142" s="342">
        <v>0</v>
      </c>
      <c r="CC142" s="342">
        <v>0</v>
      </c>
      <c r="CD142" s="342">
        <v>0</v>
      </c>
      <c r="CE142" s="342">
        <v>0</v>
      </c>
      <c r="CF142" s="342">
        <v>0</v>
      </c>
      <c r="CG142" s="342">
        <v>0</v>
      </c>
      <c r="CH142" s="342">
        <v>0</v>
      </c>
      <c r="CI142" s="342">
        <v>0</v>
      </c>
      <c r="CJ142" s="342">
        <v>0</v>
      </c>
    </row>
    <row r="143" spans="1:109">
      <c r="A143" s="431" t="str">
        <f t="shared" si="2"/>
        <v>1714001263435000</v>
      </c>
      <c r="B143" s="341" t="s">
        <v>1493</v>
      </c>
      <c r="C143" s="341" t="s">
        <v>543</v>
      </c>
      <c r="D143" s="341" t="s">
        <v>557</v>
      </c>
      <c r="E143" s="341" t="s">
        <v>715</v>
      </c>
      <c r="F143" s="341" t="s">
        <v>569</v>
      </c>
      <c r="G143" s="341" t="s">
        <v>458</v>
      </c>
      <c r="H143" s="341" t="s">
        <v>546</v>
      </c>
      <c r="J143" s="341" t="s">
        <v>560</v>
      </c>
      <c r="K143" s="341" t="s">
        <v>548</v>
      </c>
      <c r="L143" s="341" t="s">
        <v>729</v>
      </c>
      <c r="M143" s="341" t="s">
        <v>720</v>
      </c>
      <c r="N143" s="341" t="s">
        <v>715</v>
      </c>
      <c r="O143" s="341" t="s">
        <v>717</v>
      </c>
      <c r="P143" s="341" t="s">
        <v>716</v>
      </c>
      <c r="Q143" s="341" t="s">
        <v>716</v>
      </c>
      <c r="R143" s="341" t="s">
        <v>717</v>
      </c>
      <c r="S143" s="341" t="s">
        <v>715</v>
      </c>
      <c r="T143" s="342">
        <v>8735</v>
      </c>
      <c r="U143" s="342">
        <v>8735</v>
      </c>
      <c r="V143" s="342">
        <v>43796</v>
      </c>
      <c r="W143" s="342">
        <v>43796</v>
      </c>
      <c r="X143" s="342">
        <v>1284</v>
      </c>
      <c r="Y143" s="342">
        <v>1284</v>
      </c>
      <c r="Z143" s="342">
        <v>0</v>
      </c>
      <c r="AA143" s="342">
        <v>0</v>
      </c>
      <c r="AB143" s="342">
        <v>4713</v>
      </c>
      <c r="AC143" s="342">
        <v>4713</v>
      </c>
      <c r="AD143" s="342">
        <v>2018</v>
      </c>
      <c r="AE143" s="342">
        <v>2018</v>
      </c>
      <c r="AF143" s="342">
        <v>0</v>
      </c>
      <c r="AG143" s="342">
        <v>0</v>
      </c>
      <c r="AH143" s="342">
        <v>0</v>
      </c>
      <c r="AI143" s="342">
        <v>0</v>
      </c>
      <c r="AJ143" s="342">
        <v>1</v>
      </c>
      <c r="AK143" s="342">
        <v>1</v>
      </c>
      <c r="AL143" s="342">
        <v>6369</v>
      </c>
      <c r="AM143" s="342">
        <v>6369</v>
      </c>
      <c r="AN143" s="342">
        <v>0</v>
      </c>
      <c r="AO143" s="342">
        <v>0</v>
      </c>
      <c r="AP143" s="342">
        <v>28730</v>
      </c>
      <c r="AQ143" s="342">
        <v>28730</v>
      </c>
      <c r="AR143" s="342">
        <v>251</v>
      </c>
      <c r="AS143" s="342">
        <v>251</v>
      </c>
      <c r="AT143" s="342">
        <v>430</v>
      </c>
      <c r="AU143" s="342">
        <v>430</v>
      </c>
      <c r="AV143" s="342">
        <v>0</v>
      </c>
      <c r="AW143" s="342">
        <v>0</v>
      </c>
      <c r="AX143" s="342">
        <v>35740</v>
      </c>
      <c r="AY143" s="342">
        <v>104803</v>
      </c>
      <c r="AZ143" s="342">
        <v>0</v>
      </c>
      <c r="BA143" s="342">
        <v>0</v>
      </c>
      <c r="BB143" s="342">
        <v>35715</v>
      </c>
      <c r="BC143" s="342">
        <v>35715</v>
      </c>
      <c r="BD143" s="342">
        <v>0</v>
      </c>
      <c r="BE143" s="342">
        <v>0</v>
      </c>
      <c r="BF143" s="342">
        <v>25</v>
      </c>
      <c r="BG143" s="342">
        <v>25</v>
      </c>
      <c r="BH143" s="342">
        <v>69063</v>
      </c>
      <c r="BI143" s="342">
        <v>88271</v>
      </c>
      <c r="BJ143" s="342">
        <v>157334</v>
      </c>
      <c r="BK143" s="342">
        <v>0</v>
      </c>
      <c r="BL143" s="342">
        <v>0</v>
      </c>
      <c r="BM143" s="342">
        <v>0</v>
      </c>
      <c r="BN143" s="342">
        <v>69063</v>
      </c>
      <c r="BO143" s="342">
        <v>69063</v>
      </c>
      <c r="BP143" s="342">
        <v>0</v>
      </c>
      <c r="BQ143" s="342">
        <v>0</v>
      </c>
      <c r="BR143" s="342">
        <v>0</v>
      </c>
      <c r="BS143" s="342">
        <v>0</v>
      </c>
      <c r="BT143" s="342">
        <v>69063</v>
      </c>
      <c r="BU143" s="342">
        <v>0</v>
      </c>
      <c r="BV143" s="342">
        <v>0</v>
      </c>
      <c r="BW143" s="342">
        <v>8735</v>
      </c>
      <c r="BX143" s="342">
        <v>8735</v>
      </c>
      <c r="BY143" s="342">
        <v>1438</v>
      </c>
      <c r="BZ143" s="342">
        <v>1438</v>
      </c>
      <c r="CA143" s="342">
        <v>580</v>
      </c>
      <c r="CB143" s="342">
        <v>580</v>
      </c>
      <c r="CC143" s="342">
        <v>0</v>
      </c>
      <c r="CD143" s="342">
        <v>0</v>
      </c>
    </row>
    <row r="144" spans="1:109">
      <c r="A144" s="431" t="str">
        <f t="shared" si="2"/>
        <v>1714002263435000</v>
      </c>
      <c r="B144" s="341" t="s">
        <v>1493</v>
      </c>
      <c r="C144" s="341" t="s">
        <v>543</v>
      </c>
      <c r="D144" s="341" t="s">
        <v>557</v>
      </c>
      <c r="E144" s="341" t="s">
        <v>715</v>
      </c>
      <c r="F144" s="341" t="s">
        <v>569</v>
      </c>
      <c r="G144" s="341" t="s">
        <v>458</v>
      </c>
      <c r="H144" s="341" t="s">
        <v>546</v>
      </c>
      <c r="J144" s="341" t="s">
        <v>560</v>
      </c>
      <c r="K144" s="341" t="s">
        <v>550</v>
      </c>
      <c r="L144" s="341" t="s">
        <v>729</v>
      </c>
      <c r="M144" s="341" t="s">
        <v>720</v>
      </c>
      <c r="N144" s="341" t="s">
        <v>715</v>
      </c>
      <c r="O144" s="341" t="s">
        <v>717</v>
      </c>
      <c r="P144" s="341" t="s">
        <v>716</v>
      </c>
      <c r="Q144" s="341" t="s">
        <v>716</v>
      </c>
      <c r="R144" s="341" t="s">
        <v>717</v>
      </c>
      <c r="S144" s="341" t="s">
        <v>715</v>
      </c>
      <c r="T144" s="342">
        <v>0</v>
      </c>
      <c r="U144" s="342">
        <v>0</v>
      </c>
      <c r="V144" s="342">
        <v>0</v>
      </c>
      <c r="W144" s="342">
        <v>0</v>
      </c>
      <c r="X144" s="342">
        <v>1189</v>
      </c>
      <c r="Y144" s="342">
        <v>1189</v>
      </c>
      <c r="Z144" s="342">
        <v>0</v>
      </c>
      <c r="AA144" s="342">
        <v>0</v>
      </c>
      <c r="AB144" s="342">
        <v>20417</v>
      </c>
      <c r="AC144" s="342">
        <v>20417</v>
      </c>
      <c r="AD144" s="342">
        <v>0</v>
      </c>
      <c r="AE144" s="342">
        <v>0</v>
      </c>
      <c r="AF144" s="342">
        <v>0</v>
      </c>
      <c r="AG144" s="342">
        <v>0</v>
      </c>
      <c r="AH144" s="342">
        <v>0</v>
      </c>
      <c r="AI144" s="342">
        <v>0</v>
      </c>
      <c r="AJ144" s="342">
        <v>0</v>
      </c>
      <c r="AK144" s="342">
        <v>0</v>
      </c>
      <c r="AL144" s="342">
        <v>0</v>
      </c>
      <c r="AM144" s="342">
        <v>0</v>
      </c>
      <c r="AN144" s="342">
        <v>0</v>
      </c>
      <c r="AO144" s="342">
        <v>0</v>
      </c>
      <c r="AP144" s="342">
        <v>0</v>
      </c>
      <c r="AQ144" s="342">
        <v>0</v>
      </c>
      <c r="AR144" s="342">
        <v>14109</v>
      </c>
      <c r="AS144" s="342">
        <v>14109</v>
      </c>
      <c r="AT144" s="342">
        <v>0</v>
      </c>
      <c r="AU144" s="342">
        <v>0</v>
      </c>
      <c r="AV144" s="342">
        <v>430</v>
      </c>
      <c r="AW144" s="342">
        <v>430</v>
      </c>
      <c r="AX144" s="342">
        <v>0</v>
      </c>
      <c r="AY144" s="342">
        <v>0</v>
      </c>
      <c r="AZ144" s="342">
        <v>0</v>
      </c>
      <c r="BA144" s="342">
        <v>0</v>
      </c>
      <c r="BB144" s="342">
        <v>0</v>
      </c>
      <c r="BC144" s="342">
        <v>0</v>
      </c>
      <c r="BD144" s="342">
        <v>0</v>
      </c>
      <c r="BE144" s="342">
        <v>0</v>
      </c>
      <c r="BF144" s="342">
        <v>0</v>
      </c>
      <c r="BG144" s="342">
        <v>0</v>
      </c>
      <c r="BH144" s="342">
        <v>0</v>
      </c>
      <c r="BI144" s="342">
        <v>0</v>
      </c>
    </row>
    <row r="145" spans="1:109">
      <c r="A145" s="431" t="str">
        <f t="shared" si="2"/>
        <v>1715201263435000</v>
      </c>
      <c r="B145" s="341" t="s">
        <v>1493</v>
      </c>
      <c r="C145" s="341" t="s">
        <v>543</v>
      </c>
      <c r="D145" s="341" t="s">
        <v>557</v>
      </c>
      <c r="E145" s="341" t="s">
        <v>715</v>
      </c>
      <c r="F145" s="341" t="s">
        <v>569</v>
      </c>
      <c r="G145" s="341" t="s">
        <v>458</v>
      </c>
      <c r="H145" s="341" t="s">
        <v>546</v>
      </c>
      <c r="J145" s="341" t="s">
        <v>721</v>
      </c>
      <c r="K145" s="341" t="s">
        <v>548</v>
      </c>
      <c r="L145" s="341" t="s">
        <v>729</v>
      </c>
      <c r="M145" s="341" t="s">
        <v>720</v>
      </c>
      <c r="N145" s="341" t="s">
        <v>715</v>
      </c>
      <c r="O145" s="341" t="s">
        <v>717</v>
      </c>
      <c r="P145" s="341" t="s">
        <v>716</v>
      </c>
      <c r="Q145" s="341" t="s">
        <v>716</v>
      </c>
      <c r="R145" s="341" t="s">
        <v>717</v>
      </c>
      <c r="S145" s="341" t="s">
        <v>715</v>
      </c>
      <c r="T145" s="342">
        <v>182667</v>
      </c>
      <c r="U145" s="342">
        <v>0</v>
      </c>
      <c r="V145" s="342">
        <v>0</v>
      </c>
      <c r="W145" s="342">
        <v>37121</v>
      </c>
      <c r="X145" s="342">
        <v>1189</v>
      </c>
      <c r="Y145" s="342">
        <v>0</v>
      </c>
      <c r="Z145" s="342">
        <v>0</v>
      </c>
      <c r="AA145" s="342">
        <v>25</v>
      </c>
      <c r="AB145" s="342">
        <v>0</v>
      </c>
      <c r="AC145" s="342">
        <v>0</v>
      </c>
      <c r="AD145" s="342">
        <v>0</v>
      </c>
      <c r="AE145" s="342">
        <v>0</v>
      </c>
      <c r="AF145" s="342">
        <v>14109</v>
      </c>
      <c r="AG145" s="342">
        <v>0</v>
      </c>
      <c r="AH145" s="342">
        <v>0</v>
      </c>
      <c r="AI145" s="342">
        <v>21210</v>
      </c>
      <c r="AJ145" s="342">
        <v>0</v>
      </c>
      <c r="AK145" s="342">
        <v>0</v>
      </c>
      <c r="AL145" s="342">
        <v>11581</v>
      </c>
      <c r="AM145" s="342">
        <v>430</v>
      </c>
      <c r="AN145" s="342">
        <v>0</v>
      </c>
      <c r="AO145" s="342">
        <v>1</v>
      </c>
      <c r="AP145" s="342">
        <v>0</v>
      </c>
      <c r="AQ145" s="342">
        <v>0</v>
      </c>
      <c r="AR145" s="342">
        <v>0</v>
      </c>
      <c r="AS145" s="342">
        <v>0</v>
      </c>
      <c r="AT145" s="342">
        <v>251</v>
      </c>
      <c r="AU145" s="342">
        <v>130223</v>
      </c>
      <c r="AV145" s="342">
        <v>8947</v>
      </c>
      <c r="AW145" s="342">
        <v>0</v>
      </c>
      <c r="AX145" s="342">
        <v>0</v>
      </c>
      <c r="AY145" s="342">
        <v>0</v>
      </c>
      <c r="AZ145" s="342">
        <v>0</v>
      </c>
      <c r="BA145" s="342">
        <v>0</v>
      </c>
      <c r="BB145" s="342">
        <v>122962</v>
      </c>
      <c r="BC145" s="342">
        <v>15298</v>
      </c>
      <c r="BD145" s="342">
        <v>0</v>
      </c>
      <c r="BE145" s="342">
        <v>9100</v>
      </c>
      <c r="BF145" s="342">
        <v>0</v>
      </c>
      <c r="BG145" s="342">
        <v>25</v>
      </c>
      <c r="BH145" s="342">
        <v>0</v>
      </c>
      <c r="BI145" s="342">
        <v>0</v>
      </c>
      <c r="BJ145" s="342">
        <v>19393</v>
      </c>
      <c r="BK145" s="342">
        <v>0</v>
      </c>
      <c r="BL145" s="342">
        <v>0</v>
      </c>
      <c r="BM145" s="342">
        <v>1200</v>
      </c>
      <c r="BN145" s="342">
        <v>1</v>
      </c>
      <c r="BO145" s="342">
        <v>0</v>
      </c>
      <c r="BP145" s="342">
        <v>0</v>
      </c>
      <c r="BQ145" s="342">
        <v>0</v>
      </c>
    </row>
    <row r="146" spans="1:109">
      <c r="A146" s="431" t="str">
        <f t="shared" si="2"/>
        <v>1715202263435000</v>
      </c>
      <c r="B146" s="341" t="s">
        <v>1493</v>
      </c>
      <c r="C146" s="341" t="s">
        <v>543</v>
      </c>
      <c r="D146" s="341" t="s">
        <v>557</v>
      </c>
      <c r="E146" s="341" t="s">
        <v>715</v>
      </c>
      <c r="F146" s="341" t="s">
        <v>569</v>
      </c>
      <c r="G146" s="341" t="s">
        <v>458</v>
      </c>
      <c r="H146" s="341" t="s">
        <v>546</v>
      </c>
      <c r="J146" s="341" t="s">
        <v>721</v>
      </c>
      <c r="K146" s="341" t="s">
        <v>550</v>
      </c>
      <c r="L146" s="341" t="s">
        <v>729</v>
      </c>
      <c r="M146" s="341" t="s">
        <v>720</v>
      </c>
      <c r="N146" s="341" t="s">
        <v>715</v>
      </c>
      <c r="O146" s="341" t="s">
        <v>717</v>
      </c>
      <c r="P146" s="341" t="s">
        <v>716</v>
      </c>
      <c r="Q146" s="341" t="s">
        <v>716</v>
      </c>
      <c r="R146" s="341" t="s">
        <v>717</v>
      </c>
      <c r="S146" s="341" t="s">
        <v>715</v>
      </c>
      <c r="T146" s="342">
        <v>182667</v>
      </c>
      <c r="U146" s="342">
        <v>0</v>
      </c>
      <c r="V146" s="342">
        <v>0</v>
      </c>
      <c r="W146" s="342">
        <v>37121</v>
      </c>
      <c r="X146" s="342">
        <v>1189</v>
      </c>
      <c r="Y146" s="342">
        <v>0</v>
      </c>
      <c r="Z146" s="342">
        <v>0</v>
      </c>
      <c r="AA146" s="342">
        <v>25</v>
      </c>
      <c r="AB146" s="342">
        <v>0</v>
      </c>
      <c r="AC146" s="342">
        <v>0</v>
      </c>
      <c r="AD146" s="342">
        <v>0</v>
      </c>
      <c r="AE146" s="342">
        <v>0</v>
      </c>
      <c r="AF146" s="342">
        <v>14109</v>
      </c>
      <c r="AG146" s="342">
        <v>0</v>
      </c>
      <c r="AH146" s="342">
        <v>0</v>
      </c>
      <c r="AI146" s="342">
        <v>21210</v>
      </c>
      <c r="AJ146" s="342">
        <v>0</v>
      </c>
      <c r="AK146" s="342">
        <v>0</v>
      </c>
      <c r="AL146" s="342">
        <v>11581</v>
      </c>
      <c r="AM146" s="342">
        <v>430</v>
      </c>
      <c r="AN146" s="342">
        <v>0</v>
      </c>
      <c r="AO146" s="342">
        <v>1</v>
      </c>
      <c r="AP146" s="342">
        <v>0</v>
      </c>
      <c r="AQ146" s="342">
        <v>0</v>
      </c>
      <c r="AR146" s="342">
        <v>0</v>
      </c>
      <c r="AS146" s="342">
        <v>0</v>
      </c>
      <c r="AT146" s="342">
        <v>251</v>
      </c>
      <c r="AU146" s="342">
        <v>130223</v>
      </c>
      <c r="AV146" s="342">
        <v>8947</v>
      </c>
      <c r="AW146" s="342">
        <v>0</v>
      </c>
      <c r="AX146" s="342">
        <v>0</v>
      </c>
      <c r="AY146" s="342">
        <v>0</v>
      </c>
      <c r="AZ146" s="342">
        <v>0</v>
      </c>
      <c r="BA146" s="342">
        <v>0</v>
      </c>
      <c r="BB146" s="342">
        <v>122962</v>
      </c>
      <c r="BC146" s="342">
        <v>15298</v>
      </c>
      <c r="BD146" s="342">
        <v>0</v>
      </c>
      <c r="BE146" s="342">
        <v>9100</v>
      </c>
      <c r="BF146" s="342">
        <v>0</v>
      </c>
      <c r="BG146" s="342">
        <v>25</v>
      </c>
      <c r="BH146" s="342">
        <v>0</v>
      </c>
      <c r="BI146" s="342">
        <v>0</v>
      </c>
      <c r="BJ146" s="342">
        <v>19393</v>
      </c>
      <c r="BK146" s="342">
        <v>0</v>
      </c>
      <c r="BL146" s="342">
        <v>0</v>
      </c>
      <c r="BM146" s="342">
        <v>1200</v>
      </c>
      <c r="BN146" s="342">
        <v>1</v>
      </c>
      <c r="BO146" s="342">
        <v>0</v>
      </c>
      <c r="BP146" s="342">
        <v>0</v>
      </c>
      <c r="BQ146" s="342">
        <v>0</v>
      </c>
    </row>
    <row r="147" spans="1:109">
      <c r="A147" s="431" t="str">
        <f t="shared" si="2"/>
        <v>0102901263648000</v>
      </c>
      <c r="B147" s="341" t="s">
        <v>1493</v>
      </c>
      <c r="C147" s="341" t="s">
        <v>543</v>
      </c>
      <c r="D147" s="341" t="s">
        <v>548</v>
      </c>
      <c r="E147" s="341" t="s">
        <v>545</v>
      </c>
      <c r="F147" s="341" t="s">
        <v>570</v>
      </c>
      <c r="G147" s="341" t="s">
        <v>459</v>
      </c>
      <c r="H147" s="341" t="s">
        <v>546</v>
      </c>
      <c r="J147" s="341" t="s">
        <v>561</v>
      </c>
      <c r="K147" s="341" t="s">
        <v>548</v>
      </c>
      <c r="L147" s="341" t="s">
        <v>718</v>
      </c>
      <c r="M147" s="341" t="s">
        <v>720</v>
      </c>
      <c r="N147" s="341" t="s">
        <v>715</v>
      </c>
      <c r="O147" s="341" t="s">
        <v>545</v>
      </c>
      <c r="P147" s="341" t="s">
        <v>545</v>
      </c>
      <c r="Q147" s="341" t="s">
        <v>545</v>
      </c>
      <c r="R147" s="341" t="s">
        <v>545</v>
      </c>
      <c r="S147" s="341" t="s">
        <v>545</v>
      </c>
      <c r="T147" s="342">
        <v>3290301</v>
      </c>
      <c r="U147" s="342">
        <v>3300601</v>
      </c>
      <c r="V147" s="342">
        <v>1108</v>
      </c>
      <c r="W147" s="342">
        <v>2290</v>
      </c>
      <c r="X147" s="342">
        <v>1090</v>
      </c>
      <c r="Y147" s="342">
        <v>4488</v>
      </c>
      <c r="Z147" s="342">
        <v>3059</v>
      </c>
      <c r="AA147" s="342">
        <v>4809</v>
      </c>
      <c r="AB147" s="342">
        <v>21231</v>
      </c>
      <c r="AC147" s="342">
        <v>666</v>
      </c>
      <c r="AD147" s="342">
        <v>3</v>
      </c>
      <c r="AE147" s="342">
        <v>7</v>
      </c>
      <c r="AF147" s="342">
        <v>1157</v>
      </c>
      <c r="AG147" s="342">
        <v>177915</v>
      </c>
      <c r="AH147" s="342">
        <v>616</v>
      </c>
      <c r="AI147" s="342">
        <v>143770</v>
      </c>
      <c r="AJ147" s="342">
        <v>323458</v>
      </c>
      <c r="AK147" s="342">
        <v>35667</v>
      </c>
      <c r="AL147" s="342">
        <v>15981</v>
      </c>
      <c r="AM147" s="342">
        <v>10</v>
      </c>
      <c r="AN147" s="342">
        <v>1362</v>
      </c>
      <c r="AO147" s="342">
        <v>157</v>
      </c>
      <c r="AP147" s="342">
        <v>1362</v>
      </c>
      <c r="AQ147" s="342">
        <v>2935</v>
      </c>
      <c r="AR147" s="342">
        <v>5011001</v>
      </c>
      <c r="AS147" s="342">
        <v>4</v>
      </c>
      <c r="AT147" s="342">
        <v>4</v>
      </c>
      <c r="AU147" s="342">
        <v>0</v>
      </c>
      <c r="AV147" s="342">
        <v>4</v>
      </c>
      <c r="AW147" s="342">
        <v>0</v>
      </c>
      <c r="AX147" s="342">
        <v>0</v>
      </c>
      <c r="AY147" s="342">
        <v>3</v>
      </c>
      <c r="AZ147" s="342">
        <v>0</v>
      </c>
      <c r="BA147" s="342">
        <v>129</v>
      </c>
      <c r="BB147" s="342">
        <v>0</v>
      </c>
      <c r="BC147" s="342">
        <v>0</v>
      </c>
      <c r="BD147" s="342">
        <v>0</v>
      </c>
      <c r="BE147" s="342">
        <v>129</v>
      </c>
      <c r="BF147" s="342">
        <v>0</v>
      </c>
      <c r="BG147" s="342">
        <v>220</v>
      </c>
      <c r="BH147" s="342">
        <v>422305</v>
      </c>
      <c r="BI147" s="342">
        <v>0</v>
      </c>
      <c r="BJ147" s="342">
        <v>107</v>
      </c>
      <c r="BK147" s="342">
        <v>422632</v>
      </c>
      <c r="BL147" s="342">
        <v>0</v>
      </c>
      <c r="BM147" s="342">
        <v>0</v>
      </c>
      <c r="BN147" s="342">
        <v>0</v>
      </c>
      <c r="BO147" s="342">
        <v>2</v>
      </c>
      <c r="BP147" s="342">
        <v>0</v>
      </c>
      <c r="BQ147" s="342">
        <v>2</v>
      </c>
      <c r="BR147" s="342">
        <v>0</v>
      </c>
      <c r="BS147" s="342">
        <v>0</v>
      </c>
      <c r="BT147" s="342">
        <v>0</v>
      </c>
    </row>
    <row r="148" spans="1:109">
      <c r="A148" s="431" t="str">
        <f t="shared" si="2"/>
        <v>0102601263648000</v>
      </c>
      <c r="B148" s="341" t="s">
        <v>1493</v>
      </c>
      <c r="C148" s="341" t="s">
        <v>543</v>
      </c>
      <c r="D148" s="341" t="s">
        <v>548</v>
      </c>
      <c r="E148" s="341" t="s">
        <v>545</v>
      </c>
      <c r="F148" s="341" t="s">
        <v>570</v>
      </c>
      <c r="G148" s="341" t="s">
        <v>459</v>
      </c>
      <c r="H148" s="341" t="s">
        <v>546</v>
      </c>
      <c r="J148" s="341" t="s">
        <v>554</v>
      </c>
      <c r="K148" s="341" t="s">
        <v>548</v>
      </c>
      <c r="L148" s="341" t="s">
        <v>718</v>
      </c>
      <c r="M148" s="341" t="s">
        <v>720</v>
      </c>
      <c r="N148" s="341" t="s">
        <v>715</v>
      </c>
      <c r="O148" s="341" t="s">
        <v>545</v>
      </c>
      <c r="P148" s="341" t="s">
        <v>545</v>
      </c>
      <c r="Q148" s="341" t="s">
        <v>545</v>
      </c>
      <c r="R148" s="341" t="s">
        <v>545</v>
      </c>
      <c r="S148" s="341" t="s">
        <v>545</v>
      </c>
      <c r="T148" s="342">
        <v>41768</v>
      </c>
      <c r="U148" s="342">
        <v>23028</v>
      </c>
      <c r="V148" s="342">
        <v>22976</v>
      </c>
      <c r="W148" s="342">
        <v>0</v>
      </c>
      <c r="X148" s="342">
        <v>0</v>
      </c>
      <c r="Y148" s="342">
        <v>52</v>
      </c>
      <c r="Z148" s="342">
        <v>18740</v>
      </c>
      <c r="AA148" s="342">
        <v>0</v>
      </c>
      <c r="AB148" s="342">
        <v>0</v>
      </c>
      <c r="AC148" s="342">
        <v>18344</v>
      </c>
      <c r="AD148" s="342">
        <v>396</v>
      </c>
      <c r="AE148" s="342">
        <v>38420</v>
      </c>
      <c r="AF148" s="342">
        <v>36952</v>
      </c>
      <c r="AG148" s="342">
        <v>16931</v>
      </c>
      <c r="AH148" s="342">
        <v>0</v>
      </c>
      <c r="AI148" s="342">
        <v>20021</v>
      </c>
      <c r="AJ148" s="342">
        <v>1468</v>
      </c>
      <c r="AK148" s="342">
        <v>1468</v>
      </c>
      <c r="AL148" s="342">
        <v>1468</v>
      </c>
      <c r="AM148" s="342">
        <v>0</v>
      </c>
      <c r="AN148" s="342">
        <v>0</v>
      </c>
      <c r="AO148" s="342">
        <v>3348</v>
      </c>
      <c r="AP148" s="342">
        <v>37187</v>
      </c>
      <c r="AQ148" s="342">
        <v>4425</v>
      </c>
      <c r="AR148" s="342">
        <v>0</v>
      </c>
      <c r="AS148" s="342">
        <v>13566</v>
      </c>
      <c r="AT148" s="342">
        <v>0</v>
      </c>
      <c r="AU148" s="342">
        <v>0</v>
      </c>
      <c r="AV148" s="342">
        <v>0</v>
      </c>
      <c r="AW148" s="342">
        <v>0</v>
      </c>
      <c r="AX148" s="342">
        <v>0</v>
      </c>
      <c r="AY148" s="342">
        <v>19196</v>
      </c>
      <c r="AZ148" s="342">
        <v>12859</v>
      </c>
      <c r="BA148" s="342">
        <v>0</v>
      </c>
      <c r="BB148" s="342">
        <v>0</v>
      </c>
      <c r="BC148" s="342">
        <v>0</v>
      </c>
      <c r="BD148" s="342">
        <v>0</v>
      </c>
      <c r="BE148" s="342">
        <v>0</v>
      </c>
      <c r="BF148" s="342">
        <v>0</v>
      </c>
      <c r="BG148" s="342">
        <v>0</v>
      </c>
      <c r="BH148" s="342">
        <v>0</v>
      </c>
      <c r="BI148" s="342">
        <v>0</v>
      </c>
      <c r="BJ148" s="342">
        <v>0</v>
      </c>
      <c r="BK148" s="342">
        <v>0</v>
      </c>
      <c r="BL148" s="342">
        <v>0</v>
      </c>
      <c r="BM148" s="342">
        <v>0</v>
      </c>
      <c r="BN148" s="342">
        <v>0</v>
      </c>
      <c r="BO148" s="342">
        <v>0</v>
      </c>
      <c r="BP148" s="342">
        <v>12859</v>
      </c>
      <c r="BQ148" s="342">
        <v>0</v>
      </c>
      <c r="BR148" s="342">
        <v>0</v>
      </c>
      <c r="BS148" s="342">
        <v>0</v>
      </c>
      <c r="BT148" s="342">
        <v>0</v>
      </c>
      <c r="BU148" s="342">
        <v>0</v>
      </c>
      <c r="BV148" s="342">
        <v>0</v>
      </c>
      <c r="BW148" s="342">
        <v>24328</v>
      </c>
      <c r="BX148" s="342">
        <v>27676</v>
      </c>
      <c r="BY148" s="342">
        <v>1</v>
      </c>
      <c r="BZ148" s="342">
        <v>928</v>
      </c>
      <c r="CA148" s="342">
        <v>0</v>
      </c>
      <c r="CB148" s="342">
        <v>0</v>
      </c>
      <c r="CC148" s="342">
        <v>11</v>
      </c>
      <c r="CD148" s="342">
        <v>0</v>
      </c>
      <c r="CE148" s="342">
        <v>0</v>
      </c>
      <c r="CF148" s="342">
        <v>0</v>
      </c>
      <c r="CG148" s="342">
        <v>0</v>
      </c>
      <c r="CH148" s="342">
        <v>0</v>
      </c>
      <c r="CI148" s="342">
        <v>0</v>
      </c>
      <c r="CJ148" s="342">
        <v>0</v>
      </c>
      <c r="CK148" s="342">
        <v>0</v>
      </c>
      <c r="CL148" s="342">
        <v>0</v>
      </c>
      <c r="CM148" s="342">
        <v>0</v>
      </c>
    </row>
    <row r="149" spans="1:109">
      <c r="A149" s="431" t="str">
        <f t="shared" si="2"/>
        <v>0102602263648000</v>
      </c>
      <c r="B149" s="341" t="s">
        <v>1493</v>
      </c>
      <c r="C149" s="341" t="s">
        <v>543</v>
      </c>
      <c r="D149" s="341" t="s">
        <v>548</v>
      </c>
      <c r="E149" s="341" t="s">
        <v>545</v>
      </c>
      <c r="F149" s="341" t="s">
        <v>570</v>
      </c>
      <c r="G149" s="341" t="s">
        <v>459</v>
      </c>
      <c r="H149" s="341" t="s">
        <v>546</v>
      </c>
      <c r="J149" s="341" t="s">
        <v>554</v>
      </c>
      <c r="K149" s="341" t="s">
        <v>550</v>
      </c>
      <c r="L149" s="341" t="s">
        <v>718</v>
      </c>
      <c r="M149" s="341" t="s">
        <v>720</v>
      </c>
      <c r="N149" s="341" t="s">
        <v>715</v>
      </c>
      <c r="O149" s="341" t="s">
        <v>545</v>
      </c>
      <c r="P149" s="341" t="s">
        <v>545</v>
      </c>
      <c r="Q149" s="341" t="s">
        <v>545</v>
      </c>
      <c r="R149" s="341" t="s">
        <v>545</v>
      </c>
      <c r="S149" s="341" t="s">
        <v>545</v>
      </c>
      <c r="T149" s="342">
        <v>0</v>
      </c>
      <c r="U149" s="342">
        <v>28603</v>
      </c>
      <c r="V149" s="342">
        <v>0</v>
      </c>
      <c r="W149" s="342">
        <v>0</v>
      </c>
      <c r="X149" s="342">
        <v>0</v>
      </c>
      <c r="Y149" s="342">
        <v>0</v>
      </c>
      <c r="Z149" s="342">
        <v>0</v>
      </c>
      <c r="AA149" s="342">
        <v>28603</v>
      </c>
      <c r="AB149" s="342">
        <v>0</v>
      </c>
      <c r="AC149" s="342">
        <v>3418</v>
      </c>
      <c r="AD149" s="342">
        <v>0</v>
      </c>
      <c r="AE149" s="342">
        <v>0</v>
      </c>
      <c r="AF149" s="342">
        <v>3418</v>
      </c>
      <c r="AG149" s="342">
        <v>0</v>
      </c>
      <c r="AH149" s="342">
        <v>0</v>
      </c>
      <c r="AI149" s="342">
        <v>0</v>
      </c>
      <c r="AJ149" s="342">
        <v>0</v>
      </c>
      <c r="AK149" s="342">
        <v>0</v>
      </c>
      <c r="AL149" s="342">
        <v>0</v>
      </c>
      <c r="AM149" s="342">
        <v>16931</v>
      </c>
      <c r="AN149" s="342">
        <v>0</v>
      </c>
      <c r="AO149" s="342">
        <v>0</v>
      </c>
      <c r="AP149" s="342">
        <v>0</v>
      </c>
      <c r="AQ149" s="342">
        <v>0</v>
      </c>
      <c r="AU149" s="342">
        <v>0</v>
      </c>
      <c r="AV149" s="342">
        <v>0</v>
      </c>
      <c r="AW149" s="342">
        <v>0</v>
      </c>
      <c r="AX149" s="342">
        <v>0</v>
      </c>
      <c r="AY149" s="342">
        <v>0</v>
      </c>
      <c r="AZ149" s="342">
        <v>0</v>
      </c>
      <c r="BA149" s="342">
        <v>0</v>
      </c>
      <c r="BB149" s="342">
        <v>0</v>
      </c>
      <c r="BC149" s="342">
        <v>0</v>
      </c>
      <c r="BD149" s="342">
        <v>0</v>
      </c>
      <c r="BE149" s="342">
        <v>0</v>
      </c>
      <c r="BF149" s="342">
        <v>0</v>
      </c>
      <c r="BG149" s="342">
        <v>0</v>
      </c>
      <c r="BH149" s="342">
        <v>0</v>
      </c>
      <c r="BI149" s="342">
        <v>0</v>
      </c>
      <c r="BJ149" s="342">
        <v>0</v>
      </c>
      <c r="BK149" s="342">
        <v>0</v>
      </c>
      <c r="BL149" s="342">
        <v>24246</v>
      </c>
      <c r="BM149" s="342">
        <v>0</v>
      </c>
      <c r="BN149" s="342">
        <v>0</v>
      </c>
      <c r="BO149" s="342">
        <v>0</v>
      </c>
      <c r="BP149" s="342">
        <v>0</v>
      </c>
      <c r="BQ149" s="342">
        <v>0</v>
      </c>
      <c r="BR149" s="342">
        <v>1074</v>
      </c>
      <c r="BS149" s="342">
        <v>17270</v>
      </c>
      <c r="BT149" s="342">
        <v>7193</v>
      </c>
      <c r="BU149" s="342">
        <v>6373</v>
      </c>
      <c r="BV149" s="342">
        <v>7193</v>
      </c>
      <c r="BW149" s="342">
        <v>13566</v>
      </c>
      <c r="BX149" s="342">
        <v>791</v>
      </c>
      <c r="BY149" s="342">
        <v>791</v>
      </c>
      <c r="BZ149" s="342">
        <v>7984</v>
      </c>
      <c r="CA149" s="342">
        <v>14357</v>
      </c>
      <c r="CB149" s="342">
        <v>0</v>
      </c>
      <c r="CC149" s="342">
        <v>0</v>
      </c>
      <c r="CD149" s="342">
        <v>0</v>
      </c>
      <c r="CE149" s="342">
        <v>0</v>
      </c>
      <c r="CF149" s="342">
        <v>0</v>
      </c>
      <c r="CG149" s="342">
        <v>0</v>
      </c>
      <c r="CH149" s="342">
        <v>0</v>
      </c>
      <c r="CI149" s="342">
        <v>0</v>
      </c>
      <c r="CJ149" s="342">
        <v>0</v>
      </c>
      <c r="CK149" s="342">
        <v>0</v>
      </c>
      <c r="CL149" s="342">
        <v>0</v>
      </c>
      <c r="CM149" s="342">
        <v>0</v>
      </c>
      <c r="CN149" s="342">
        <v>0</v>
      </c>
      <c r="CO149" s="342">
        <v>0</v>
      </c>
      <c r="CP149" s="342">
        <v>0</v>
      </c>
      <c r="CQ149" s="342">
        <v>0</v>
      </c>
      <c r="CR149" s="342">
        <v>0</v>
      </c>
      <c r="CS149" s="342">
        <v>0</v>
      </c>
    </row>
    <row r="150" spans="1:109">
      <c r="A150" s="431" t="str">
        <f t="shared" si="2"/>
        <v>0102101263648000</v>
      </c>
      <c r="B150" s="341" t="s">
        <v>1493</v>
      </c>
      <c r="C150" s="341" t="s">
        <v>543</v>
      </c>
      <c r="D150" s="341" t="s">
        <v>548</v>
      </c>
      <c r="E150" s="341" t="s">
        <v>545</v>
      </c>
      <c r="F150" s="341" t="s">
        <v>570</v>
      </c>
      <c r="G150" s="341" t="s">
        <v>459</v>
      </c>
      <c r="H150" s="341" t="s">
        <v>546</v>
      </c>
      <c r="J150" s="341" t="s">
        <v>549</v>
      </c>
      <c r="K150" s="341" t="s">
        <v>548</v>
      </c>
      <c r="L150" s="341" t="s">
        <v>718</v>
      </c>
      <c r="M150" s="341" t="s">
        <v>720</v>
      </c>
      <c r="N150" s="341" t="s">
        <v>715</v>
      </c>
      <c r="O150" s="341" t="s">
        <v>545</v>
      </c>
      <c r="P150" s="341" t="s">
        <v>545</v>
      </c>
      <c r="Q150" s="341" t="s">
        <v>545</v>
      </c>
      <c r="R150" s="341" t="s">
        <v>545</v>
      </c>
      <c r="S150" s="341" t="s">
        <v>545</v>
      </c>
      <c r="T150" s="342">
        <v>7726</v>
      </c>
      <c r="U150" s="342">
        <v>5557</v>
      </c>
      <c r="V150" s="342">
        <v>1193</v>
      </c>
      <c r="W150" s="342">
        <v>0</v>
      </c>
      <c r="X150" s="342">
        <v>2455</v>
      </c>
      <c r="Y150" s="342">
        <v>16931</v>
      </c>
      <c r="Z150" s="342">
        <v>1468</v>
      </c>
      <c r="AA150" s="342">
        <v>1468</v>
      </c>
      <c r="AB150" s="342">
        <v>0</v>
      </c>
      <c r="AC150" s="342">
        <v>0</v>
      </c>
      <c r="AD150" s="342">
        <v>0</v>
      </c>
      <c r="AE150" s="342">
        <v>0</v>
      </c>
      <c r="AF150" s="342">
        <v>3665</v>
      </c>
      <c r="AG150" s="342">
        <v>814</v>
      </c>
      <c r="AH150" s="342">
        <v>3418</v>
      </c>
      <c r="AI150" s="342">
        <v>195</v>
      </c>
      <c r="AJ150" s="342">
        <v>653</v>
      </c>
      <c r="AK150" s="342">
        <v>0</v>
      </c>
      <c r="AL150" s="342">
        <v>9444</v>
      </c>
      <c r="AM150" s="342">
        <v>0</v>
      </c>
      <c r="AN150" s="342">
        <v>0</v>
      </c>
      <c r="AO150" s="342">
        <v>0</v>
      </c>
      <c r="AP150" s="342">
        <v>0</v>
      </c>
      <c r="AQ150" s="342">
        <v>0</v>
      </c>
      <c r="AR150" s="342">
        <v>0</v>
      </c>
      <c r="AS150" s="342">
        <v>0</v>
      </c>
      <c r="AT150" s="342">
        <v>0</v>
      </c>
      <c r="AU150" s="342">
        <v>1832</v>
      </c>
      <c r="AV150" s="342">
        <v>38420</v>
      </c>
      <c r="AW150" s="342">
        <v>0</v>
      </c>
      <c r="AX150" s="342">
        <v>0</v>
      </c>
      <c r="AY150" s="342">
        <v>38420</v>
      </c>
    </row>
    <row r="151" spans="1:109">
      <c r="A151" s="431" t="str">
        <f t="shared" si="2"/>
        <v>0102102263648000</v>
      </c>
      <c r="B151" s="341" t="s">
        <v>1493</v>
      </c>
      <c r="C151" s="341" t="s">
        <v>543</v>
      </c>
      <c r="D151" s="341" t="s">
        <v>548</v>
      </c>
      <c r="E151" s="341" t="s">
        <v>545</v>
      </c>
      <c r="F151" s="341" t="s">
        <v>570</v>
      </c>
      <c r="G151" s="341" t="s">
        <v>459</v>
      </c>
      <c r="H151" s="341" t="s">
        <v>546</v>
      </c>
      <c r="J151" s="341" t="s">
        <v>549</v>
      </c>
      <c r="K151" s="341" t="s">
        <v>550</v>
      </c>
      <c r="L151" s="341" t="s">
        <v>718</v>
      </c>
      <c r="M151" s="341" t="s">
        <v>720</v>
      </c>
      <c r="N151" s="341" t="s">
        <v>715</v>
      </c>
      <c r="O151" s="341" t="s">
        <v>545</v>
      </c>
      <c r="P151" s="341" t="s">
        <v>545</v>
      </c>
      <c r="Q151" s="341" t="s">
        <v>545</v>
      </c>
      <c r="R151" s="341" t="s">
        <v>545</v>
      </c>
      <c r="S151" s="341" t="s">
        <v>545</v>
      </c>
      <c r="T151" s="342">
        <v>7726</v>
      </c>
      <c r="U151" s="342">
        <v>0</v>
      </c>
      <c r="V151" s="342">
        <v>5557</v>
      </c>
      <c r="W151" s="342">
        <v>0</v>
      </c>
      <c r="X151" s="342">
        <v>0</v>
      </c>
      <c r="Y151" s="342">
        <v>1193</v>
      </c>
      <c r="Z151" s="342">
        <v>0</v>
      </c>
      <c r="AA151" s="342">
        <v>0</v>
      </c>
      <c r="AB151" s="342">
        <v>2453</v>
      </c>
      <c r="AC151" s="342">
        <v>0</v>
      </c>
      <c r="AD151" s="342">
        <v>2</v>
      </c>
      <c r="AE151" s="342">
        <v>15736</v>
      </c>
      <c r="AF151" s="342">
        <v>0</v>
      </c>
      <c r="AG151" s="342">
        <v>1195</v>
      </c>
    </row>
    <row r="152" spans="1:109">
      <c r="A152" s="431" t="str">
        <f t="shared" si="2"/>
        <v>0104001263648000</v>
      </c>
      <c r="B152" s="341" t="s">
        <v>1493</v>
      </c>
      <c r="C152" s="341" t="s">
        <v>543</v>
      </c>
      <c r="D152" s="341" t="s">
        <v>548</v>
      </c>
      <c r="E152" s="341" t="s">
        <v>545</v>
      </c>
      <c r="F152" s="341" t="s">
        <v>570</v>
      </c>
      <c r="G152" s="341" t="s">
        <v>459</v>
      </c>
      <c r="H152" s="341" t="s">
        <v>546</v>
      </c>
      <c r="J152" s="341" t="s">
        <v>560</v>
      </c>
      <c r="K152" s="341" t="s">
        <v>548</v>
      </c>
      <c r="L152" s="341" t="s">
        <v>718</v>
      </c>
      <c r="M152" s="341" t="s">
        <v>720</v>
      </c>
      <c r="N152" s="341" t="s">
        <v>715</v>
      </c>
      <c r="O152" s="341" t="s">
        <v>545</v>
      </c>
      <c r="P152" s="341" t="s">
        <v>545</v>
      </c>
      <c r="Q152" s="341" t="s">
        <v>545</v>
      </c>
      <c r="R152" s="341" t="s">
        <v>545</v>
      </c>
      <c r="S152" s="341" t="s">
        <v>545</v>
      </c>
      <c r="T152" s="342">
        <v>0</v>
      </c>
      <c r="U152" s="342">
        <v>0</v>
      </c>
      <c r="V152" s="342">
        <v>1074</v>
      </c>
      <c r="W152" s="342">
        <v>18344</v>
      </c>
      <c r="X152" s="342">
        <v>0</v>
      </c>
      <c r="Y152" s="342">
        <v>0</v>
      </c>
      <c r="Z152" s="342">
        <v>529</v>
      </c>
      <c r="AA152" s="342">
        <v>529</v>
      </c>
      <c r="AB152" s="342">
        <v>0</v>
      </c>
      <c r="AC152" s="342">
        <v>0</v>
      </c>
      <c r="AD152" s="342">
        <v>251</v>
      </c>
      <c r="AE152" s="342">
        <v>251</v>
      </c>
      <c r="AF152" s="342">
        <v>11</v>
      </c>
      <c r="AG152" s="342">
        <v>11</v>
      </c>
      <c r="AH152" s="342">
        <v>283</v>
      </c>
      <c r="AI152" s="342">
        <v>283</v>
      </c>
      <c r="AJ152" s="342">
        <v>0</v>
      </c>
      <c r="AK152" s="342">
        <v>0</v>
      </c>
      <c r="AL152" s="342">
        <v>0</v>
      </c>
      <c r="AM152" s="342">
        <v>0</v>
      </c>
      <c r="AN152" s="342">
        <v>0</v>
      </c>
      <c r="AO152" s="342">
        <v>0</v>
      </c>
      <c r="AP152" s="342">
        <v>0</v>
      </c>
      <c r="AQ152" s="342">
        <v>0</v>
      </c>
      <c r="AR152" s="342">
        <v>0</v>
      </c>
      <c r="AS152" s="342">
        <v>17270</v>
      </c>
      <c r="AT152" s="342">
        <v>0</v>
      </c>
      <c r="AU152" s="342">
        <v>0</v>
      </c>
      <c r="AV152" s="342">
        <v>7193</v>
      </c>
      <c r="AW152" s="342">
        <v>13566</v>
      </c>
      <c r="AX152" s="342">
        <v>0</v>
      </c>
      <c r="AY152" s="342">
        <v>0</v>
      </c>
      <c r="AZ152" s="342">
        <v>4134</v>
      </c>
      <c r="BA152" s="342">
        <v>4134</v>
      </c>
      <c r="BB152" s="342">
        <v>3059</v>
      </c>
      <c r="BC152" s="342">
        <v>3059</v>
      </c>
      <c r="BD152" s="342">
        <v>0</v>
      </c>
      <c r="BE152" s="342">
        <v>0</v>
      </c>
      <c r="BF152" s="342">
        <v>0</v>
      </c>
      <c r="BG152" s="342">
        <v>0</v>
      </c>
      <c r="BH152" s="342">
        <v>0</v>
      </c>
      <c r="BI152" s="342">
        <v>0</v>
      </c>
      <c r="BJ152" s="342">
        <v>0</v>
      </c>
      <c r="BK152" s="342">
        <v>0</v>
      </c>
      <c r="BL152" s="342">
        <v>0</v>
      </c>
      <c r="BM152" s="342">
        <v>0</v>
      </c>
      <c r="BN152" s="342">
        <v>0</v>
      </c>
      <c r="BO152" s="342">
        <v>0</v>
      </c>
      <c r="BP152" s="342">
        <v>6373</v>
      </c>
      <c r="BQ152" s="342">
        <v>8267</v>
      </c>
      <c r="BR152" s="342">
        <v>31910</v>
      </c>
      <c r="BS152" s="342">
        <v>0</v>
      </c>
      <c r="BT152" s="342">
        <v>17270</v>
      </c>
      <c r="BU152" s="342">
        <v>0</v>
      </c>
      <c r="BV152" s="342">
        <v>6373</v>
      </c>
      <c r="BW152" s="342">
        <v>23643</v>
      </c>
      <c r="BX152" s="342">
        <v>0</v>
      </c>
      <c r="BY152" s="342">
        <v>0</v>
      </c>
      <c r="BZ152" s="342">
        <v>0</v>
      </c>
      <c r="CA152" s="342">
        <v>0</v>
      </c>
      <c r="CB152" s="342">
        <v>23643</v>
      </c>
      <c r="CC152" s="342">
        <v>0</v>
      </c>
      <c r="CD152" s="342">
        <v>0</v>
      </c>
      <c r="CE152" s="342">
        <v>0</v>
      </c>
      <c r="CF152" s="342">
        <v>0</v>
      </c>
      <c r="CG152" s="342">
        <v>0</v>
      </c>
      <c r="CH152" s="342">
        <v>0</v>
      </c>
      <c r="CI152" s="342">
        <v>0</v>
      </c>
      <c r="CJ152" s="342">
        <v>0</v>
      </c>
    </row>
    <row r="153" spans="1:109">
      <c r="A153" s="431" t="str">
        <f t="shared" si="2"/>
        <v>0102901263656000</v>
      </c>
      <c r="B153" s="341" t="s">
        <v>1493</v>
      </c>
      <c r="C153" s="341" t="s">
        <v>543</v>
      </c>
      <c r="D153" s="341" t="s">
        <v>548</v>
      </c>
      <c r="E153" s="341" t="s">
        <v>545</v>
      </c>
      <c r="F153" s="341" t="s">
        <v>571</v>
      </c>
      <c r="G153" s="341" t="s">
        <v>460</v>
      </c>
      <c r="H153" s="341" t="s">
        <v>546</v>
      </c>
      <c r="J153" s="341" t="s">
        <v>561</v>
      </c>
      <c r="K153" s="341" t="s">
        <v>548</v>
      </c>
      <c r="L153" s="341" t="s">
        <v>720</v>
      </c>
      <c r="M153" s="341" t="s">
        <v>720</v>
      </c>
      <c r="N153" s="341" t="s">
        <v>715</v>
      </c>
      <c r="O153" s="341" t="s">
        <v>545</v>
      </c>
      <c r="P153" s="341" t="s">
        <v>545</v>
      </c>
      <c r="Q153" s="341" t="s">
        <v>545</v>
      </c>
      <c r="R153" s="341" t="s">
        <v>545</v>
      </c>
      <c r="S153" s="341" t="s">
        <v>545</v>
      </c>
      <c r="T153" s="342">
        <v>3290212</v>
      </c>
      <c r="U153" s="342">
        <v>3290401</v>
      </c>
      <c r="V153" s="342">
        <v>3441</v>
      </c>
      <c r="W153" s="342">
        <v>4400</v>
      </c>
      <c r="X153" s="342">
        <v>3417</v>
      </c>
      <c r="Y153" s="342">
        <v>11258</v>
      </c>
      <c r="Z153" s="342">
        <v>5992</v>
      </c>
      <c r="AA153" s="342">
        <v>7184</v>
      </c>
      <c r="AB153" s="342">
        <v>73500</v>
      </c>
      <c r="AC153" s="342">
        <v>1670</v>
      </c>
      <c r="AD153" s="342">
        <v>1</v>
      </c>
      <c r="AE153" s="342">
        <v>10</v>
      </c>
      <c r="AF153" s="342">
        <v>2050</v>
      </c>
      <c r="AG153" s="342">
        <v>516379</v>
      </c>
      <c r="AH153" s="342">
        <v>1698</v>
      </c>
      <c r="AI153" s="342">
        <v>336995</v>
      </c>
      <c r="AJ153" s="342">
        <v>857122</v>
      </c>
      <c r="AK153" s="342">
        <v>52391</v>
      </c>
      <c r="AL153" s="342">
        <v>26958</v>
      </c>
      <c r="AM153" s="342">
        <v>5</v>
      </c>
      <c r="AN153" s="342">
        <v>2200</v>
      </c>
      <c r="AO153" s="342">
        <v>220</v>
      </c>
      <c r="AP153" s="342">
        <v>3300</v>
      </c>
      <c r="AQ153" s="342">
        <v>5500</v>
      </c>
      <c r="AR153" s="342">
        <v>5040401</v>
      </c>
      <c r="AS153" s="342">
        <v>4</v>
      </c>
      <c r="AT153" s="342">
        <v>4</v>
      </c>
      <c r="AU153" s="342">
        <v>0</v>
      </c>
      <c r="AV153" s="342">
        <v>2</v>
      </c>
      <c r="AW153" s="342">
        <v>2</v>
      </c>
      <c r="AX153" s="342">
        <v>0</v>
      </c>
      <c r="AY153" s="342">
        <v>1</v>
      </c>
      <c r="AZ153" s="342">
        <v>0</v>
      </c>
      <c r="BA153" s="342">
        <v>354</v>
      </c>
      <c r="BB153" s="342">
        <v>0</v>
      </c>
      <c r="BC153" s="342">
        <v>0</v>
      </c>
      <c r="BD153" s="342">
        <v>0</v>
      </c>
      <c r="BE153" s="342">
        <v>354</v>
      </c>
      <c r="BF153" s="342">
        <v>0</v>
      </c>
      <c r="BG153" s="342">
        <v>880</v>
      </c>
      <c r="BH153" s="342">
        <v>533995</v>
      </c>
      <c r="BI153" s="342">
        <v>0</v>
      </c>
      <c r="BJ153" s="342">
        <v>206</v>
      </c>
      <c r="BK153" s="342">
        <v>535081</v>
      </c>
      <c r="BL153" s="342">
        <v>0</v>
      </c>
      <c r="BM153" s="342">
        <v>0</v>
      </c>
      <c r="BN153" s="342">
        <v>0</v>
      </c>
      <c r="BO153" s="342">
        <v>2</v>
      </c>
      <c r="BP153" s="342">
        <v>0</v>
      </c>
      <c r="BQ153" s="342">
        <v>2</v>
      </c>
      <c r="BR153" s="342">
        <v>0</v>
      </c>
      <c r="BS153" s="342">
        <v>0</v>
      </c>
      <c r="BT153" s="342">
        <v>0</v>
      </c>
    </row>
    <row r="154" spans="1:109">
      <c r="A154" s="431" t="str">
        <f t="shared" si="2"/>
        <v>0102601263656000</v>
      </c>
      <c r="B154" s="341" t="s">
        <v>1493</v>
      </c>
      <c r="C154" s="341" t="s">
        <v>543</v>
      </c>
      <c r="D154" s="341" t="s">
        <v>548</v>
      </c>
      <c r="E154" s="341" t="s">
        <v>545</v>
      </c>
      <c r="F154" s="341" t="s">
        <v>571</v>
      </c>
      <c r="G154" s="341" t="s">
        <v>460</v>
      </c>
      <c r="H154" s="341" t="s">
        <v>546</v>
      </c>
      <c r="J154" s="341" t="s">
        <v>554</v>
      </c>
      <c r="K154" s="341" t="s">
        <v>548</v>
      </c>
      <c r="L154" s="341" t="s">
        <v>720</v>
      </c>
      <c r="M154" s="341" t="s">
        <v>720</v>
      </c>
      <c r="N154" s="341" t="s">
        <v>715</v>
      </c>
      <c r="O154" s="341" t="s">
        <v>545</v>
      </c>
      <c r="P154" s="341" t="s">
        <v>545</v>
      </c>
      <c r="Q154" s="341" t="s">
        <v>545</v>
      </c>
      <c r="R154" s="341" t="s">
        <v>545</v>
      </c>
      <c r="S154" s="341" t="s">
        <v>545</v>
      </c>
      <c r="T154" s="342">
        <v>122087</v>
      </c>
      <c r="U154" s="342">
        <v>92576</v>
      </c>
      <c r="V154" s="342">
        <v>90848</v>
      </c>
      <c r="W154" s="342">
        <v>0</v>
      </c>
      <c r="X154" s="342">
        <v>0</v>
      </c>
      <c r="Y154" s="342">
        <v>1728</v>
      </c>
      <c r="Z154" s="342">
        <v>29511</v>
      </c>
      <c r="AA154" s="342">
        <v>0</v>
      </c>
      <c r="AB154" s="342">
        <v>0</v>
      </c>
      <c r="AC154" s="342">
        <v>29027</v>
      </c>
      <c r="AD154" s="342">
        <v>484</v>
      </c>
      <c r="AE154" s="342">
        <v>60419</v>
      </c>
      <c r="AF154" s="342">
        <v>45860</v>
      </c>
      <c r="AG154" s="342">
        <v>9580</v>
      </c>
      <c r="AH154" s="342">
        <v>0</v>
      </c>
      <c r="AI154" s="342">
        <v>36280</v>
      </c>
      <c r="AJ154" s="342">
        <v>14559</v>
      </c>
      <c r="AK154" s="342">
        <v>14559</v>
      </c>
      <c r="AL154" s="342">
        <v>14559</v>
      </c>
      <c r="AM154" s="342">
        <v>0</v>
      </c>
      <c r="AN154" s="342">
        <v>0</v>
      </c>
      <c r="AO154" s="342">
        <v>61668</v>
      </c>
      <c r="AP154" s="342">
        <v>62864</v>
      </c>
      <c r="AQ154" s="342">
        <v>0</v>
      </c>
      <c r="AR154" s="342">
        <v>0</v>
      </c>
      <c r="AS154" s="342">
        <v>58838</v>
      </c>
      <c r="AT154" s="342">
        <v>0</v>
      </c>
      <c r="AU154" s="342">
        <v>0</v>
      </c>
      <c r="AV154" s="342">
        <v>0</v>
      </c>
      <c r="AW154" s="342">
        <v>0</v>
      </c>
      <c r="AX154" s="342">
        <v>4026</v>
      </c>
      <c r="AY154" s="342">
        <v>0</v>
      </c>
      <c r="AZ154" s="342">
        <v>120163</v>
      </c>
      <c r="BA154" s="342">
        <v>4026</v>
      </c>
      <c r="BB154" s="342">
        <v>0</v>
      </c>
      <c r="BC154" s="342">
        <v>0</v>
      </c>
      <c r="BD154" s="342">
        <v>0</v>
      </c>
      <c r="BE154" s="342">
        <v>0</v>
      </c>
      <c r="BF154" s="342">
        <v>4026</v>
      </c>
      <c r="BG154" s="342">
        <v>0</v>
      </c>
      <c r="BH154" s="342">
        <v>0</v>
      </c>
      <c r="BI154" s="342">
        <v>0</v>
      </c>
      <c r="BJ154" s="342">
        <v>0</v>
      </c>
      <c r="BK154" s="342">
        <v>0</v>
      </c>
      <c r="BL154" s="342">
        <v>0</v>
      </c>
      <c r="BM154" s="342">
        <v>4026</v>
      </c>
      <c r="BN154" s="342">
        <v>0</v>
      </c>
      <c r="BO154" s="342">
        <v>0</v>
      </c>
      <c r="BP154" s="342">
        <v>116137</v>
      </c>
      <c r="BQ154" s="342">
        <v>0</v>
      </c>
      <c r="BR154" s="342">
        <v>0</v>
      </c>
      <c r="BS154" s="342">
        <v>0</v>
      </c>
      <c r="BT154" s="342">
        <v>0</v>
      </c>
      <c r="BU154" s="342">
        <v>0</v>
      </c>
      <c r="BV154" s="342">
        <v>0</v>
      </c>
      <c r="BW154" s="342">
        <v>-57299</v>
      </c>
      <c r="BX154" s="342">
        <v>4369</v>
      </c>
      <c r="BY154" s="342">
        <v>5000</v>
      </c>
      <c r="BZ154" s="342">
        <v>4539</v>
      </c>
      <c r="CA154" s="342">
        <v>0</v>
      </c>
      <c r="CB154" s="342">
        <v>7</v>
      </c>
      <c r="CC154" s="342">
        <v>232</v>
      </c>
      <c r="CD154" s="342">
        <v>169</v>
      </c>
      <c r="CE154" s="342">
        <v>0</v>
      </c>
      <c r="CF154" s="342">
        <v>0</v>
      </c>
      <c r="CG154" s="342">
        <v>0</v>
      </c>
      <c r="CH154" s="342">
        <v>2704</v>
      </c>
      <c r="CI154" s="342">
        <v>32978</v>
      </c>
      <c r="CJ154" s="342">
        <v>484</v>
      </c>
      <c r="CK154" s="342">
        <v>0</v>
      </c>
      <c r="CL154" s="342">
        <v>0</v>
      </c>
      <c r="CM154" s="342">
        <v>0</v>
      </c>
    </row>
    <row r="155" spans="1:109">
      <c r="A155" s="431" t="str">
        <f t="shared" si="2"/>
        <v>1742601263656000</v>
      </c>
      <c r="B155" s="341" t="s">
        <v>1493</v>
      </c>
      <c r="C155" s="341" t="s">
        <v>543</v>
      </c>
      <c r="D155" s="341" t="s">
        <v>557</v>
      </c>
      <c r="E155" s="341" t="s">
        <v>720</v>
      </c>
      <c r="F155" s="341" t="s">
        <v>571</v>
      </c>
      <c r="G155" s="341" t="s">
        <v>460</v>
      </c>
      <c r="H155" s="341" t="s">
        <v>546</v>
      </c>
      <c r="J155" s="341" t="s">
        <v>554</v>
      </c>
      <c r="K155" s="341" t="s">
        <v>548</v>
      </c>
      <c r="L155" s="341" t="s">
        <v>729</v>
      </c>
      <c r="M155" s="341" t="s">
        <v>720</v>
      </c>
      <c r="N155" s="341" t="s">
        <v>715</v>
      </c>
      <c r="O155" s="341" t="s">
        <v>719</v>
      </c>
      <c r="P155" s="341" t="s">
        <v>715</v>
      </c>
      <c r="Q155" s="341" t="s">
        <v>716</v>
      </c>
      <c r="R155" s="341" t="s">
        <v>719</v>
      </c>
      <c r="S155" s="341" t="s">
        <v>715</v>
      </c>
      <c r="T155" s="342">
        <v>135161</v>
      </c>
      <c r="U155" s="342">
        <v>27144</v>
      </c>
      <c r="V155" s="342">
        <v>24703</v>
      </c>
      <c r="W155" s="342">
        <v>0</v>
      </c>
      <c r="X155" s="342">
        <v>0</v>
      </c>
      <c r="Y155" s="342">
        <v>2441</v>
      </c>
      <c r="Z155" s="342">
        <v>108017</v>
      </c>
      <c r="AA155" s="342">
        <v>7500</v>
      </c>
      <c r="AB155" s="342">
        <v>0</v>
      </c>
      <c r="AC155" s="342">
        <v>100517</v>
      </c>
      <c r="AD155" s="342">
        <v>0</v>
      </c>
      <c r="AE155" s="342">
        <v>89373</v>
      </c>
      <c r="AF155" s="342">
        <v>68551</v>
      </c>
      <c r="AG155" s="342">
        <v>9808</v>
      </c>
      <c r="AH155" s="342">
        <v>0</v>
      </c>
      <c r="AI155" s="342">
        <v>58743</v>
      </c>
      <c r="AJ155" s="342">
        <v>20822</v>
      </c>
      <c r="AK155" s="342">
        <v>20822</v>
      </c>
      <c r="AL155" s="342">
        <v>20822</v>
      </c>
      <c r="AM155" s="342">
        <v>0</v>
      </c>
      <c r="AN155" s="342">
        <v>0</v>
      </c>
      <c r="AO155" s="342">
        <v>45788</v>
      </c>
      <c r="AP155" s="342">
        <v>83620</v>
      </c>
      <c r="AQ155" s="342">
        <v>51500</v>
      </c>
      <c r="AR155" s="342">
        <v>0</v>
      </c>
      <c r="AS155" s="342">
        <v>20783</v>
      </c>
      <c r="AT155" s="342">
        <v>0</v>
      </c>
      <c r="AU155" s="342">
        <v>0</v>
      </c>
      <c r="AV155" s="342">
        <v>0</v>
      </c>
      <c r="AW155" s="342">
        <v>0</v>
      </c>
      <c r="AX155" s="342">
        <v>11337</v>
      </c>
      <c r="AY155" s="342">
        <v>0</v>
      </c>
      <c r="AZ155" s="342">
        <v>144509</v>
      </c>
      <c r="BA155" s="342">
        <v>10737</v>
      </c>
      <c r="BB155" s="342">
        <v>0</v>
      </c>
      <c r="BC155" s="342">
        <v>0</v>
      </c>
      <c r="BD155" s="342">
        <v>0</v>
      </c>
      <c r="BE155" s="342">
        <v>0</v>
      </c>
      <c r="BF155" s="342">
        <v>10737</v>
      </c>
      <c r="BG155" s="342">
        <v>0</v>
      </c>
      <c r="BH155" s="342">
        <v>0</v>
      </c>
      <c r="BI155" s="342">
        <v>0</v>
      </c>
      <c r="BJ155" s="342">
        <v>0</v>
      </c>
      <c r="BK155" s="342">
        <v>0</v>
      </c>
      <c r="BL155" s="342">
        <v>0</v>
      </c>
      <c r="BM155" s="342">
        <v>10737</v>
      </c>
      <c r="BN155" s="342">
        <v>0</v>
      </c>
      <c r="BO155" s="342">
        <v>0</v>
      </c>
      <c r="BP155" s="342">
        <v>133772</v>
      </c>
      <c r="BQ155" s="342">
        <v>0</v>
      </c>
      <c r="BR155" s="342">
        <v>0</v>
      </c>
      <c r="BS155" s="342">
        <v>0</v>
      </c>
      <c r="BT155" s="342">
        <v>0</v>
      </c>
      <c r="BU155" s="342">
        <v>0</v>
      </c>
      <c r="BV155" s="342">
        <v>0</v>
      </c>
      <c r="BW155" s="342">
        <v>-60889</v>
      </c>
      <c r="BX155" s="342">
        <v>-15101</v>
      </c>
      <c r="BY155" s="342">
        <v>0</v>
      </c>
      <c r="BZ155" s="342">
        <v>11845</v>
      </c>
      <c r="CA155" s="342">
        <v>0</v>
      </c>
    </row>
    <row r="156" spans="1:109">
      <c r="A156" s="431" t="str">
        <f t="shared" si="2"/>
        <v>0102602263656000</v>
      </c>
      <c r="B156" s="341" t="s">
        <v>1493</v>
      </c>
      <c r="C156" s="341" t="s">
        <v>543</v>
      </c>
      <c r="D156" s="341" t="s">
        <v>548</v>
      </c>
      <c r="E156" s="341" t="s">
        <v>545</v>
      </c>
      <c r="F156" s="341" t="s">
        <v>571</v>
      </c>
      <c r="G156" s="341" t="s">
        <v>460</v>
      </c>
      <c r="H156" s="341" t="s">
        <v>546</v>
      </c>
      <c r="J156" s="341" t="s">
        <v>554</v>
      </c>
      <c r="K156" s="341" t="s">
        <v>550</v>
      </c>
      <c r="L156" s="341" t="s">
        <v>720</v>
      </c>
      <c r="M156" s="341" t="s">
        <v>720</v>
      </c>
      <c r="N156" s="341" t="s">
        <v>715</v>
      </c>
      <c r="O156" s="341" t="s">
        <v>545</v>
      </c>
      <c r="P156" s="341" t="s">
        <v>545</v>
      </c>
      <c r="Q156" s="341" t="s">
        <v>545</v>
      </c>
      <c r="R156" s="341" t="s">
        <v>545</v>
      </c>
      <c r="S156" s="341" t="s">
        <v>545</v>
      </c>
      <c r="T156" s="342">
        <v>0</v>
      </c>
      <c r="U156" s="342">
        <v>10408</v>
      </c>
      <c r="V156" s="342">
        <v>0</v>
      </c>
      <c r="W156" s="342">
        <v>0</v>
      </c>
      <c r="X156" s="342">
        <v>0</v>
      </c>
      <c r="Y156" s="342">
        <v>0</v>
      </c>
      <c r="Z156" s="342">
        <v>0</v>
      </c>
      <c r="AA156" s="342">
        <v>10408</v>
      </c>
      <c r="AB156" s="342">
        <v>0</v>
      </c>
      <c r="AC156" s="342">
        <v>7510</v>
      </c>
      <c r="AD156" s="342">
        <v>0</v>
      </c>
      <c r="AE156" s="342">
        <v>0</v>
      </c>
      <c r="AF156" s="342">
        <v>7510</v>
      </c>
      <c r="AG156" s="342">
        <v>0</v>
      </c>
      <c r="AH156" s="342">
        <v>0</v>
      </c>
      <c r="AI156" s="342">
        <v>0</v>
      </c>
      <c r="AJ156" s="342">
        <v>0</v>
      </c>
      <c r="AK156" s="342">
        <v>0</v>
      </c>
      <c r="AL156" s="342">
        <v>0</v>
      </c>
      <c r="AM156" s="342">
        <v>5312</v>
      </c>
      <c r="AN156" s="342">
        <v>6500</v>
      </c>
      <c r="AO156" s="342">
        <v>0</v>
      </c>
      <c r="AP156" s="342">
        <v>0</v>
      </c>
      <c r="AQ156" s="342">
        <v>0</v>
      </c>
      <c r="AU156" s="342">
        <v>0</v>
      </c>
      <c r="AV156" s="342">
        <v>0</v>
      </c>
      <c r="AW156" s="342">
        <v>0</v>
      </c>
      <c r="AX156" s="342">
        <v>0</v>
      </c>
      <c r="AY156" s="342">
        <v>0</v>
      </c>
      <c r="AZ156" s="342">
        <v>0</v>
      </c>
      <c r="BA156" s="342">
        <v>0</v>
      </c>
      <c r="BB156" s="342">
        <v>0</v>
      </c>
      <c r="BC156" s="342">
        <v>0</v>
      </c>
      <c r="BD156" s="342">
        <v>0</v>
      </c>
      <c r="BE156" s="342">
        <v>0</v>
      </c>
      <c r="BF156" s="342">
        <v>0</v>
      </c>
      <c r="BG156" s="342">
        <v>0</v>
      </c>
      <c r="BH156" s="342">
        <v>0</v>
      </c>
      <c r="BI156" s="342">
        <v>0</v>
      </c>
      <c r="BJ156" s="342">
        <v>0</v>
      </c>
      <c r="BK156" s="342">
        <v>0</v>
      </c>
      <c r="BL156" s="342">
        <v>98793</v>
      </c>
      <c r="BM156" s="342">
        <v>0</v>
      </c>
      <c r="BN156" s="342">
        <v>0</v>
      </c>
      <c r="BO156" s="342">
        <v>0</v>
      </c>
      <c r="BP156" s="342">
        <v>0</v>
      </c>
      <c r="BQ156" s="342">
        <v>4026</v>
      </c>
      <c r="BR156" s="342">
        <v>29027</v>
      </c>
      <c r="BS156" s="342">
        <v>0</v>
      </c>
      <c r="BT156" s="342">
        <v>58838</v>
      </c>
      <c r="BU156" s="342">
        <v>0</v>
      </c>
      <c r="BV156" s="342">
        <v>58838</v>
      </c>
      <c r="BW156" s="342">
        <v>58838</v>
      </c>
      <c r="BX156" s="342">
        <v>7438</v>
      </c>
      <c r="BY156" s="342">
        <v>7438</v>
      </c>
      <c r="BZ156" s="342">
        <v>66276</v>
      </c>
      <c r="CA156" s="342">
        <v>66276</v>
      </c>
      <c r="CB156" s="342">
        <v>0</v>
      </c>
      <c r="CC156" s="342">
        <v>0</v>
      </c>
      <c r="CD156" s="342">
        <v>0</v>
      </c>
      <c r="CE156" s="342">
        <v>0</v>
      </c>
      <c r="CF156" s="342">
        <v>0</v>
      </c>
      <c r="CG156" s="342">
        <v>0</v>
      </c>
      <c r="CH156" s="342">
        <v>0</v>
      </c>
      <c r="CI156" s="342">
        <v>0</v>
      </c>
      <c r="CJ156" s="342">
        <v>0</v>
      </c>
      <c r="CK156" s="342">
        <v>0</v>
      </c>
      <c r="CL156" s="342">
        <v>0</v>
      </c>
      <c r="CM156" s="342">
        <v>0</v>
      </c>
      <c r="CN156" s="342">
        <v>0</v>
      </c>
      <c r="CO156" s="342">
        <v>0</v>
      </c>
      <c r="CP156" s="342">
        <v>0</v>
      </c>
      <c r="CQ156" s="342">
        <v>0</v>
      </c>
      <c r="CR156" s="342">
        <v>0</v>
      </c>
      <c r="CS156" s="342">
        <v>0</v>
      </c>
    </row>
    <row r="157" spans="1:109">
      <c r="A157" s="431" t="str">
        <f t="shared" si="2"/>
        <v>1742602263656000</v>
      </c>
      <c r="B157" s="341" t="s">
        <v>1493</v>
      </c>
      <c r="C157" s="341" t="s">
        <v>543</v>
      </c>
      <c r="D157" s="341" t="s">
        <v>557</v>
      </c>
      <c r="E157" s="341" t="s">
        <v>720</v>
      </c>
      <c r="F157" s="341" t="s">
        <v>571</v>
      </c>
      <c r="G157" s="341" t="s">
        <v>460</v>
      </c>
      <c r="H157" s="341" t="s">
        <v>546</v>
      </c>
      <c r="J157" s="341" t="s">
        <v>554</v>
      </c>
      <c r="K157" s="341" t="s">
        <v>550</v>
      </c>
      <c r="L157" s="341" t="s">
        <v>729</v>
      </c>
      <c r="M157" s="341" t="s">
        <v>720</v>
      </c>
      <c r="N157" s="341" t="s">
        <v>715</v>
      </c>
      <c r="O157" s="341" t="s">
        <v>719</v>
      </c>
      <c r="P157" s="341" t="s">
        <v>715</v>
      </c>
      <c r="Q157" s="341" t="s">
        <v>716</v>
      </c>
      <c r="R157" s="341" t="s">
        <v>719</v>
      </c>
      <c r="S157" s="341" t="s">
        <v>715</v>
      </c>
      <c r="T157" s="342">
        <v>0</v>
      </c>
      <c r="U157" s="342">
        <v>3244</v>
      </c>
      <c r="V157" s="342">
        <v>0</v>
      </c>
      <c r="W157" s="342">
        <v>0</v>
      </c>
      <c r="X157" s="342">
        <v>0</v>
      </c>
      <c r="Y157" s="342">
        <v>0</v>
      </c>
      <c r="Z157" s="342">
        <v>0</v>
      </c>
      <c r="AA157" s="342">
        <v>3244</v>
      </c>
      <c r="AB157" s="342">
        <v>0</v>
      </c>
      <c r="AC157" s="342">
        <v>10990</v>
      </c>
      <c r="AD157" s="342">
        <v>0</v>
      </c>
      <c r="AE157" s="342">
        <v>0</v>
      </c>
      <c r="AF157" s="342">
        <v>10990</v>
      </c>
      <c r="AG157" s="342">
        <v>0</v>
      </c>
      <c r="AH157" s="342">
        <v>0</v>
      </c>
      <c r="AI157" s="342">
        <v>0</v>
      </c>
      <c r="AJ157" s="342">
        <v>0</v>
      </c>
      <c r="AK157" s="342">
        <v>0</v>
      </c>
      <c r="AL157" s="342">
        <v>0</v>
      </c>
      <c r="AM157" s="342">
        <v>5261</v>
      </c>
      <c r="AN157" s="342">
        <v>6500</v>
      </c>
      <c r="AO157" s="342">
        <v>0</v>
      </c>
      <c r="AP157" s="342">
        <v>10737</v>
      </c>
      <c r="AQ157" s="342">
        <v>0</v>
      </c>
      <c r="AR157" s="342">
        <v>0</v>
      </c>
      <c r="AS157" s="342">
        <v>0</v>
      </c>
      <c r="AT157" s="342">
        <v>0</v>
      </c>
      <c r="AU157" s="342">
        <v>0</v>
      </c>
      <c r="AV157" s="342">
        <v>0</v>
      </c>
      <c r="AW157" s="342">
        <v>0</v>
      </c>
      <c r="AX157" s="342">
        <v>0</v>
      </c>
      <c r="AY157" s="342">
        <v>0</v>
      </c>
      <c r="AZ157" s="342">
        <v>0</v>
      </c>
      <c r="BA157" s="342">
        <v>0</v>
      </c>
      <c r="BB157" s="342">
        <v>0</v>
      </c>
      <c r="BC157" s="342">
        <v>0</v>
      </c>
      <c r="BD157" s="342">
        <v>0</v>
      </c>
      <c r="BE157" s="342">
        <v>0</v>
      </c>
      <c r="BF157" s="342">
        <v>0</v>
      </c>
      <c r="BG157" s="342">
        <v>0</v>
      </c>
      <c r="BH157" s="342">
        <v>0</v>
      </c>
      <c r="BI157" s="342">
        <v>0</v>
      </c>
      <c r="BJ157" s="342">
        <v>0</v>
      </c>
      <c r="BK157" s="342">
        <v>0</v>
      </c>
      <c r="BL157" s="342">
        <v>51500</v>
      </c>
      <c r="BM157" s="342">
        <v>115261</v>
      </c>
      <c r="BN157" s="342">
        <v>18511</v>
      </c>
      <c r="BO157" s="342">
        <v>0</v>
      </c>
      <c r="BP157" s="342">
        <v>0</v>
      </c>
      <c r="BQ157" s="342">
        <v>10737</v>
      </c>
      <c r="BR157" s="342">
        <v>100517</v>
      </c>
      <c r="BS157" s="342">
        <v>0</v>
      </c>
      <c r="BT157" s="342">
        <v>2610</v>
      </c>
      <c r="BU157" s="342">
        <v>18173</v>
      </c>
      <c r="BV157" s="342">
        <v>82272</v>
      </c>
      <c r="BW157" s="342">
        <v>82272</v>
      </c>
      <c r="BX157" s="342">
        <v>20822</v>
      </c>
      <c r="BY157" s="342">
        <v>20822</v>
      </c>
      <c r="BZ157" s="342">
        <v>103094</v>
      </c>
      <c r="CA157" s="342">
        <v>103094</v>
      </c>
      <c r="CB157" s="342">
        <v>0</v>
      </c>
      <c r="CC157" s="342">
        <v>0</v>
      </c>
      <c r="CD157" s="342">
        <v>0</v>
      </c>
      <c r="CE157" s="342">
        <v>0</v>
      </c>
      <c r="CF157" s="342">
        <v>0</v>
      </c>
      <c r="CG157" s="342">
        <v>0</v>
      </c>
      <c r="CH157" s="342">
        <v>0</v>
      </c>
      <c r="CI157" s="342">
        <v>0</v>
      </c>
      <c r="CJ157" s="342">
        <v>22457</v>
      </c>
      <c r="CK157" s="342">
        <v>26848</v>
      </c>
      <c r="CL157" s="342">
        <v>0</v>
      </c>
      <c r="CM157" s="342">
        <v>0</v>
      </c>
      <c r="CN157" s="342">
        <v>0</v>
      </c>
      <c r="CO157" s="342">
        <v>0</v>
      </c>
      <c r="CP157" s="342">
        <v>0</v>
      </c>
      <c r="CQ157" s="342">
        <v>0</v>
      </c>
      <c r="CR157" s="342">
        <v>0</v>
      </c>
      <c r="CS157" s="342">
        <v>10737</v>
      </c>
      <c r="CT157" s="342">
        <v>0</v>
      </c>
      <c r="CU157" s="342">
        <v>0</v>
      </c>
      <c r="CV157" s="342">
        <v>0</v>
      </c>
      <c r="CW157" s="342">
        <v>0</v>
      </c>
      <c r="CX157" s="342">
        <v>0</v>
      </c>
      <c r="CY157" s="342">
        <v>0</v>
      </c>
      <c r="CZ157" s="342">
        <v>0</v>
      </c>
      <c r="DA157" s="342">
        <v>0</v>
      </c>
      <c r="DB157" s="342">
        <v>0</v>
      </c>
      <c r="DC157" s="342">
        <v>0</v>
      </c>
      <c r="DD157" s="342">
        <v>0</v>
      </c>
      <c r="DE157" s="342">
        <v>0</v>
      </c>
    </row>
    <row r="158" spans="1:109">
      <c r="A158" s="431" t="str">
        <f t="shared" si="2"/>
        <v>1741001263656000</v>
      </c>
      <c r="B158" s="341" t="s">
        <v>1493</v>
      </c>
      <c r="C158" s="341" t="s">
        <v>543</v>
      </c>
      <c r="D158" s="341" t="s">
        <v>557</v>
      </c>
      <c r="E158" s="341" t="s">
        <v>720</v>
      </c>
      <c r="F158" s="341" t="s">
        <v>571</v>
      </c>
      <c r="G158" s="341" t="s">
        <v>460</v>
      </c>
      <c r="H158" s="341" t="s">
        <v>546</v>
      </c>
      <c r="J158" s="341" t="s">
        <v>553</v>
      </c>
      <c r="K158" s="341" t="s">
        <v>548</v>
      </c>
      <c r="L158" s="341" t="s">
        <v>729</v>
      </c>
      <c r="M158" s="341" t="s">
        <v>720</v>
      </c>
      <c r="N158" s="341" t="s">
        <v>715</v>
      </c>
      <c r="O158" s="341" t="s">
        <v>719</v>
      </c>
      <c r="P158" s="341" t="s">
        <v>715</v>
      </c>
      <c r="Q158" s="341" t="s">
        <v>716</v>
      </c>
      <c r="R158" s="341" t="s">
        <v>719</v>
      </c>
      <c r="S158" s="341" t="s">
        <v>715</v>
      </c>
      <c r="T158" s="342">
        <v>4060223</v>
      </c>
      <c r="U158" s="342">
        <v>4121001</v>
      </c>
      <c r="V158" s="342">
        <v>4050401</v>
      </c>
      <c r="W158" s="342">
        <v>1</v>
      </c>
      <c r="X158" s="342">
        <v>0</v>
      </c>
      <c r="Y158" s="342">
        <v>0</v>
      </c>
      <c r="Z158" s="342">
        <v>3441</v>
      </c>
      <c r="AA158" s="342">
        <v>0</v>
      </c>
      <c r="AB158" s="342">
        <v>3020</v>
      </c>
      <c r="AC158" s="342">
        <v>2203</v>
      </c>
      <c r="AD158" s="342">
        <v>2100</v>
      </c>
      <c r="AE158" s="342">
        <v>1623</v>
      </c>
      <c r="AF158" s="342">
        <v>6493</v>
      </c>
      <c r="AG158" s="342">
        <v>0</v>
      </c>
      <c r="AH158" s="342">
        <v>99</v>
      </c>
      <c r="AI158" s="342">
        <v>83</v>
      </c>
      <c r="AJ158" s="342">
        <v>83</v>
      </c>
      <c r="AK158" s="342">
        <v>12250771</v>
      </c>
      <c r="AL158" s="342">
        <v>6306806</v>
      </c>
      <c r="AM158" s="342">
        <v>2669940</v>
      </c>
      <c r="AN158" s="342">
        <v>2892955</v>
      </c>
      <c r="AO158" s="342">
        <v>210191</v>
      </c>
      <c r="AP158" s="342">
        <v>0</v>
      </c>
      <c r="AQ158" s="342">
        <v>533720</v>
      </c>
      <c r="AR158" s="342">
        <v>4362286</v>
      </c>
      <c r="AS158" s="342">
        <v>0</v>
      </c>
      <c r="AT158" s="342">
        <v>1820905</v>
      </c>
      <c r="AU158" s="342">
        <v>0</v>
      </c>
      <c r="AV158" s="342">
        <v>123615</v>
      </c>
      <c r="AW158" s="342">
        <v>4982024</v>
      </c>
      <c r="AX158" s="342">
        <v>35</v>
      </c>
      <c r="AY158" s="342">
        <v>35</v>
      </c>
      <c r="AZ158" s="342">
        <v>0</v>
      </c>
      <c r="BA158" s="342">
        <v>0</v>
      </c>
      <c r="BB158" s="342">
        <v>0</v>
      </c>
      <c r="BC158" s="342">
        <v>0</v>
      </c>
      <c r="BD158" s="342">
        <v>0</v>
      </c>
      <c r="BE158" s="342">
        <v>1</v>
      </c>
      <c r="BF158" s="342">
        <v>1</v>
      </c>
      <c r="BG158" s="342">
        <v>0</v>
      </c>
      <c r="BH158" s="342">
        <v>0</v>
      </c>
      <c r="BI158" s="342">
        <v>0</v>
      </c>
      <c r="BJ158" s="342">
        <v>1380</v>
      </c>
      <c r="BK158" s="342">
        <v>1330</v>
      </c>
      <c r="BL158" s="342">
        <v>0</v>
      </c>
      <c r="BM158" s="342">
        <v>715</v>
      </c>
      <c r="BN158" s="342">
        <v>0</v>
      </c>
      <c r="BO158" s="342">
        <v>537</v>
      </c>
      <c r="BP158" s="342">
        <v>203749</v>
      </c>
      <c r="BQ158" s="342">
        <v>203749</v>
      </c>
      <c r="BR158" s="342">
        <v>0</v>
      </c>
      <c r="BS158" s="342">
        <v>179465</v>
      </c>
      <c r="BT158" s="342">
        <v>15</v>
      </c>
      <c r="BU158" s="342">
        <v>98</v>
      </c>
      <c r="BV158" s="342">
        <v>97</v>
      </c>
      <c r="BW158" s="342">
        <v>0</v>
      </c>
      <c r="BX158" s="342">
        <v>0</v>
      </c>
      <c r="BY158" s="342">
        <v>0</v>
      </c>
      <c r="BZ158" s="342">
        <v>2</v>
      </c>
      <c r="CA158" s="342">
        <v>0</v>
      </c>
    </row>
    <row r="159" spans="1:109">
      <c r="A159" s="431" t="str">
        <f t="shared" si="2"/>
        <v>1741002263656000</v>
      </c>
      <c r="B159" s="341" t="s">
        <v>1493</v>
      </c>
      <c r="C159" s="341" t="s">
        <v>543</v>
      </c>
      <c r="D159" s="341" t="s">
        <v>557</v>
      </c>
      <c r="E159" s="341" t="s">
        <v>720</v>
      </c>
      <c r="F159" s="341" t="s">
        <v>571</v>
      </c>
      <c r="G159" s="341" t="s">
        <v>460</v>
      </c>
      <c r="H159" s="341" t="s">
        <v>546</v>
      </c>
      <c r="J159" s="341" t="s">
        <v>553</v>
      </c>
      <c r="K159" s="341" t="s">
        <v>550</v>
      </c>
      <c r="L159" s="341" t="s">
        <v>729</v>
      </c>
      <c r="M159" s="341" t="s">
        <v>720</v>
      </c>
      <c r="N159" s="341" t="s">
        <v>715</v>
      </c>
      <c r="O159" s="341" t="s">
        <v>719</v>
      </c>
      <c r="P159" s="341" t="s">
        <v>715</v>
      </c>
      <c r="Q159" s="341" t="s">
        <v>716</v>
      </c>
      <c r="R159" s="341" t="s">
        <v>719</v>
      </c>
      <c r="S159" s="341" t="s">
        <v>715</v>
      </c>
      <c r="T159" s="342">
        <v>0</v>
      </c>
      <c r="U159" s="342">
        <v>0</v>
      </c>
      <c r="V159" s="342">
        <v>2</v>
      </c>
      <c r="W159" s="342">
        <v>0</v>
      </c>
      <c r="X159" s="342">
        <v>2</v>
      </c>
      <c r="Y159" s="342">
        <v>0</v>
      </c>
      <c r="Z159" s="342">
        <v>253</v>
      </c>
      <c r="AA159" s="342">
        <v>4121001</v>
      </c>
      <c r="AB159" s="342">
        <v>4121001</v>
      </c>
      <c r="AC159" s="342">
        <v>0</v>
      </c>
      <c r="AD159" s="342">
        <v>0</v>
      </c>
      <c r="AE159" s="342">
        <v>0</v>
      </c>
      <c r="AF159" s="342">
        <v>0</v>
      </c>
      <c r="AG159" s="342">
        <v>0</v>
      </c>
      <c r="AH159" s="342">
        <v>2</v>
      </c>
      <c r="AI159" s="342">
        <v>0</v>
      </c>
      <c r="AJ159" s="342">
        <v>0</v>
      </c>
      <c r="AK159" s="342">
        <v>0</v>
      </c>
      <c r="AL159" s="342">
        <v>0</v>
      </c>
      <c r="AM159" s="342">
        <v>0</v>
      </c>
    </row>
    <row r="160" spans="1:109">
      <c r="A160" s="431" t="str">
        <f t="shared" si="2"/>
        <v>0102101263656000</v>
      </c>
      <c r="B160" s="341" t="s">
        <v>1493</v>
      </c>
      <c r="C160" s="341" t="s">
        <v>543</v>
      </c>
      <c r="D160" s="341" t="s">
        <v>548</v>
      </c>
      <c r="E160" s="341" t="s">
        <v>545</v>
      </c>
      <c r="F160" s="341" t="s">
        <v>571</v>
      </c>
      <c r="G160" s="341" t="s">
        <v>460</v>
      </c>
      <c r="H160" s="341" t="s">
        <v>546</v>
      </c>
      <c r="J160" s="341" t="s">
        <v>549</v>
      </c>
      <c r="K160" s="341" t="s">
        <v>548</v>
      </c>
      <c r="L160" s="341" t="s">
        <v>720</v>
      </c>
      <c r="M160" s="341" t="s">
        <v>720</v>
      </c>
      <c r="N160" s="341" t="s">
        <v>715</v>
      </c>
      <c r="O160" s="341" t="s">
        <v>545</v>
      </c>
      <c r="P160" s="341" t="s">
        <v>545</v>
      </c>
      <c r="Q160" s="341" t="s">
        <v>545</v>
      </c>
      <c r="R160" s="341" t="s">
        <v>545</v>
      </c>
      <c r="S160" s="341" t="s">
        <v>545</v>
      </c>
      <c r="T160" s="342">
        <v>5312</v>
      </c>
      <c r="U160" s="342">
        <v>2493</v>
      </c>
      <c r="V160" s="342">
        <v>236</v>
      </c>
      <c r="W160" s="342">
        <v>0</v>
      </c>
      <c r="X160" s="342">
        <v>1539</v>
      </c>
      <c r="Y160" s="342">
        <v>9580</v>
      </c>
      <c r="Z160" s="342">
        <v>14559</v>
      </c>
      <c r="AA160" s="342">
        <v>14559</v>
      </c>
      <c r="AB160" s="342">
        <v>0</v>
      </c>
      <c r="AC160" s="342">
        <v>0</v>
      </c>
      <c r="AD160" s="342">
        <v>0</v>
      </c>
      <c r="AE160" s="342">
        <v>174</v>
      </c>
      <c r="AF160" s="342">
        <v>4439</v>
      </c>
      <c r="AG160" s="342">
        <v>2762</v>
      </c>
      <c r="AH160" s="342">
        <v>3484</v>
      </c>
      <c r="AI160" s="342">
        <v>1415</v>
      </c>
      <c r="AJ160" s="342">
        <v>3047</v>
      </c>
      <c r="AK160" s="342">
        <v>0</v>
      </c>
      <c r="AL160" s="342">
        <v>8355</v>
      </c>
      <c r="AM160" s="342">
        <v>21</v>
      </c>
      <c r="AN160" s="342">
        <v>0</v>
      </c>
      <c r="AO160" s="342">
        <v>0</v>
      </c>
      <c r="AP160" s="342">
        <v>0</v>
      </c>
      <c r="AQ160" s="342">
        <v>0</v>
      </c>
      <c r="AR160" s="342">
        <v>67</v>
      </c>
      <c r="AS160" s="342">
        <v>0</v>
      </c>
      <c r="AT160" s="342">
        <v>0</v>
      </c>
      <c r="AU160" s="342">
        <v>12537</v>
      </c>
      <c r="AV160" s="342">
        <v>60419</v>
      </c>
      <c r="AW160" s="342">
        <v>0</v>
      </c>
      <c r="AX160" s="342">
        <v>0</v>
      </c>
      <c r="AY160" s="342">
        <v>60419</v>
      </c>
    </row>
    <row r="161" spans="1:97">
      <c r="A161" s="431" t="str">
        <f t="shared" si="2"/>
        <v>1742101263656000</v>
      </c>
      <c r="B161" s="341" t="s">
        <v>1493</v>
      </c>
      <c r="C161" s="341" t="s">
        <v>543</v>
      </c>
      <c r="D161" s="341" t="s">
        <v>557</v>
      </c>
      <c r="E161" s="341" t="s">
        <v>720</v>
      </c>
      <c r="F161" s="341" t="s">
        <v>571</v>
      </c>
      <c r="G161" s="341" t="s">
        <v>460</v>
      </c>
      <c r="H161" s="341" t="s">
        <v>546</v>
      </c>
      <c r="J161" s="341" t="s">
        <v>549</v>
      </c>
      <c r="K161" s="341" t="s">
        <v>548</v>
      </c>
      <c r="L161" s="341" t="s">
        <v>729</v>
      </c>
      <c r="M161" s="341" t="s">
        <v>720</v>
      </c>
      <c r="N161" s="341" t="s">
        <v>715</v>
      </c>
      <c r="O161" s="341" t="s">
        <v>719</v>
      </c>
      <c r="P161" s="341" t="s">
        <v>715</v>
      </c>
      <c r="Q161" s="341" t="s">
        <v>716</v>
      </c>
      <c r="R161" s="341" t="s">
        <v>719</v>
      </c>
      <c r="S161" s="341" t="s">
        <v>715</v>
      </c>
      <c r="T161" s="342">
        <v>5261</v>
      </c>
      <c r="U161" s="342">
        <v>2922</v>
      </c>
      <c r="V161" s="342">
        <v>0</v>
      </c>
      <c r="W161" s="342">
        <v>0</v>
      </c>
      <c r="X161" s="342">
        <v>1625</v>
      </c>
      <c r="Y161" s="342">
        <v>9808</v>
      </c>
      <c r="Z161" s="342">
        <v>20822</v>
      </c>
      <c r="AA161" s="342">
        <v>20822</v>
      </c>
      <c r="AB161" s="342">
        <v>0</v>
      </c>
      <c r="AC161" s="342">
        <v>0</v>
      </c>
      <c r="AD161" s="342">
        <v>0</v>
      </c>
      <c r="AE161" s="342">
        <v>4656</v>
      </c>
      <c r="AF161" s="342">
        <v>1926</v>
      </c>
      <c r="AG161" s="342">
        <v>455</v>
      </c>
      <c r="AH161" s="342">
        <v>253</v>
      </c>
      <c r="AI161" s="342">
        <v>0</v>
      </c>
      <c r="AJ161" s="342">
        <v>0</v>
      </c>
      <c r="AK161" s="342">
        <v>0</v>
      </c>
      <c r="AL161" s="342">
        <v>48907</v>
      </c>
      <c r="AM161" s="342">
        <v>0</v>
      </c>
      <c r="AN161" s="342">
        <v>0</v>
      </c>
      <c r="AO161" s="342">
        <v>0</v>
      </c>
      <c r="AP161" s="342">
        <v>0</v>
      </c>
      <c r="AQ161" s="342">
        <v>0</v>
      </c>
      <c r="AR161" s="342">
        <v>0</v>
      </c>
      <c r="AS161" s="342">
        <v>0</v>
      </c>
      <c r="AT161" s="342">
        <v>0</v>
      </c>
      <c r="AU161" s="342">
        <v>2546</v>
      </c>
      <c r="AV161" s="342">
        <v>89373</v>
      </c>
      <c r="AW161" s="342">
        <v>0</v>
      </c>
      <c r="AX161" s="342">
        <v>0</v>
      </c>
      <c r="AY161" s="342">
        <v>89373</v>
      </c>
    </row>
    <row r="162" spans="1:97">
      <c r="A162" s="431" t="str">
        <f t="shared" si="2"/>
        <v>0102102263656000</v>
      </c>
      <c r="B162" s="341" t="s">
        <v>1493</v>
      </c>
      <c r="C162" s="341" t="s">
        <v>543</v>
      </c>
      <c r="D162" s="341" t="s">
        <v>548</v>
      </c>
      <c r="E162" s="341" t="s">
        <v>545</v>
      </c>
      <c r="F162" s="341" t="s">
        <v>571</v>
      </c>
      <c r="G162" s="341" t="s">
        <v>460</v>
      </c>
      <c r="H162" s="341" t="s">
        <v>546</v>
      </c>
      <c r="J162" s="341" t="s">
        <v>549</v>
      </c>
      <c r="K162" s="341" t="s">
        <v>550</v>
      </c>
      <c r="L162" s="341" t="s">
        <v>720</v>
      </c>
      <c r="M162" s="341" t="s">
        <v>720</v>
      </c>
      <c r="N162" s="341" t="s">
        <v>715</v>
      </c>
      <c r="O162" s="341" t="s">
        <v>545</v>
      </c>
      <c r="P162" s="341" t="s">
        <v>545</v>
      </c>
      <c r="Q162" s="341" t="s">
        <v>545</v>
      </c>
      <c r="R162" s="341" t="s">
        <v>545</v>
      </c>
      <c r="S162" s="341" t="s">
        <v>545</v>
      </c>
      <c r="T162" s="342">
        <v>5312</v>
      </c>
      <c r="U162" s="342">
        <v>0</v>
      </c>
      <c r="V162" s="342">
        <v>2493</v>
      </c>
      <c r="W162" s="342">
        <v>0</v>
      </c>
      <c r="X162" s="342">
        <v>0</v>
      </c>
      <c r="Y162" s="342">
        <v>236</v>
      </c>
      <c r="Z162" s="342">
        <v>0</v>
      </c>
      <c r="AA162" s="342">
        <v>0</v>
      </c>
      <c r="AB162" s="342">
        <v>1539</v>
      </c>
      <c r="AC162" s="342">
        <v>0</v>
      </c>
      <c r="AD162" s="342">
        <v>0</v>
      </c>
      <c r="AE162" s="342">
        <v>9344</v>
      </c>
      <c r="AF162" s="342">
        <v>0</v>
      </c>
      <c r="AG162" s="342">
        <v>236</v>
      </c>
    </row>
    <row r="163" spans="1:97">
      <c r="A163" s="431" t="str">
        <f t="shared" si="2"/>
        <v>1742102263656000</v>
      </c>
      <c r="B163" s="341" t="s">
        <v>1493</v>
      </c>
      <c r="C163" s="341" t="s">
        <v>543</v>
      </c>
      <c r="D163" s="341" t="s">
        <v>557</v>
      </c>
      <c r="E163" s="341" t="s">
        <v>720</v>
      </c>
      <c r="F163" s="341" t="s">
        <v>571</v>
      </c>
      <c r="G163" s="341" t="s">
        <v>460</v>
      </c>
      <c r="H163" s="341" t="s">
        <v>546</v>
      </c>
      <c r="J163" s="341" t="s">
        <v>549</v>
      </c>
      <c r="K163" s="341" t="s">
        <v>550</v>
      </c>
      <c r="L163" s="341" t="s">
        <v>729</v>
      </c>
      <c r="M163" s="341" t="s">
        <v>720</v>
      </c>
      <c r="N163" s="341" t="s">
        <v>715</v>
      </c>
      <c r="O163" s="341" t="s">
        <v>719</v>
      </c>
      <c r="P163" s="341" t="s">
        <v>715</v>
      </c>
      <c r="Q163" s="341" t="s">
        <v>716</v>
      </c>
      <c r="R163" s="341" t="s">
        <v>719</v>
      </c>
      <c r="S163" s="341" t="s">
        <v>715</v>
      </c>
      <c r="T163" s="342">
        <v>5261</v>
      </c>
      <c r="U163" s="342">
        <v>0</v>
      </c>
      <c r="V163" s="342">
        <v>2922</v>
      </c>
      <c r="W163" s="342">
        <v>0</v>
      </c>
      <c r="X163" s="342">
        <v>0</v>
      </c>
      <c r="Y163" s="342">
        <v>0</v>
      </c>
      <c r="Z163" s="342">
        <v>0</v>
      </c>
      <c r="AA163" s="342">
        <v>0</v>
      </c>
      <c r="AB163" s="342">
        <v>1625</v>
      </c>
      <c r="AC163" s="342">
        <v>0</v>
      </c>
      <c r="AD163" s="342">
        <v>0</v>
      </c>
      <c r="AE163" s="342">
        <v>9808</v>
      </c>
      <c r="AF163" s="342">
        <v>0</v>
      </c>
      <c r="AG163" s="342">
        <v>0</v>
      </c>
    </row>
    <row r="164" spans="1:97">
      <c r="A164" s="431" t="str">
        <f t="shared" si="2"/>
        <v>1743201263656000</v>
      </c>
      <c r="B164" s="341" t="s">
        <v>1493</v>
      </c>
      <c r="C164" s="341" t="s">
        <v>543</v>
      </c>
      <c r="D164" s="341" t="s">
        <v>557</v>
      </c>
      <c r="E164" s="341" t="s">
        <v>720</v>
      </c>
      <c r="F164" s="341" t="s">
        <v>571</v>
      </c>
      <c r="G164" s="341" t="s">
        <v>460</v>
      </c>
      <c r="H164" s="341" t="s">
        <v>546</v>
      </c>
      <c r="J164" s="341" t="s">
        <v>725</v>
      </c>
      <c r="K164" s="341" t="s">
        <v>548</v>
      </c>
      <c r="L164" s="341" t="s">
        <v>729</v>
      </c>
      <c r="M164" s="341" t="s">
        <v>720</v>
      </c>
      <c r="N164" s="341" t="s">
        <v>715</v>
      </c>
      <c r="O164" s="341" t="s">
        <v>719</v>
      </c>
      <c r="P164" s="341" t="s">
        <v>715</v>
      </c>
      <c r="Q164" s="341" t="s">
        <v>716</v>
      </c>
      <c r="R164" s="341" t="s">
        <v>719</v>
      </c>
      <c r="S164" s="341" t="s">
        <v>715</v>
      </c>
      <c r="T164" s="342">
        <v>2962</v>
      </c>
      <c r="U164" s="342">
        <v>169</v>
      </c>
      <c r="V164" s="342">
        <v>0</v>
      </c>
      <c r="W164" s="342">
        <v>0</v>
      </c>
      <c r="X164" s="342">
        <v>144</v>
      </c>
      <c r="Y164" s="342">
        <v>2210</v>
      </c>
      <c r="Z164" s="342">
        <v>5485</v>
      </c>
      <c r="AA164" s="342">
        <v>5485</v>
      </c>
      <c r="AB164" s="342">
        <v>0</v>
      </c>
      <c r="AC164" s="342">
        <v>0</v>
      </c>
      <c r="AD164" s="342">
        <v>0</v>
      </c>
      <c r="AE164" s="342">
        <v>0</v>
      </c>
      <c r="AF164" s="342">
        <v>0</v>
      </c>
      <c r="AG164" s="342">
        <v>0</v>
      </c>
      <c r="AH164" s="342">
        <v>0</v>
      </c>
      <c r="AI164" s="342">
        <v>0</v>
      </c>
      <c r="AJ164" s="342">
        <v>0</v>
      </c>
      <c r="AK164" s="342">
        <v>0</v>
      </c>
      <c r="AL164" s="342">
        <v>0</v>
      </c>
      <c r="AM164" s="342">
        <v>0</v>
      </c>
      <c r="AN164" s="342">
        <v>0</v>
      </c>
      <c r="AO164" s="342">
        <v>0</v>
      </c>
      <c r="AP164" s="342">
        <v>6846</v>
      </c>
      <c r="AQ164" s="342">
        <v>4656</v>
      </c>
      <c r="AR164" s="342">
        <v>3663</v>
      </c>
      <c r="AS164" s="342">
        <v>84</v>
      </c>
      <c r="AT164" s="342">
        <v>0</v>
      </c>
      <c r="AU164" s="342">
        <v>0</v>
      </c>
      <c r="AV164" s="342">
        <v>25641</v>
      </c>
      <c r="AW164" s="342">
        <v>236</v>
      </c>
      <c r="AX164" s="342">
        <v>37463</v>
      </c>
      <c r="AY164" s="342">
        <v>37463</v>
      </c>
      <c r="AZ164" s="342">
        <v>0</v>
      </c>
      <c r="BA164" s="342">
        <v>0</v>
      </c>
      <c r="BB164" s="342">
        <v>0</v>
      </c>
      <c r="BC164" s="342">
        <v>0</v>
      </c>
      <c r="BD164" s="342">
        <v>23122</v>
      </c>
      <c r="BE164" s="342">
        <v>2481</v>
      </c>
      <c r="BF164" s="342">
        <v>25603</v>
      </c>
      <c r="BG164" s="342">
        <v>25603</v>
      </c>
      <c r="BH164" s="342">
        <v>0</v>
      </c>
      <c r="BI164" s="342">
        <v>0</v>
      </c>
      <c r="BJ164" s="342">
        <v>68551</v>
      </c>
      <c r="BK164" s="342">
        <v>68551</v>
      </c>
      <c r="BL164" s="342">
        <v>0</v>
      </c>
      <c r="BM164" s="342">
        <v>0</v>
      </c>
      <c r="BN164" s="342">
        <v>0</v>
      </c>
      <c r="BO164" s="342">
        <v>0</v>
      </c>
      <c r="BP164" s="342">
        <v>0</v>
      </c>
      <c r="BQ164" s="342">
        <v>0</v>
      </c>
      <c r="BR164" s="342">
        <v>20822</v>
      </c>
      <c r="BS164" s="342">
        <v>0</v>
      </c>
      <c r="BT164" s="342">
        <v>0</v>
      </c>
      <c r="BU164" s="342">
        <v>0</v>
      </c>
      <c r="BV164" s="342">
        <v>0</v>
      </c>
      <c r="BW164" s="342">
        <v>20516</v>
      </c>
      <c r="BX164" s="342">
        <v>306</v>
      </c>
      <c r="BY164" s="342">
        <v>82272</v>
      </c>
      <c r="BZ164" s="342">
        <v>0</v>
      </c>
      <c r="CA164" s="342">
        <v>0</v>
      </c>
    </row>
    <row r="165" spans="1:97">
      <c r="A165" s="431" t="str">
        <f t="shared" si="2"/>
        <v>1743202263656000</v>
      </c>
      <c r="B165" s="341" t="s">
        <v>1493</v>
      </c>
      <c r="C165" s="341" t="s">
        <v>543</v>
      </c>
      <c r="D165" s="341" t="s">
        <v>557</v>
      </c>
      <c r="E165" s="341" t="s">
        <v>720</v>
      </c>
      <c r="F165" s="341" t="s">
        <v>571</v>
      </c>
      <c r="G165" s="341" t="s">
        <v>460</v>
      </c>
      <c r="H165" s="341" t="s">
        <v>546</v>
      </c>
      <c r="J165" s="341" t="s">
        <v>725</v>
      </c>
      <c r="K165" s="341" t="s">
        <v>550</v>
      </c>
      <c r="L165" s="341" t="s">
        <v>729</v>
      </c>
      <c r="M165" s="341" t="s">
        <v>720</v>
      </c>
      <c r="N165" s="341" t="s">
        <v>715</v>
      </c>
      <c r="O165" s="341" t="s">
        <v>719</v>
      </c>
      <c r="P165" s="341" t="s">
        <v>715</v>
      </c>
      <c r="Q165" s="341" t="s">
        <v>716</v>
      </c>
      <c r="R165" s="341" t="s">
        <v>719</v>
      </c>
      <c r="S165" s="341" t="s">
        <v>715</v>
      </c>
      <c r="T165" s="342">
        <v>0</v>
      </c>
      <c r="U165" s="342">
        <v>0</v>
      </c>
      <c r="V165" s="342">
        <v>79662</v>
      </c>
      <c r="W165" s="342">
        <v>2610</v>
      </c>
      <c r="X165" s="342">
        <v>0</v>
      </c>
      <c r="Y165" s="342">
        <v>0</v>
      </c>
      <c r="Z165" s="342">
        <v>103094</v>
      </c>
      <c r="AA165" s="342">
        <v>0</v>
      </c>
      <c r="AB165" s="342">
        <v>0</v>
      </c>
      <c r="AC165" s="342">
        <v>0</v>
      </c>
      <c r="AD165" s="342">
        <v>0</v>
      </c>
      <c r="AE165" s="342">
        <v>100178</v>
      </c>
      <c r="AF165" s="342">
        <v>2916</v>
      </c>
      <c r="AG165" s="342">
        <v>0</v>
      </c>
      <c r="AH165" s="342">
        <v>171645</v>
      </c>
      <c r="AI165" s="342">
        <v>68551</v>
      </c>
      <c r="AJ165" s="342">
        <v>0</v>
      </c>
      <c r="AK165" s="342">
        <v>103094</v>
      </c>
      <c r="AL165" s="342">
        <v>0</v>
      </c>
      <c r="AM165" s="342">
        <v>0</v>
      </c>
      <c r="AN165" s="342">
        <v>0</v>
      </c>
      <c r="AO165" s="342">
        <v>0</v>
      </c>
      <c r="AP165" s="342">
        <v>0</v>
      </c>
      <c r="AQ165" s="342">
        <v>24703</v>
      </c>
      <c r="AR165" s="342">
        <v>7500</v>
      </c>
      <c r="AS165" s="342">
        <v>0</v>
      </c>
    </row>
    <row r="166" spans="1:97">
      <c r="A166" s="431" t="str">
        <f t="shared" si="2"/>
        <v>1743301263656000</v>
      </c>
      <c r="B166" s="341" t="s">
        <v>1493</v>
      </c>
      <c r="C166" s="341" t="s">
        <v>543</v>
      </c>
      <c r="D166" s="341" t="s">
        <v>557</v>
      </c>
      <c r="E166" s="341" t="s">
        <v>720</v>
      </c>
      <c r="F166" s="341" t="s">
        <v>571</v>
      </c>
      <c r="G166" s="341" t="s">
        <v>460</v>
      </c>
      <c r="H166" s="341" t="s">
        <v>546</v>
      </c>
      <c r="J166" s="341" t="s">
        <v>724</v>
      </c>
      <c r="K166" s="341" t="s">
        <v>548</v>
      </c>
      <c r="L166" s="341" t="s">
        <v>729</v>
      </c>
      <c r="M166" s="341" t="s">
        <v>720</v>
      </c>
      <c r="N166" s="341" t="s">
        <v>715</v>
      </c>
      <c r="O166" s="341" t="s">
        <v>719</v>
      </c>
      <c r="P166" s="341" t="s">
        <v>715</v>
      </c>
      <c r="Q166" s="341" t="s">
        <v>716</v>
      </c>
      <c r="R166" s="341" t="s">
        <v>719</v>
      </c>
      <c r="S166" s="341" t="s">
        <v>715</v>
      </c>
      <c r="T166" s="342">
        <v>4</v>
      </c>
      <c r="U166" s="342">
        <v>360</v>
      </c>
      <c r="V166" s="342">
        <v>20000</v>
      </c>
      <c r="W166" s="342">
        <v>0</v>
      </c>
      <c r="X166" s="342">
        <v>0</v>
      </c>
      <c r="Y166" s="342">
        <v>0</v>
      </c>
      <c r="Z166" s="342">
        <v>0</v>
      </c>
      <c r="AA166" s="342">
        <v>100</v>
      </c>
      <c r="AB166" s="342">
        <v>123000</v>
      </c>
      <c r="AC166" s="342">
        <v>1000</v>
      </c>
      <c r="AD166" s="342">
        <v>4100921</v>
      </c>
      <c r="AE166" s="342">
        <v>0</v>
      </c>
      <c r="AF166" s="342">
        <v>2750</v>
      </c>
      <c r="AG166" s="342">
        <v>14190</v>
      </c>
      <c r="AH166" s="342">
        <v>71390</v>
      </c>
      <c r="AI166" s="342">
        <v>142890</v>
      </c>
      <c r="AJ166" s="342">
        <v>714890</v>
      </c>
      <c r="AK166" s="342">
        <v>1429890</v>
      </c>
      <c r="AL166" s="342">
        <v>47685</v>
      </c>
      <c r="AM166" s="342">
        <v>103720</v>
      </c>
      <c r="AN166" s="342">
        <v>6173</v>
      </c>
      <c r="AO166" s="342">
        <v>4777</v>
      </c>
      <c r="AP166" s="342">
        <v>5813</v>
      </c>
      <c r="AQ166" s="342">
        <v>11297</v>
      </c>
      <c r="AR166" s="342">
        <v>0</v>
      </c>
      <c r="AS166" s="342">
        <v>0</v>
      </c>
      <c r="AT166" s="342">
        <v>0</v>
      </c>
      <c r="AU166" s="342">
        <v>0</v>
      </c>
      <c r="AV166" s="342">
        <v>0</v>
      </c>
      <c r="AW166" s="342">
        <v>0</v>
      </c>
      <c r="AX166" s="342">
        <v>0</v>
      </c>
      <c r="AY166" s="342">
        <v>0</v>
      </c>
      <c r="AZ166" s="342">
        <v>0</v>
      </c>
      <c r="BA166" s="342">
        <v>0</v>
      </c>
      <c r="BB166" s="342">
        <v>1</v>
      </c>
      <c r="BC166" s="342">
        <v>0</v>
      </c>
      <c r="BD166" s="342">
        <v>0</v>
      </c>
      <c r="BE166" s="342">
        <v>0</v>
      </c>
      <c r="BF166" s="342">
        <v>0</v>
      </c>
      <c r="BG166" s="342">
        <v>0</v>
      </c>
      <c r="BH166" s="342">
        <v>0</v>
      </c>
      <c r="BI166" s="342">
        <v>0</v>
      </c>
      <c r="BJ166" s="342">
        <v>4100921</v>
      </c>
      <c r="BK166" s="342">
        <v>0</v>
      </c>
      <c r="BL166" s="342">
        <v>6</v>
      </c>
      <c r="BM166" s="342">
        <v>3</v>
      </c>
      <c r="BN166" s="342">
        <v>0</v>
      </c>
      <c r="BO166" s="342">
        <v>200000</v>
      </c>
      <c r="BP166" s="342">
        <v>4100921</v>
      </c>
      <c r="BQ166" s="342">
        <v>600</v>
      </c>
      <c r="BR166" s="342">
        <v>0</v>
      </c>
      <c r="BS166" s="342">
        <v>0</v>
      </c>
      <c r="BT166" s="342">
        <v>10737</v>
      </c>
      <c r="BU166" s="342">
        <v>11337</v>
      </c>
      <c r="BV166" s="342">
        <v>0</v>
      </c>
      <c r="BW166" s="342">
        <v>0</v>
      </c>
      <c r="BX166" s="342">
        <v>0</v>
      </c>
      <c r="BY166" s="342">
        <v>0</v>
      </c>
      <c r="BZ166" s="342">
        <v>0</v>
      </c>
      <c r="CA166" s="342">
        <v>0</v>
      </c>
    </row>
    <row r="167" spans="1:97">
      <c r="A167" s="431" t="str">
        <f t="shared" si="2"/>
        <v>1743302263656000</v>
      </c>
      <c r="B167" s="341" t="s">
        <v>1493</v>
      </c>
      <c r="C167" s="341" t="s">
        <v>543</v>
      </c>
      <c r="D167" s="341" t="s">
        <v>557</v>
      </c>
      <c r="E167" s="341" t="s">
        <v>720</v>
      </c>
      <c r="F167" s="341" t="s">
        <v>571</v>
      </c>
      <c r="G167" s="341" t="s">
        <v>460</v>
      </c>
      <c r="H167" s="341" t="s">
        <v>546</v>
      </c>
      <c r="J167" s="341" t="s">
        <v>724</v>
      </c>
      <c r="K167" s="341" t="s">
        <v>550</v>
      </c>
      <c r="L167" s="341" t="s">
        <v>729</v>
      </c>
      <c r="M167" s="341" t="s">
        <v>720</v>
      </c>
      <c r="N167" s="341" t="s">
        <v>715</v>
      </c>
      <c r="O167" s="341" t="s">
        <v>719</v>
      </c>
      <c r="P167" s="341" t="s">
        <v>715</v>
      </c>
      <c r="Q167" s="341" t="s">
        <v>716</v>
      </c>
      <c r="R167" s="341" t="s">
        <v>719</v>
      </c>
      <c r="S167" s="341" t="s">
        <v>715</v>
      </c>
      <c r="T167" s="342">
        <v>0</v>
      </c>
      <c r="U167" s="342">
        <v>0</v>
      </c>
      <c r="V167" s="342">
        <v>0</v>
      </c>
      <c r="W167" s="342">
        <v>0</v>
      </c>
      <c r="X167" s="342">
        <v>0</v>
      </c>
    </row>
    <row r="168" spans="1:97">
      <c r="A168" s="431" t="str">
        <f t="shared" si="2"/>
        <v>0104001263656000</v>
      </c>
      <c r="B168" s="341" t="s">
        <v>1493</v>
      </c>
      <c r="C168" s="341" t="s">
        <v>543</v>
      </c>
      <c r="D168" s="341" t="s">
        <v>548</v>
      </c>
      <c r="E168" s="341" t="s">
        <v>545</v>
      </c>
      <c r="F168" s="341" t="s">
        <v>571</v>
      </c>
      <c r="G168" s="341" t="s">
        <v>460</v>
      </c>
      <c r="H168" s="341" t="s">
        <v>546</v>
      </c>
      <c r="J168" s="341" t="s">
        <v>560</v>
      </c>
      <c r="K168" s="341" t="s">
        <v>548</v>
      </c>
      <c r="L168" s="341" t="s">
        <v>720</v>
      </c>
      <c r="M168" s="341" t="s">
        <v>720</v>
      </c>
      <c r="N168" s="341" t="s">
        <v>715</v>
      </c>
      <c r="O168" s="341" t="s">
        <v>545</v>
      </c>
      <c r="P168" s="341" t="s">
        <v>545</v>
      </c>
      <c r="Q168" s="341" t="s">
        <v>545</v>
      </c>
      <c r="R168" s="341" t="s">
        <v>545</v>
      </c>
      <c r="S168" s="341" t="s">
        <v>545</v>
      </c>
      <c r="T168" s="342">
        <v>0</v>
      </c>
      <c r="U168" s="342">
        <v>0</v>
      </c>
      <c r="V168" s="342">
        <v>29027</v>
      </c>
      <c r="W168" s="342">
        <v>29027</v>
      </c>
      <c r="X168" s="342">
        <v>462</v>
      </c>
      <c r="Y168" s="342">
        <v>462</v>
      </c>
      <c r="Z168" s="342">
        <v>6955</v>
      </c>
      <c r="AA168" s="342">
        <v>6955</v>
      </c>
      <c r="AB168" s="342">
        <v>21589</v>
      </c>
      <c r="AC168" s="342">
        <v>21589</v>
      </c>
      <c r="AD168" s="342">
        <v>0</v>
      </c>
      <c r="AE168" s="342">
        <v>0</v>
      </c>
      <c r="AF168" s="342">
        <v>21</v>
      </c>
      <c r="AG168" s="342">
        <v>21</v>
      </c>
      <c r="AH168" s="342">
        <v>0</v>
      </c>
      <c r="AI168" s="342">
        <v>0</v>
      </c>
      <c r="AJ168" s="342">
        <v>0</v>
      </c>
      <c r="AK168" s="342">
        <v>0</v>
      </c>
      <c r="AL168" s="342">
        <v>0</v>
      </c>
      <c r="AM168" s="342">
        <v>0</v>
      </c>
      <c r="AN168" s="342">
        <v>0</v>
      </c>
      <c r="AO168" s="342">
        <v>0</v>
      </c>
      <c r="AP168" s="342">
        <v>0</v>
      </c>
      <c r="AQ168" s="342">
        <v>0</v>
      </c>
      <c r="AR168" s="342">
        <v>0</v>
      </c>
      <c r="AS168" s="342">
        <v>0</v>
      </c>
      <c r="AT168" s="342">
        <v>0</v>
      </c>
      <c r="AU168" s="342">
        <v>0</v>
      </c>
      <c r="AV168" s="342">
        <v>58838</v>
      </c>
      <c r="AW168" s="342">
        <v>58838</v>
      </c>
      <c r="AX168" s="342">
        <v>2025</v>
      </c>
      <c r="AY168" s="342">
        <v>2025</v>
      </c>
      <c r="AZ168" s="342">
        <v>56813</v>
      </c>
      <c r="BA168" s="342">
        <v>56813</v>
      </c>
      <c r="BB168" s="342">
        <v>0</v>
      </c>
      <c r="BC168" s="342">
        <v>0</v>
      </c>
      <c r="BD168" s="342">
        <v>0</v>
      </c>
      <c r="BE168" s="342">
        <v>0</v>
      </c>
      <c r="BF168" s="342">
        <v>0</v>
      </c>
      <c r="BG168" s="342">
        <v>0</v>
      </c>
      <c r="BH168" s="342">
        <v>0</v>
      </c>
      <c r="BI168" s="342">
        <v>0</v>
      </c>
      <c r="BJ168" s="342">
        <v>0</v>
      </c>
      <c r="BK168" s="342">
        <v>0</v>
      </c>
      <c r="BL168" s="342">
        <v>0</v>
      </c>
      <c r="BM168" s="342">
        <v>0</v>
      </c>
      <c r="BN168" s="342">
        <v>0</v>
      </c>
      <c r="BO168" s="342">
        <v>0</v>
      </c>
      <c r="BP168" s="342">
        <v>0</v>
      </c>
      <c r="BQ168" s="342">
        <v>87865</v>
      </c>
      <c r="BR168" s="342">
        <v>87865</v>
      </c>
      <c r="BS168" s="342">
        <v>0</v>
      </c>
      <c r="BT168" s="342">
        <v>0</v>
      </c>
      <c r="BU168" s="342">
        <v>0</v>
      </c>
      <c r="BV168" s="342">
        <v>0</v>
      </c>
      <c r="BW168" s="342">
        <v>0</v>
      </c>
      <c r="BX168" s="342">
        <v>0</v>
      </c>
      <c r="BY168" s="342">
        <v>0</v>
      </c>
      <c r="BZ168" s="342">
        <v>0</v>
      </c>
      <c r="CA168" s="342">
        <v>0</v>
      </c>
      <c r="CB168" s="342">
        <v>0</v>
      </c>
      <c r="CC168" s="342">
        <v>0</v>
      </c>
      <c r="CD168" s="342">
        <v>0</v>
      </c>
      <c r="CE168" s="342">
        <v>0</v>
      </c>
      <c r="CF168" s="342">
        <v>0</v>
      </c>
      <c r="CG168" s="342">
        <v>0</v>
      </c>
      <c r="CH168" s="342">
        <v>0</v>
      </c>
      <c r="CI168" s="342">
        <v>0</v>
      </c>
      <c r="CJ168" s="342">
        <v>0</v>
      </c>
    </row>
    <row r="169" spans="1:97">
      <c r="A169" s="431" t="str">
        <f t="shared" si="2"/>
        <v>1744001263656000</v>
      </c>
      <c r="B169" s="341" t="s">
        <v>1493</v>
      </c>
      <c r="C169" s="341" t="s">
        <v>543</v>
      </c>
      <c r="D169" s="341" t="s">
        <v>557</v>
      </c>
      <c r="E169" s="341" t="s">
        <v>720</v>
      </c>
      <c r="F169" s="341" t="s">
        <v>571</v>
      </c>
      <c r="G169" s="341" t="s">
        <v>460</v>
      </c>
      <c r="H169" s="341" t="s">
        <v>546</v>
      </c>
      <c r="J169" s="341" t="s">
        <v>560</v>
      </c>
      <c r="K169" s="341" t="s">
        <v>548</v>
      </c>
      <c r="L169" s="341" t="s">
        <v>729</v>
      </c>
      <c r="M169" s="341" t="s">
        <v>720</v>
      </c>
      <c r="N169" s="341" t="s">
        <v>715</v>
      </c>
      <c r="O169" s="341" t="s">
        <v>719</v>
      </c>
      <c r="P169" s="341" t="s">
        <v>715</v>
      </c>
      <c r="Q169" s="341" t="s">
        <v>716</v>
      </c>
      <c r="R169" s="341" t="s">
        <v>719</v>
      </c>
      <c r="S169" s="341" t="s">
        <v>715</v>
      </c>
      <c r="T169" s="342">
        <v>0</v>
      </c>
      <c r="U169" s="342">
        <v>0</v>
      </c>
      <c r="V169" s="342">
        <v>100517</v>
      </c>
      <c r="W169" s="342">
        <v>100517</v>
      </c>
      <c r="X169" s="342">
        <v>0</v>
      </c>
      <c r="Y169" s="342">
        <v>0</v>
      </c>
      <c r="Z169" s="342">
        <v>0</v>
      </c>
      <c r="AA169" s="342">
        <v>0</v>
      </c>
      <c r="AB169" s="342">
        <v>0</v>
      </c>
      <c r="AC169" s="342">
        <v>0</v>
      </c>
      <c r="AD169" s="342">
        <v>0</v>
      </c>
      <c r="AE169" s="342">
        <v>0</v>
      </c>
      <c r="AF169" s="342">
        <v>0</v>
      </c>
      <c r="AG169" s="342">
        <v>0</v>
      </c>
      <c r="AH169" s="342">
        <v>0</v>
      </c>
      <c r="AI169" s="342">
        <v>0</v>
      </c>
      <c r="AJ169" s="342">
        <v>161</v>
      </c>
      <c r="AK169" s="342">
        <v>161</v>
      </c>
      <c r="AL169" s="342">
        <v>0</v>
      </c>
      <c r="AM169" s="342">
        <v>0</v>
      </c>
      <c r="AN169" s="342">
        <v>145</v>
      </c>
      <c r="AO169" s="342">
        <v>145</v>
      </c>
      <c r="AP169" s="342">
        <v>100178</v>
      </c>
      <c r="AQ169" s="342">
        <v>100178</v>
      </c>
      <c r="AR169" s="342">
        <v>0</v>
      </c>
      <c r="AS169" s="342">
        <v>0</v>
      </c>
      <c r="AT169" s="342">
        <v>33</v>
      </c>
      <c r="AU169" s="342">
        <v>33</v>
      </c>
      <c r="AV169" s="342">
        <v>0</v>
      </c>
      <c r="AW169" s="342">
        <v>0</v>
      </c>
      <c r="AX169" s="342">
        <v>2610</v>
      </c>
      <c r="AY169" s="342">
        <v>20783</v>
      </c>
      <c r="AZ169" s="342">
        <v>0</v>
      </c>
      <c r="BA169" s="342">
        <v>0</v>
      </c>
      <c r="BB169" s="342">
        <v>1236</v>
      </c>
      <c r="BC169" s="342">
        <v>1236</v>
      </c>
      <c r="BD169" s="342">
        <v>0</v>
      </c>
      <c r="BE169" s="342">
        <v>0</v>
      </c>
      <c r="BF169" s="342">
        <v>1374</v>
      </c>
      <c r="BG169" s="342">
        <v>1374</v>
      </c>
      <c r="BH169" s="342">
        <v>18173</v>
      </c>
      <c r="BI169" s="342">
        <v>103127</v>
      </c>
      <c r="BJ169" s="342">
        <v>121300</v>
      </c>
      <c r="BK169" s="342">
        <v>0</v>
      </c>
      <c r="BL169" s="342">
        <v>0</v>
      </c>
      <c r="BM169" s="342">
        <v>0</v>
      </c>
      <c r="BN169" s="342">
        <v>18173</v>
      </c>
      <c r="BO169" s="342">
        <v>18173</v>
      </c>
      <c r="BP169" s="342">
        <v>0</v>
      </c>
      <c r="BQ169" s="342">
        <v>0</v>
      </c>
      <c r="BR169" s="342">
        <v>0</v>
      </c>
      <c r="BS169" s="342">
        <v>0</v>
      </c>
      <c r="BT169" s="342">
        <v>18173</v>
      </c>
      <c r="BU169" s="342">
        <v>0</v>
      </c>
      <c r="BV169" s="342">
        <v>0</v>
      </c>
      <c r="BW169" s="342">
        <v>0</v>
      </c>
      <c r="BX169" s="342">
        <v>0</v>
      </c>
      <c r="BY169" s="342">
        <v>0</v>
      </c>
      <c r="BZ169" s="342">
        <v>0</v>
      </c>
      <c r="CA169" s="342">
        <v>0</v>
      </c>
      <c r="CB169" s="342">
        <v>0</v>
      </c>
      <c r="CC169" s="342">
        <v>0</v>
      </c>
      <c r="CD169" s="342">
        <v>0</v>
      </c>
    </row>
    <row r="170" spans="1:97">
      <c r="A170" s="431" t="str">
        <f t="shared" si="2"/>
        <v>1744002263656000</v>
      </c>
      <c r="B170" s="341" t="s">
        <v>1493</v>
      </c>
      <c r="C170" s="341" t="s">
        <v>543</v>
      </c>
      <c r="D170" s="341" t="s">
        <v>557</v>
      </c>
      <c r="E170" s="341" t="s">
        <v>720</v>
      </c>
      <c r="F170" s="341" t="s">
        <v>571</v>
      </c>
      <c r="G170" s="341" t="s">
        <v>460</v>
      </c>
      <c r="H170" s="341" t="s">
        <v>546</v>
      </c>
      <c r="J170" s="341" t="s">
        <v>560</v>
      </c>
      <c r="K170" s="341" t="s">
        <v>550</v>
      </c>
      <c r="L170" s="341" t="s">
        <v>729</v>
      </c>
      <c r="M170" s="341" t="s">
        <v>720</v>
      </c>
      <c r="N170" s="341" t="s">
        <v>715</v>
      </c>
      <c r="O170" s="341" t="s">
        <v>719</v>
      </c>
      <c r="P170" s="341" t="s">
        <v>715</v>
      </c>
      <c r="Q170" s="341" t="s">
        <v>716</v>
      </c>
      <c r="R170" s="341" t="s">
        <v>719</v>
      </c>
      <c r="S170" s="341" t="s">
        <v>715</v>
      </c>
      <c r="T170" s="342">
        <v>0</v>
      </c>
      <c r="U170" s="342">
        <v>0</v>
      </c>
      <c r="V170" s="342">
        <v>0</v>
      </c>
      <c r="W170" s="342">
        <v>0</v>
      </c>
      <c r="X170" s="342">
        <v>0</v>
      </c>
      <c r="Y170" s="342">
        <v>0</v>
      </c>
      <c r="Z170" s="342">
        <v>0</v>
      </c>
      <c r="AA170" s="342">
        <v>0</v>
      </c>
      <c r="AB170" s="342">
        <v>0</v>
      </c>
      <c r="AC170" s="342">
        <v>0</v>
      </c>
      <c r="AD170" s="342">
        <v>1236</v>
      </c>
      <c r="AE170" s="342">
        <v>1236</v>
      </c>
      <c r="AF170" s="342">
        <v>0</v>
      </c>
      <c r="AG170" s="342">
        <v>0</v>
      </c>
      <c r="AH170" s="342">
        <v>0</v>
      </c>
      <c r="AI170" s="342">
        <v>0</v>
      </c>
      <c r="AJ170" s="342">
        <v>0</v>
      </c>
      <c r="AK170" s="342">
        <v>0</v>
      </c>
      <c r="AL170" s="342">
        <v>0</v>
      </c>
      <c r="AM170" s="342">
        <v>0</v>
      </c>
      <c r="AN170" s="342">
        <v>0</v>
      </c>
      <c r="AO170" s="342">
        <v>0</v>
      </c>
      <c r="AP170" s="342">
        <v>0</v>
      </c>
      <c r="AQ170" s="342">
        <v>0</v>
      </c>
      <c r="AR170" s="342">
        <v>0</v>
      </c>
      <c r="AS170" s="342">
        <v>0</v>
      </c>
      <c r="AT170" s="342">
        <v>0</v>
      </c>
      <c r="AU170" s="342">
        <v>0</v>
      </c>
      <c r="AV170" s="342">
        <v>0</v>
      </c>
      <c r="AW170" s="342">
        <v>0</v>
      </c>
      <c r="AX170" s="342">
        <v>33</v>
      </c>
      <c r="AY170" s="342">
        <v>33</v>
      </c>
      <c r="AZ170" s="342">
        <v>0</v>
      </c>
      <c r="BA170" s="342">
        <v>0</v>
      </c>
      <c r="BB170" s="342">
        <v>0</v>
      </c>
      <c r="BC170" s="342">
        <v>0</v>
      </c>
      <c r="BD170" s="342">
        <v>0</v>
      </c>
      <c r="BE170" s="342">
        <v>0</v>
      </c>
      <c r="BF170" s="342">
        <v>0</v>
      </c>
      <c r="BG170" s="342">
        <v>0</v>
      </c>
      <c r="BH170" s="342">
        <v>0</v>
      </c>
      <c r="BI170" s="342">
        <v>0</v>
      </c>
    </row>
    <row r="171" spans="1:97">
      <c r="A171" s="431" t="str">
        <f t="shared" si="2"/>
        <v>1745201263656000</v>
      </c>
      <c r="B171" s="341" t="s">
        <v>1493</v>
      </c>
      <c r="C171" s="341" t="s">
        <v>543</v>
      </c>
      <c r="D171" s="341" t="s">
        <v>557</v>
      </c>
      <c r="E171" s="341" t="s">
        <v>720</v>
      </c>
      <c r="F171" s="341" t="s">
        <v>571</v>
      </c>
      <c r="G171" s="341" t="s">
        <v>460</v>
      </c>
      <c r="H171" s="341" t="s">
        <v>546</v>
      </c>
      <c r="J171" s="341" t="s">
        <v>721</v>
      </c>
      <c r="K171" s="341" t="s">
        <v>548</v>
      </c>
      <c r="L171" s="341" t="s">
        <v>729</v>
      </c>
      <c r="M171" s="341" t="s">
        <v>720</v>
      </c>
      <c r="N171" s="341" t="s">
        <v>715</v>
      </c>
      <c r="O171" s="341" t="s">
        <v>719</v>
      </c>
      <c r="P171" s="341" t="s">
        <v>715</v>
      </c>
      <c r="Q171" s="341" t="s">
        <v>716</v>
      </c>
      <c r="R171" s="341" t="s">
        <v>719</v>
      </c>
      <c r="S171" s="341" t="s">
        <v>715</v>
      </c>
      <c r="T171" s="342">
        <v>133772</v>
      </c>
      <c r="U171" s="342">
        <v>0</v>
      </c>
      <c r="V171" s="342">
        <v>0</v>
      </c>
      <c r="W171" s="342">
        <v>0</v>
      </c>
      <c r="X171" s="342">
        <v>1236</v>
      </c>
      <c r="Y171" s="342">
        <v>0</v>
      </c>
      <c r="Z171" s="342">
        <v>0</v>
      </c>
      <c r="AA171" s="342">
        <v>1374</v>
      </c>
      <c r="AB171" s="342">
        <v>0</v>
      </c>
      <c r="AC171" s="342">
        <v>18511</v>
      </c>
      <c r="AD171" s="342">
        <v>0</v>
      </c>
      <c r="AE171" s="342">
        <v>0</v>
      </c>
      <c r="AF171" s="342">
        <v>0</v>
      </c>
      <c r="AG171" s="342">
        <v>0</v>
      </c>
      <c r="AH171" s="342">
        <v>0</v>
      </c>
      <c r="AI171" s="342">
        <v>20822</v>
      </c>
      <c r="AJ171" s="342">
        <v>0</v>
      </c>
      <c r="AK171" s="342">
        <v>0</v>
      </c>
      <c r="AL171" s="342">
        <v>0</v>
      </c>
      <c r="AM171" s="342">
        <v>145</v>
      </c>
      <c r="AN171" s="342">
        <v>0</v>
      </c>
      <c r="AO171" s="342">
        <v>161</v>
      </c>
      <c r="AP171" s="342">
        <v>0</v>
      </c>
      <c r="AQ171" s="342">
        <v>1779</v>
      </c>
      <c r="AR171" s="342">
        <v>0</v>
      </c>
      <c r="AS171" s="342">
        <v>0</v>
      </c>
      <c r="AT171" s="342">
        <v>0</v>
      </c>
      <c r="AU171" s="342">
        <v>112651</v>
      </c>
      <c r="AV171" s="342">
        <v>18737</v>
      </c>
      <c r="AW171" s="342">
        <v>0</v>
      </c>
      <c r="AX171" s="342">
        <v>0</v>
      </c>
      <c r="AY171" s="342">
        <v>51500</v>
      </c>
      <c r="AZ171" s="342">
        <v>0</v>
      </c>
      <c r="BA171" s="342">
        <v>0</v>
      </c>
      <c r="BB171" s="342">
        <v>133772</v>
      </c>
      <c r="BC171" s="342">
        <v>1236</v>
      </c>
      <c r="BD171" s="342">
        <v>51500</v>
      </c>
      <c r="BE171" s="342">
        <v>0</v>
      </c>
      <c r="BF171" s="342">
        <v>0</v>
      </c>
      <c r="BG171" s="342">
        <v>1374</v>
      </c>
      <c r="BH171" s="342">
        <v>0</v>
      </c>
      <c r="BI171" s="342">
        <v>0</v>
      </c>
      <c r="BJ171" s="342">
        <v>20822</v>
      </c>
      <c r="BK171" s="342">
        <v>145</v>
      </c>
      <c r="BL171" s="342">
        <v>0</v>
      </c>
      <c r="BM171" s="342">
        <v>0</v>
      </c>
      <c r="BN171" s="342">
        <v>161</v>
      </c>
      <c r="BO171" s="342">
        <v>0</v>
      </c>
      <c r="BP171" s="342">
        <v>0</v>
      </c>
      <c r="BQ171" s="342">
        <v>0</v>
      </c>
    </row>
    <row r="172" spans="1:97">
      <c r="A172" s="431" t="str">
        <f t="shared" si="2"/>
        <v>1745202263656000</v>
      </c>
      <c r="B172" s="341" t="s">
        <v>1493</v>
      </c>
      <c r="C172" s="341" t="s">
        <v>543</v>
      </c>
      <c r="D172" s="341" t="s">
        <v>557</v>
      </c>
      <c r="E172" s="341" t="s">
        <v>720</v>
      </c>
      <c r="F172" s="341" t="s">
        <v>571</v>
      </c>
      <c r="G172" s="341" t="s">
        <v>460</v>
      </c>
      <c r="H172" s="341" t="s">
        <v>546</v>
      </c>
      <c r="J172" s="341" t="s">
        <v>721</v>
      </c>
      <c r="K172" s="341" t="s">
        <v>550</v>
      </c>
      <c r="L172" s="341" t="s">
        <v>729</v>
      </c>
      <c r="M172" s="341" t="s">
        <v>720</v>
      </c>
      <c r="N172" s="341" t="s">
        <v>715</v>
      </c>
      <c r="O172" s="341" t="s">
        <v>719</v>
      </c>
      <c r="P172" s="341" t="s">
        <v>715</v>
      </c>
      <c r="Q172" s="341" t="s">
        <v>716</v>
      </c>
      <c r="R172" s="341" t="s">
        <v>719</v>
      </c>
      <c r="S172" s="341" t="s">
        <v>715</v>
      </c>
      <c r="T172" s="342">
        <v>133772</v>
      </c>
      <c r="U172" s="342">
        <v>0</v>
      </c>
      <c r="V172" s="342">
        <v>0</v>
      </c>
      <c r="W172" s="342">
        <v>0</v>
      </c>
      <c r="X172" s="342">
        <v>1236</v>
      </c>
      <c r="Y172" s="342">
        <v>0</v>
      </c>
      <c r="Z172" s="342">
        <v>0</v>
      </c>
      <c r="AA172" s="342">
        <v>1374</v>
      </c>
      <c r="AB172" s="342">
        <v>0</v>
      </c>
      <c r="AC172" s="342">
        <v>18511</v>
      </c>
      <c r="AD172" s="342">
        <v>0</v>
      </c>
      <c r="AE172" s="342">
        <v>0</v>
      </c>
      <c r="AF172" s="342">
        <v>0</v>
      </c>
      <c r="AG172" s="342">
        <v>0</v>
      </c>
      <c r="AH172" s="342">
        <v>0</v>
      </c>
      <c r="AI172" s="342">
        <v>20822</v>
      </c>
      <c r="AJ172" s="342">
        <v>0</v>
      </c>
      <c r="AK172" s="342">
        <v>0</v>
      </c>
      <c r="AL172" s="342">
        <v>0</v>
      </c>
      <c r="AM172" s="342">
        <v>145</v>
      </c>
      <c r="AN172" s="342">
        <v>0</v>
      </c>
      <c r="AO172" s="342">
        <v>161</v>
      </c>
      <c r="AP172" s="342">
        <v>0</v>
      </c>
      <c r="AQ172" s="342">
        <v>1779</v>
      </c>
      <c r="AR172" s="342">
        <v>0</v>
      </c>
      <c r="AS172" s="342">
        <v>0</v>
      </c>
      <c r="AT172" s="342">
        <v>0</v>
      </c>
      <c r="AU172" s="342">
        <v>112651</v>
      </c>
      <c r="AV172" s="342">
        <v>18737</v>
      </c>
      <c r="AW172" s="342">
        <v>0</v>
      </c>
      <c r="AX172" s="342">
        <v>0</v>
      </c>
      <c r="AY172" s="342">
        <v>51500</v>
      </c>
      <c r="AZ172" s="342">
        <v>0</v>
      </c>
      <c r="BA172" s="342">
        <v>0</v>
      </c>
      <c r="BB172" s="342">
        <v>133772</v>
      </c>
      <c r="BC172" s="342">
        <v>1236</v>
      </c>
      <c r="BD172" s="342">
        <v>51500</v>
      </c>
      <c r="BE172" s="342">
        <v>0</v>
      </c>
      <c r="BF172" s="342">
        <v>0</v>
      </c>
      <c r="BG172" s="342">
        <v>1374</v>
      </c>
      <c r="BH172" s="342">
        <v>0</v>
      </c>
      <c r="BI172" s="342">
        <v>0</v>
      </c>
      <c r="BJ172" s="342">
        <v>20822</v>
      </c>
      <c r="BK172" s="342">
        <v>145</v>
      </c>
      <c r="BL172" s="342">
        <v>0</v>
      </c>
      <c r="BM172" s="342">
        <v>0</v>
      </c>
      <c r="BN172" s="342">
        <v>161</v>
      </c>
      <c r="BO172" s="342">
        <v>0</v>
      </c>
      <c r="BP172" s="342">
        <v>0</v>
      </c>
      <c r="BQ172" s="342">
        <v>0</v>
      </c>
    </row>
    <row r="173" spans="1:97">
      <c r="A173" s="431" t="str">
        <f t="shared" si="2"/>
        <v>0102901263672000</v>
      </c>
      <c r="B173" s="341" t="s">
        <v>1493</v>
      </c>
      <c r="C173" s="341" t="s">
        <v>543</v>
      </c>
      <c r="D173" s="341" t="s">
        <v>548</v>
      </c>
      <c r="E173" s="341" t="s">
        <v>545</v>
      </c>
      <c r="F173" s="341" t="s">
        <v>572</v>
      </c>
      <c r="G173" s="341" t="s">
        <v>461</v>
      </c>
      <c r="H173" s="341" t="s">
        <v>546</v>
      </c>
      <c r="J173" s="341" t="s">
        <v>561</v>
      </c>
      <c r="K173" s="341" t="s">
        <v>548</v>
      </c>
      <c r="L173" s="341" t="s">
        <v>719</v>
      </c>
      <c r="M173" s="341" t="s">
        <v>720</v>
      </c>
      <c r="N173" s="341" t="s">
        <v>715</v>
      </c>
      <c r="O173" s="341" t="s">
        <v>545</v>
      </c>
      <c r="P173" s="341" t="s">
        <v>545</v>
      </c>
      <c r="Q173" s="341" t="s">
        <v>545</v>
      </c>
      <c r="R173" s="341" t="s">
        <v>545</v>
      </c>
      <c r="S173" s="341" t="s">
        <v>545</v>
      </c>
      <c r="T173" s="342">
        <v>3460808</v>
      </c>
      <c r="U173" s="342">
        <v>3471101</v>
      </c>
      <c r="V173" s="342">
        <v>2425</v>
      </c>
      <c r="W173" s="342">
        <v>2670</v>
      </c>
      <c r="X173" s="342">
        <v>2190</v>
      </c>
      <c r="Y173" s="342">
        <v>7285</v>
      </c>
      <c r="Z173" s="342">
        <v>1266</v>
      </c>
      <c r="AA173" s="342">
        <v>5722</v>
      </c>
      <c r="AB173" s="342">
        <v>51714</v>
      </c>
      <c r="AC173" s="342">
        <v>1080</v>
      </c>
      <c r="AD173" s="342">
        <v>3</v>
      </c>
      <c r="AE173" s="342">
        <v>8</v>
      </c>
      <c r="AF173" s="342">
        <v>1106</v>
      </c>
      <c r="AG173" s="342">
        <v>251773</v>
      </c>
      <c r="AH173" s="342">
        <v>874</v>
      </c>
      <c r="AI173" s="342">
        <v>229386</v>
      </c>
      <c r="AJ173" s="342">
        <v>483139</v>
      </c>
      <c r="AK173" s="342">
        <v>80756</v>
      </c>
      <c r="AL173" s="342">
        <v>24079</v>
      </c>
      <c r="AM173" s="342">
        <v>10</v>
      </c>
      <c r="AN173" s="342">
        <v>2750</v>
      </c>
      <c r="AO173" s="342">
        <v>176</v>
      </c>
      <c r="AP173" s="342">
        <v>2794</v>
      </c>
      <c r="AQ173" s="342">
        <v>4554</v>
      </c>
      <c r="AR173" s="342">
        <v>4260401</v>
      </c>
      <c r="AS173" s="342">
        <v>2</v>
      </c>
      <c r="AT173" s="342">
        <v>2</v>
      </c>
      <c r="AU173" s="342">
        <v>0</v>
      </c>
      <c r="AV173" s="342">
        <v>1</v>
      </c>
      <c r="AW173" s="342">
        <v>1</v>
      </c>
      <c r="AX173" s="342">
        <v>0</v>
      </c>
      <c r="AY173" s="342">
        <v>2</v>
      </c>
      <c r="AZ173" s="342">
        <v>0</v>
      </c>
      <c r="BA173" s="342">
        <v>338</v>
      </c>
      <c r="BB173" s="342">
        <v>0</v>
      </c>
      <c r="BC173" s="342">
        <v>0</v>
      </c>
      <c r="BD173" s="342">
        <v>0</v>
      </c>
      <c r="BE173" s="342">
        <v>338</v>
      </c>
      <c r="BF173" s="342">
        <v>0</v>
      </c>
      <c r="BG173" s="342">
        <v>623</v>
      </c>
      <c r="BH173" s="342">
        <v>403690</v>
      </c>
      <c r="BI173" s="342">
        <v>0</v>
      </c>
      <c r="BJ173" s="342">
        <v>500</v>
      </c>
      <c r="BK173" s="342">
        <v>404813</v>
      </c>
      <c r="BL173" s="342">
        <v>0</v>
      </c>
      <c r="BM173" s="342">
        <v>0</v>
      </c>
      <c r="BN173" s="342">
        <v>0</v>
      </c>
      <c r="BO173" s="342">
        <v>2</v>
      </c>
      <c r="BP173" s="342">
        <v>0</v>
      </c>
      <c r="BQ173" s="342">
        <v>0</v>
      </c>
      <c r="BR173" s="342">
        <v>0</v>
      </c>
      <c r="BS173" s="342">
        <v>0</v>
      </c>
      <c r="BT173" s="342">
        <v>0</v>
      </c>
    </row>
    <row r="174" spans="1:97">
      <c r="A174" s="431" t="str">
        <f t="shared" si="2"/>
        <v>0102601263672000</v>
      </c>
      <c r="B174" s="341" t="s">
        <v>1493</v>
      </c>
      <c r="C174" s="341" t="s">
        <v>543</v>
      </c>
      <c r="D174" s="341" t="s">
        <v>548</v>
      </c>
      <c r="E174" s="341" t="s">
        <v>545</v>
      </c>
      <c r="F174" s="341" t="s">
        <v>572</v>
      </c>
      <c r="G174" s="341" t="s">
        <v>461</v>
      </c>
      <c r="H174" s="341" t="s">
        <v>546</v>
      </c>
      <c r="J174" s="341" t="s">
        <v>554</v>
      </c>
      <c r="K174" s="341" t="s">
        <v>548</v>
      </c>
      <c r="L174" s="341" t="s">
        <v>719</v>
      </c>
      <c r="M174" s="341" t="s">
        <v>720</v>
      </c>
      <c r="N174" s="341" t="s">
        <v>715</v>
      </c>
      <c r="O174" s="341" t="s">
        <v>545</v>
      </c>
      <c r="P174" s="341" t="s">
        <v>545</v>
      </c>
      <c r="Q174" s="341" t="s">
        <v>545</v>
      </c>
      <c r="R174" s="341" t="s">
        <v>545</v>
      </c>
      <c r="S174" s="341" t="s">
        <v>545</v>
      </c>
      <c r="T174" s="342">
        <v>108209</v>
      </c>
      <c r="U174" s="342">
        <v>57039</v>
      </c>
      <c r="V174" s="342">
        <v>55235</v>
      </c>
      <c r="W174" s="342">
        <v>0</v>
      </c>
      <c r="X174" s="342">
        <v>0</v>
      </c>
      <c r="Y174" s="342">
        <v>1804</v>
      </c>
      <c r="Z174" s="342">
        <v>51170</v>
      </c>
      <c r="AA174" s="342">
        <v>0</v>
      </c>
      <c r="AB174" s="342">
        <v>0</v>
      </c>
      <c r="AC174" s="342">
        <v>51170</v>
      </c>
      <c r="AD174" s="342">
        <v>0</v>
      </c>
      <c r="AE174" s="342">
        <v>85239</v>
      </c>
      <c r="AF174" s="342">
        <v>68847</v>
      </c>
      <c r="AG174" s="342">
        <v>18975</v>
      </c>
      <c r="AH174" s="342">
        <v>0</v>
      </c>
      <c r="AI174" s="342">
        <v>49872</v>
      </c>
      <c r="AJ174" s="342">
        <v>16392</v>
      </c>
      <c r="AK174" s="342">
        <v>16392</v>
      </c>
      <c r="AL174" s="342">
        <v>16392</v>
      </c>
      <c r="AM174" s="342">
        <v>0</v>
      </c>
      <c r="AN174" s="342">
        <v>0</v>
      </c>
      <c r="AO174" s="342">
        <v>22970</v>
      </c>
      <c r="AP174" s="342">
        <v>136825</v>
      </c>
      <c r="AQ174" s="342">
        <v>53100</v>
      </c>
      <c r="AR174" s="342">
        <v>0</v>
      </c>
      <c r="AS174" s="342">
        <v>83125</v>
      </c>
      <c r="AT174" s="342">
        <v>0</v>
      </c>
      <c r="AU174" s="342">
        <v>0</v>
      </c>
      <c r="AV174" s="342">
        <v>0</v>
      </c>
      <c r="AW174" s="342">
        <v>0</v>
      </c>
      <c r="AX174" s="342">
        <v>600</v>
      </c>
      <c r="AY174" s="342">
        <v>0</v>
      </c>
      <c r="AZ174" s="342">
        <v>132693</v>
      </c>
      <c r="BA174" s="342">
        <v>32689</v>
      </c>
      <c r="BB174" s="342">
        <v>0</v>
      </c>
      <c r="BC174" s="342">
        <v>0</v>
      </c>
      <c r="BD174" s="342">
        <v>0</v>
      </c>
      <c r="BE174" s="342">
        <v>0</v>
      </c>
      <c r="BF174" s="342">
        <v>32689</v>
      </c>
      <c r="BG174" s="342">
        <v>28400</v>
      </c>
      <c r="BH174" s="342">
        <v>22300</v>
      </c>
      <c r="BI174" s="342">
        <v>6100</v>
      </c>
      <c r="BJ174" s="342">
        <v>0</v>
      </c>
      <c r="BK174" s="342">
        <v>0</v>
      </c>
      <c r="BL174" s="342">
        <v>0</v>
      </c>
      <c r="BM174" s="342">
        <v>0</v>
      </c>
      <c r="BN174" s="342">
        <v>0</v>
      </c>
      <c r="BO174" s="342">
        <v>4289</v>
      </c>
      <c r="BP174" s="342">
        <v>100004</v>
      </c>
      <c r="BQ174" s="342">
        <v>0</v>
      </c>
      <c r="BR174" s="342">
        <v>0</v>
      </c>
      <c r="BS174" s="342">
        <v>0</v>
      </c>
      <c r="BT174" s="342">
        <v>0</v>
      </c>
      <c r="BU174" s="342">
        <v>0</v>
      </c>
      <c r="BV174" s="342">
        <v>0</v>
      </c>
      <c r="BW174" s="342">
        <v>4132</v>
      </c>
      <c r="BX174" s="342">
        <v>27102</v>
      </c>
      <c r="BY174" s="342">
        <v>0</v>
      </c>
      <c r="BZ174" s="342">
        <v>938</v>
      </c>
      <c r="CA174" s="342">
        <v>0</v>
      </c>
      <c r="CB174" s="342">
        <v>17</v>
      </c>
      <c r="CC174" s="342">
        <v>99</v>
      </c>
      <c r="CD174" s="342">
        <v>0</v>
      </c>
      <c r="CE174" s="342">
        <v>0</v>
      </c>
      <c r="CF174" s="342">
        <v>0</v>
      </c>
      <c r="CG174" s="342">
        <v>0</v>
      </c>
      <c r="CH174" s="342">
        <v>1565</v>
      </c>
      <c r="CI174" s="342">
        <v>1600</v>
      </c>
      <c r="CJ174" s="342">
        <v>0</v>
      </c>
      <c r="CK174" s="342">
        <v>0</v>
      </c>
      <c r="CL174" s="342">
        <v>0</v>
      </c>
      <c r="CM174" s="342">
        <v>0</v>
      </c>
    </row>
    <row r="175" spans="1:97">
      <c r="A175" s="431" t="str">
        <f t="shared" si="2"/>
        <v>0102602263672000</v>
      </c>
      <c r="B175" s="341" t="s">
        <v>1493</v>
      </c>
      <c r="C175" s="341" t="s">
        <v>543</v>
      </c>
      <c r="D175" s="341" t="s">
        <v>548</v>
      </c>
      <c r="E175" s="341" t="s">
        <v>545</v>
      </c>
      <c r="F175" s="341" t="s">
        <v>572</v>
      </c>
      <c r="G175" s="341" t="s">
        <v>461</v>
      </c>
      <c r="H175" s="341" t="s">
        <v>546</v>
      </c>
      <c r="J175" s="341" t="s">
        <v>554</v>
      </c>
      <c r="K175" s="341" t="s">
        <v>550</v>
      </c>
      <c r="L175" s="341" t="s">
        <v>719</v>
      </c>
      <c r="M175" s="341" t="s">
        <v>720</v>
      </c>
      <c r="N175" s="341" t="s">
        <v>715</v>
      </c>
      <c r="O175" s="341" t="s">
        <v>545</v>
      </c>
      <c r="P175" s="341" t="s">
        <v>545</v>
      </c>
      <c r="Q175" s="341" t="s">
        <v>545</v>
      </c>
      <c r="R175" s="341" t="s">
        <v>545</v>
      </c>
      <c r="S175" s="341" t="s">
        <v>545</v>
      </c>
      <c r="T175" s="342">
        <v>0</v>
      </c>
      <c r="U175" s="342">
        <v>28040</v>
      </c>
      <c r="V175" s="342">
        <v>0</v>
      </c>
      <c r="W175" s="342">
        <v>0</v>
      </c>
      <c r="X175" s="342">
        <v>0</v>
      </c>
      <c r="Y175" s="342">
        <v>0</v>
      </c>
      <c r="Z175" s="342">
        <v>1788</v>
      </c>
      <c r="AA175" s="342">
        <v>26252</v>
      </c>
      <c r="AB175" s="342">
        <v>0</v>
      </c>
      <c r="AC175" s="342">
        <v>33724</v>
      </c>
      <c r="AD175" s="342">
        <v>0</v>
      </c>
      <c r="AE175" s="342">
        <v>0</v>
      </c>
      <c r="AF175" s="342">
        <v>33724</v>
      </c>
      <c r="AG175" s="342">
        <v>0</v>
      </c>
      <c r="AH175" s="342">
        <v>0</v>
      </c>
      <c r="AI175" s="342">
        <v>0</v>
      </c>
      <c r="AJ175" s="342">
        <v>0</v>
      </c>
      <c r="AK175" s="342">
        <v>0</v>
      </c>
      <c r="AL175" s="342">
        <v>0</v>
      </c>
      <c r="AM175" s="342">
        <v>7323</v>
      </c>
      <c r="AN175" s="342">
        <v>0</v>
      </c>
      <c r="AO175" s="342">
        <v>0</v>
      </c>
      <c r="AP175" s="342">
        <v>0</v>
      </c>
      <c r="AQ175" s="342">
        <v>0</v>
      </c>
      <c r="AU175" s="342">
        <v>0</v>
      </c>
      <c r="AV175" s="342">
        <v>0</v>
      </c>
      <c r="AW175" s="342">
        <v>0</v>
      </c>
      <c r="AX175" s="342">
        <v>0</v>
      </c>
      <c r="AY175" s="342">
        <v>0</v>
      </c>
      <c r="AZ175" s="342">
        <v>0</v>
      </c>
      <c r="BA175" s="342">
        <v>0</v>
      </c>
      <c r="BB175" s="342">
        <v>0</v>
      </c>
      <c r="BC175" s="342">
        <v>0</v>
      </c>
      <c r="BD175" s="342">
        <v>0</v>
      </c>
      <c r="BE175" s="342">
        <v>0</v>
      </c>
      <c r="BF175" s="342">
        <v>0</v>
      </c>
      <c r="BG175" s="342">
        <v>0</v>
      </c>
      <c r="BH175" s="342">
        <v>0</v>
      </c>
      <c r="BI175" s="342">
        <v>0</v>
      </c>
      <c r="BJ175" s="342">
        <v>0</v>
      </c>
      <c r="BK175" s="342">
        <v>0</v>
      </c>
      <c r="BL175" s="342">
        <v>59977</v>
      </c>
      <c r="BM175" s="342">
        <v>0</v>
      </c>
      <c r="BN175" s="342">
        <v>0</v>
      </c>
      <c r="BO175" s="342">
        <v>0</v>
      </c>
      <c r="BP175" s="342">
        <v>1639</v>
      </c>
      <c r="BQ175" s="342">
        <v>31050</v>
      </c>
      <c r="BR175" s="342">
        <v>45826</v>
      </c>
      <c r="BS175" s="342">
        <v>5344</v>
      </c>
      <c r="BT175" s="342">
        <v>50522</v>
      </c>
      <c r="BU175" s="342">
        <v>32603</v>
      </c>
      <c r="BV175" s="342">
        <v>50522</v>
      </c>
      <c r="BW175" s="342">
        <v>83125</v>
      </c>
      <c r="BX175" s="342">
        <v>8282</v>
      </c>
      <c r="BY175" s="342">
        <v>13626</v>
      </c>
      <c r="BZ175" s="342">
        <v>58804</v>
      </c>
      <c r="CA175" s="342">
        <v>96751</v>
      </c>
      <c r="CB175" s="342">
        <v>0</v>
      </c>
      <c r="CC175" s="342">
        <v>0</v>
      </c>
      <c r="CD175" s="342">
        <v>0</v>
      </c>
      <c r="CE175" s="342">
        <v>0</v>
      </c>
      <c r="CF175" s="342">
        <v>0</v>
      </c>
      <c r="CG175" s="342">
        <v>0</v>
      </c>
      <c r="CH175" s="342">
        <v>0</v>
      </c>
      <c r="CI175" s="342">
        <v>0</v>
      </c>
      <c r="CJ175" s="342">
        <v>0</v>
      </c>
      <c r="CK175" s="342">
        <v>0</v>
      </c>
      <c r="CL175" s="342">
        <v>0</v>
      </c>
      <c r="CM175" s="342">
        <v>0</v>
      </c>
      <c r="CN175" s="342">
        <v>0</v>
      </c>
      <c r="CO175" s="342">
        <v>0</v>
      </c>
      <c r="CP175" s="342">
        <v>0</v>
      </c>
      <c r="CQ175" s="342">
        <v>0</v>
      </c>
      <c r="CR175" s="342">
        <v>0</v>
      </c>
      <c r="CS175" s="342">
        <v>0</v>
      </c>
    </row>
    <row r="176" spans="1:97">
      <c r="A176" s="431" t="str">
        <f t="shared" si="2"/>
        <v>0102101263672000</v>
      </c>
      <c r="B176" s="341" t="s">
        <v>1493</v>
      </c>
      <c r="C176" s="341" t="s">
        <v>543</v>
      </c>
      <c r="D176" s="341" t="s">
        <v>548</v>
      </c>
      <c r="E176" s="341" t="s">
        <v>545</v>
      </c>
      <c r="F176" s="341" t="s">
        <v>572</v>
      </c>
      <c r="G176" s="341" t="s">
        <v>461</v>
      </c>
      <c r="H176" s="341" t="s">
        <v>546</v>
      </c>
      <c r="J176" s="341" t="s">
        <v>549</v>
      </c>
      <c r="K176" s="341" t="s">
        <v>548</v>
      </c>
      <c r="L176" s="341" t="s">
        <v>719</v>
      </c>
      <c r="M176" s="341" t="s">
        <v>720</v>
      </c>
      <c r="N176" s="341" t="s">
        <v>715</v>
      </c>
      <c r="O176" s="341" t="s">
        <v>545</v>
      </c>
      <c r="P176" s="341" t="s">
        <v>545</v>
      </c>
      <c r="Q176" s="341" t="s">
        <v>545</v>
      </c>
      <c r="R176" s="341" t="s">
        <v>545</v>
      </c>
      <c r="S176" s="341" t="s">
        <v>545</v>
      </c>
      <c r="T176" s="342">
        <v>7323</v>
      </c>
      <c r="U176" s="342">
        <v>6281</v>
      </c>
      <c r="V176" s="342">
        <v>2491</v>
      </c>
      <c r="W176" s="342">
        <v>0</v>
      </c>
      <c r="X176" s="342">
        <v>2880</v>
      </c>
      <c r="Y176" s="342">
        <v>18975</v>
      </c>
      <c r="Z176" s="342">
        <v>16392</v>
      </c>
      <c r="AA176" s="342">
        <v>16392</v>
      </c>
      <c r="AB176" s="342">
        <v>0</v>
      </c>
      <c r="AC176" s="342">
        <v>0</v>
      </c>
      <c r="AD176" s="342">
        <v>0</v>
      </c>
      <c r="AE176" s="342">
        <v>0</v>
      </c>
      <c r="AF176" s="342">
        <v>9433</v>
      </c>
      <c r="AG176" s="342">
        <v>1351</v>
      </c>
      <c r="AH176" s="342">
        <v>1035</v>
      </c>
      <c r="AI176" s="342">
        <v>660</v>
      </c>
      <c r="AJ176" s="342">
        <v>1759</v>
      </c>
      <c r="AK176" s="342">
        <v>0</v>
      </c>
      <c r="AL176" s="342">
        <v>12048</v>
      </c>
      <c r="AM176" s="342">
        <v>472</v>
      </c>
      <c r="AN176" s="342">
        <v>0</v>
      </c>
      <c r="AO176" s="342">
        <v>0</v>
      </c>
      <c r="AP176" s="342">
        <v>0</v>
      </c>
      <c r="AQ176" s="342">
        <v>0</v>
      </c>
      <c r="AR176" s="342">
        <v>10</v>
      </c>
      <c r="AS176" s="342">
        <v>0</v>
      </c>
      <c r="AT176" s="342">
        <v>0</v>
      </c>
      <c r="AU176" s="342">
        <v>23576</v>
      </c>
      <c r="AV176" s="342">
        <v>85239</v>
      </c>
      <c r="AW176" s="342">
        <v>0</v>
      </c>
      <c r="AX176" s="342">
        <v>0</v>
      </c>
      <c r="AY176" s="342">
        <v>85239</v>
      </c>
    </row>
    <row r="177" spans="1:109">
      <c r="A177" s="431" t="str">
        <f t="shared" si="2"/>
        <v>0102102263672000</v>
      </c>
      <c r="B177" s="341" t="s">
        <v>1493</v>
      </c>
      <c r="C177" s="341" t="s">
        <v>543</v>
      </c>
      <c r="D177" s="341" t="s">
        <v>548</v>
      </c>
      <c r="E177" s="341" t="s">
        <v>545</v>
      </c>
      <c r="F177" s="341" t="s">
        <v>572</v>
      </c>
      <c r="G177" s="341" t="s">
        <v>461</v>
      </c>
      <c r="H177" s="341" t="s">
        <v>546</v>
      </c>
      <c r="J177" s="341" t="s">
        <v>549</v>
      </c>
      <c r="K177" s="341" t="s">
        <v>550</v>
      </c>
      <c r="L177" s="341" t="s">
        <v>719</v>
      </c>
      <c r="M177" s="341" t="s">
        <v>720</v>
      </c>
      <c r="N177" s="341" t="s">
        <v>715</v>
      </c>
      <c r="O177" s="341" t="s">
        <v>545</v>
      </c>
      <c r="P177" s="341" t="s">
        <v>545</v>
      </c>
      <c r="Q177" s="341" t="s">
        <v>545</v>
      </c>
      <c r="R177" s="341" t="s">
        <v>545</v>
      </c>
      <c r="S177" s="341" t="s">
        <v>545</v>
      </c>
      <c r="T177" s="342">
        <v>7323</v>
      </c>
      <c r="U177" s="342">
        <v>0</v>
      </c>
      <c r="V177" s="342">
        <v>5793</v>
      </c>
      <c r="W177" s="342">
        <v>0</v>
      </c>
      <c r="X177" s="342">
        <v>488</v>
      </c>
      <c r="Y177" s="342">
        <v>2491</v>
      </c>
      <c r="Z177" s="342">
        <v>0</v>
      </c>
      <c r="AA177" s="342">
        <v>0</v>
      </c>
      <c r="AB177" s="342">
        <v>2880</v>
      </c>
      <c r="AC177" s="342">
        <v>0</v>
      </c>
      <c r="AD177" s="342">
        <v>0</v>
      </c>
      <c r="AE177" s="342">
        <v>15996</v>
      </c>
      <c r="AF177" s="342">
        <v>0</v>
      </c>
      <c r="AG177" s="342">
        <v>2979</v>
      </c>
    </row>
    <row r="178" spans="1:109">
      <c r="A178" s="431" t="str">
        <f t="shared" si="2"/>
        <v>0104001263672000</v>
      </c>
      <c r="B178" s="341" t="s">
        <v>1493</v>
      </c>
      <c r="C178" s="341" t="s">
        <v>543</v>
      </c>
      <c r="D178" s="341" t="s">
        <v>548</v>
      </c>
      <c r="E178" s="341" t="s">
        <v>545</v>
      </c>
      <c r="F178" s="341" t="s">
        <v>572</v>
      </c>
      <c r="G178" s="341" t="s">
        <v>461</v>
      </c>
      <c r="H178" s="341" t="s">
        <v>546</v>
      </c>
      <c r="J178" s="341" t="s">
        <v>560</v>
      </c>
      <c r="K178" s="341" t="s">
        <v>548</v>
      </c>
      <c r="L178" s="341" t="s">
        <v>719</v>
      </c>
      <c r="M178" s="341" t="s">
        <v>720</v>
      </c>
      <c r="N178" s="341" t="s">
        <v>715</v>
      </c>
      <c r="O178" s="341" t="s">
        <v>545</v>
      </c>
      <c r="P178" s="341" t="s">
        <v>545</v>
      </c>
      <c r="Q178" s="341" t="s">
        <v>545</v>
      </c>
      <c r="R178" s="341" t="s">
        <v>545</v>
      </c>
      <c r="S178" s="341" t="s">
        <v>545</v>
      </c>
      <c r="T178" s="342">
        <v>0</v>
      </c>
      <c r="U178" s="342">
        <v>0</v>
      </c>
      <c r="V178" s="342">
        <v>45826</v>
      </c>
      <c r="W178" s="342">
        <v>51170</v>
      </c>
      <c r="X178" s="342">
        <v>154</v>
      </c>
      <c r="Y178" s="342">
        <v>253</v>
      </c>
      <c r="Z178" s="342">
        <v>8115</v>
      </c>
      <c r="AA178" s="342">
        <v>13352</v>
      </c>
      <c r="AB178" s="342">
        <v>37544</v>
      </c>
      <c r="AC178" s="342">
        <v>37544</v>
      </c>
      <c r="AD178" s="342">
        <v>0</v>
      </c>
      <c r="AE178" s="342">
        <v>0</v>
      </c>
      <c r="AF178" s="342">
        <v>13</v>
      </c>
      <c r="AG178" s="342">
        <v>21</v>
      </c>
      <c r="AH178" s="342">
        <v>0</v>
      </c>
      <c r="AI178" s="342">
        <v>0</v>
      </c>
      <c r="AJ178" s="342">
        <v>0</v>
      </c>
      <c r="AK178" s="342">
        <v>0</v>
      </c>
      <c r="AL178" s="342">
        <v>0</v>
      </c>
      <c r="AM178" s="342">
        <v>0</v>
      </c>
      <c r="AN178" s="342">
        <v>0</v>
      </c>
      <c r="AO178" s="342">
        <v>0</v>
      </c>
      <c r="AP178" s="342">
        <v>0</v>
      </c>
      <c r="AQ178" s="342">
        <v>0</v>
      </c>
      <c r="AR178" s="342">
        <v>0</v>
      </c>
      <c r="AS178" s="342">
        <v>0</v>
      </c>
      <c r="AT178" s="342">
        <v>0</v>
      </c>
      <c r="AU178" s="342">
        <v>0</v>
      </c>
      <c r="AV178" s="342">
        <v>50522</v>
      </c>
      <c r="AW178" s="342">
        <v>83125</v>
      </c>
      <c r="AX178" s="342">
        <v>1040</v>
      </c>
      <c r="AY178" s="342">
        <v>1711</v>
      </c>
      <c r="AZ178" s="342">
        <v>49482</v>
      </c>
      <c r="BA178" s="342">
        <v>81414</v>
      </c>
      <c r="BB178" s="342">
        <v>0</v>
      </c>
      <c r="BC178" s="342">
        <v>0</v>
      </c>
      <c r="BD178" s="342">
        <v>0</v>
      </c>
      <c r="BE178" s="342">
        <v>0</v>
      </c>
      <c r="BF178" s="342">
        <v>0</v>
      </c>
      <c r="BG178" s="342">
        <v>0</v>
      </c>
      <c r="BH178" s="342">
        <v>0</v>
      </c>
      <c r="BI178" s="342">
        <v>0</v>
      </c>
      <c r="BJ178" s="342">
        <v>0</v>
      </c>
      <c r="BK178" s="342">
        <v>0</v>
      </c>
      <c r="BL178" s="342">
        <v>0</v>
      </c>
      <c r="BM178" s="342">
        <v>0</v>
      </c>
      <c r="BN178" s="342">
        <v>0</v>
      </c>
      <c r="BO178" s="342">
        <v>0</v>
      </c>
      <c r="BP178" s="342">
        <v>0</v>
      </c>
      <c r="BQ178" s="342">
        <v>96348</v>
      </c>
      <c r="BR178" s="342">
        <v>134295</v>
      </c>
      <c r="BS178" s="342">
        <v>0</v>
      </c>
      <c r="BT178" s="342">
        <v>5344</v>
      </c>
      <c r="BU178" s="342">
        <v>0</v>
      </c>
      <c r="BV178" s="342">
        <v>32603</v>
      </c>
      <c r="BW178" s="342">
        <v>37947</v>
      </c>
      <c r="BX178" s="342">
        <v>0</v>
      </c>
      <c r="BY178" s="342">
        <v>0</v>
      </c>
      <c r="BZ178" s="342">
        <v>0</v>
      </c>
      <c r="CA178" s="342">
        <v>0</v>
      </c>
      <c r="CB178" s="342">
        <v>37947</v>
      </c>
      <c r="CC178" s="342">
        <v>0</v>
      </c>
      <c r="CD178" s="342">
        <v>0</v>
      </c>
      <c r="CE178" s="342">
        <v>0</v>
      </c>
      <c r="CF178" s="342">
        <v>0</v>
      </c>
      <c r="CG178" s="342">
        <v>0</v>
      </c>
      <c r="CH178" s="342">
        <v>0</v>
      </c>
      <c r="CI178" s="342">
        <v>0</v>
      </c>
      <c r="CJ178" s="342">
        <v>0</v>
      </c>
    </row>
    <row r="179" spans="1:109">
      <c r="A179" s="431" t="str">
        <f t="shared" si="2"/>
        <v>1622601264075001</v>
      </c>
      <c r="B179" s="341" t="s">
        <v>1493</v>
      </c>
      <c r="C179" s="341" t="s">
        <v>543</v>
      </c>
      <c r="D179" s="341" t="s">
        <v>556</v>
      </c>
      <c r="E179" s="341" t="s">
        <v>716</v>
      </c>
      <c r="F179" s="341" t="s">
        <v>573</v>
      </c>
      <c r="G179" s="341" t="s">
        <v>574</v>
      </c>
      <c r="H179" s="341" t="s">
        <v>728</v>
      </c>
      <c r="I179" s="341" t="s">
        <v>349</v>
      </c>
      <c r="J179" s="341" t="s">
        <v>554</v>
      </c>
      <c r="K179" s="341" t="s">
        <v>548</v>
      </c>
      <c r="L179" s="341" t="s">
        <v>718</v>
      </c>
      <c r="M179" s="341" t="s">
        <v>720</v>
      </c>
      <c r="N179" s="341" t="s">
        <v>716</v>
      </c>
      <c r="O179" s="341" t="s">
        <v>714</v>
      </c>
      <c r="P179" s="341" t="s">
        <v>715</v>
      </c>
      <c r="Q179" s="341" t="s">
        <v>545</v>
      </c>
      <c r="R179" s="341" t="s">
        <v>545</v>
      </c>
      <c r="S179" s="341" t="s">
        <v>545</v>
      </c>
      <c r="T179" s="342">
        <v>141435</v>
      </c>
      <c r="U179" s="342">
        <v>80794</v>
      </c>
      <c r="V179" s="342">
        <v>80756</v>
      </c>
      <c r="W179" s="342">
        <v>0</v>
      </c>
      <c r="X179" s="342">
        <v>0</v>
      </c>
      <c r="Y179" s="342">
        <v>38</v>
      </c>
      <c r="Z179" s="342">
        <v>60641</v>
      </c>
      <c r="AA179" s="342">
        <v>0</v>
      </c>
      <c r="AB179" s="342">
        <v>150</v>
      </c>
      <c r="AC179" s="342">
        <v>59976</v>
      </c>
      <c r="AD179" s="342">
        <v>515</v>
      </c>
      <c r="AE179" s="342">
        <v>141453</v>
      </c>
      <c r="AF179" s="342">
        <v>141453</v>
      </c>
      <c r="AG179" s="342">
        <v>94573</v>
      </c>
      <c r="AH179" s="342">
        <v>7877</v>
      </c>
      <c r="AI179" s="342">
        <v>39003</v>
      </c>
      <c r="AJ179" s="342">
        <v>0</v>
      </c>
      <c r="AK179" s="342">
        <v>0</v>
      </c>
      <c r="AL179" s="342">
        <v>0</v>
      </c>
      <c r="AM179" s="342">
        <v>0</v>
      </c>
      <c r="AN179" s="342">
        <v>0</v>
      </c>
      <c r="AO179" s="342">
        <v>-18</v>
      </c>
      <c r="AP179" s="342">
        <v>4924</v>
      </c>
      <c r="AQ179" s="342">
        <v>0</v>
      </c>
      <c r="AR179" s="342">
        <v>0</v>
      </c>
      <c r="AS179" s="342">
        <v>4924</v>
      </c>
      <c r="AT179" s="342">
        <v>0</v>
      </c>
      <c r="AU179" s="342">
        <v>0</v>
      </c>
      <c r="AV179" s="342">
        <v>0</v>
      </c>
      <c r="AW179" s="342">
        <v>0</v>
      </c>
      <c r="AX179" s="342">
        <v>0</v>
      </c>
      <c r="AY179" s="342">
        <v>0</v>
      </c>
      <c r="AZ179" s="342">
        <v>4924</v>
      </c>
      <c r="BA179" s="342">
        <v>4924</v>
      </c>
      <c r="BB179" s="342">
        <v>0</v>
      </c>
      <c r="BC179" s="342">
        <v>0</v>
      </c>
      <c r="BD179" s="342">
        <v>0</v>
      </c>
      <c r="BE179" s="342">
        <v>0</v>
      </c>
      <c r="BF179" s="342">
        <v>4924</v>
      </c>
      <c r="BG179" s="342">
        <v>0</v>
      </c>
      <c r="BH179" s="342">
        <v>0</v>
      </c>
      <c r="BI179" s="342">
        <v>0</v>
      </c>
      <c r="BJ179" s="342">
        <v>0</v>
      </c>
      <c r="BK179" s="342">
        <v>0</v>
      </c>
      <c r="BL179" s="342">
        <v>0</v>
      </c>
      <c r="BM179" s="342">
        <v>0</v>
      </c>
      <c r="BN179" s="342">
        <v>4924</v>
      </c>
      <c r="BO179" s="342">
        <v>0</v>
      </c>
      <c r="BP179" s="342">
        <v>0</v>
      </c>
      <c r="BQ179" s="342">
        <v>0</v>
      </c>
      <c r="BR179" s="342">
        <v>0</v>
      </c>
      <c r="BS179" s="342">
        <v>0</v>
      </c>
      <c r="BT179" s="342">
        <v>0</v>
      </c>
      <c r="BU179" s="342">
        <v>0</v>
      </c>
      <c r="BV179" s="342">
        <v>0</v>
      </c>
      <c r="BW179" s="342">
        <v>0</v>
      </c>
      <c r="BX179" s="342">
        <v>-18</v>
      </c>
      <c r="BY179" s="342">
        <v>0</v>
      </c>
      <c r="BZ179" s="342">
        <v>1098</v>
      </c>
      <c r="CA179" s="342">
        <v>0</v>
      </c>
    </row>
    <row r="180" spans="1:109">
      <c r="A180" s="431" t="str">
        <f t="shared" si="2"/>
        <v>1742601264075000</v>
      </c>
      <c r="B180" s="341" t="s">
        <v>1493</v>
      </c>
      <c r="C180" s="341" t="s">
        <v>543</v>
      </c>
      <c r="D180" s="341" t="s">
        <v>557</v>
      </c>
      <c r="E180" s="341" t="s">
        <v>720</v>
      </c>
      <c r="F180" s="341" t="s">
        <v>573</v>
      </c>
      <c r="G180" s="341" t="s">
        <v>574</v>
      </c>
      <c r="H180" s="341" t="s">
        <v>546</v>
      </c>
      <c r="J180" s="341" t="s">
        <v>554</v>
      </c>
      <c r="K180" s="341" t="s">
        <v>548</v>
      </c>
      <c r="L180" s="341" t="s">
        <v>717</v>
      </c>
      <c r="M180" s="341" t="s">
        <v>720</v>
      </c>
      <c r="N180" s="341" t="s">
        <v>715</v>
      </c>
      <c r="O180" s="341" t="s">
        <v>720</v>
      </c>
      <c r="P180" s="341" t="s">
        <v>715</v>
      </c>
      <c r="Q180" s="341" t="s">
        <v>716</v>
      </c>
      <c r="R180" s="341" t="s">
        <v>717</v>
      </c>
      <c r="S180" s="341" t="s">
        <v>715</v>
      </c>
      <c r="T180" s="342">
        <v>311940</v>
      </c>
      <c r="U180" s="342">
        <v>85937</v>
      </c>
      <c r="V180" s="342">
        <v>85937</v>
      </c>
      <c r="W180" s="342">
        <v>0</v>
      </c>
      <c r="X180" s="342">
        <v>0</v>
      </c>
      <c r="Y180" s="342">
        <v>0</v>
      </c>
      <c r="Z180" s="342">
        <v>226003</v>
      </c>
      <c r="AA180" s="342">
        <v>0</v>
      </c>
      <c r="AB180" s="342">
        <v>0</v>
      </c>
      <c r="AC180" s="342">
        <v>222372</v>
      </c>
      <c r="AD180" s="342">
        <v>3631</v>
      </c>
      <c r="AE180" s="342">
        <v>122675</v>
      </c>
      <c r="AF180" s="342">
        <v>94429</v>
      </c>
      <c r="AG180" s="342">
        <v>9107</v>
      </c>
      <c r="AH180" s="342">
        <v>0</v>
      </c>
      <c r="AI180" s="342">
        <v>85322</v>
      </c>
      <c r="AJ180" s="342">
        <v>28246</v>
      </c>
      <c r="AK180" s="342">
        <v>24581</v>
      </c>
      <c r="AL180" s="342">
        <v>24581</v>
      </c>
      <c r="AM180" s="342">
        <v>0</v>
      </c>
      <c r="AN180" s="342">
        <v>3665</v>
      </c>
      <c r="AO180" s="342">
        <v>189265</v>
      </c>
      <c r="AP180" s="342">
        <v>67457</v>
      </c>
      <c r="AQ180" s="342">
        <v>48200</v>
      </c>
      <c r="AR180" s="342">
        <v>0</v>
      </c>
      <c r="AS180" s="342">
        <v>17485</v>
      </c>
      <c r="AT180" s="342">
        <v>0</v>
      </c>
      <c r="AU180" s="342">
        <v>0</v>
      </c>
      <c r="AV180" s="342">
        <v>0</v>
      </c>
      <c r="AW180" s="342">
        <v>0</v>
      </c>
      <c r="AX180" s="342">
        <v>0</v>
      </c>
      <c r="AY180" s="342">
        <v>1772</v>
      </c>
      <c r="AZ180" s="342">
        <v>236672</v>
      </c>
      <c r="BA180" s="342">
        <v>5941</v>
      </c>
      <c r="BB180" s="342">
        <v>1302</v>
      </c>
      <c r="BC180" s="342">
        <v>0</v>
      </c>
      <c r="BD180" s="342">
        <v>0</v>
      </c>
      <c r="BE180" s="342">
        <v>0</v>
      </c>
      <c r="BF180" s="342">
        <v>5941</v>
      </c>
      <c r="BG180" s="342">
        <v>0</v>
      </c>
      <c r="BH180" s="342">
        <v>0</v>
      </c>
      <c r="BI180" s="342">
        <v>0</v>
      </c>
      <c r="BJ180" s="342">
        <v>0</v>
      </c>
      <c r="BK180" s="342">
        <v>0</v>
      </c>
      <c r="BL180" s="342">
        <v>0</v>
      </c>
      <c r="BM180" s="342">
        <v>0</v>
      </c>
      <c r="BN180" s="342">
        <v>4169</v>
      </c>
      <c r="BO180" s="342">
        <v>1772</v>
      </c>
      <c r="BP180" s="342">
        <v>230731</v>
      </c>
      <c r="BQ180" s="342">
        <v>0</v>
      </c>
      <c r="BR180" s="342">
        <v>0</v>
      </c>
      <c r="BS180" s="342">
        <v>0</v>
      </c>
      <c r="BT180" s="342">
        <v>0</v>
      </c>
      <c r="BU180" s="342">
        <v>0</v>
      </c>
      <c r="BV180" s="342">
        <v>0</v>
      </c>
      <c r="BW180" s="342">
        <v>-169215</v>
      </c>
      <c r="BX180" s="342">
        <v>20050</v>
      </c>
      <c r="BY180" s="342">
        <v>1</v>
      </c>
      <c r="BZ180" s="342">
        <v>231</v>
      </c>
      <c r="CA180" s="342">
        <v>0</v>
      </c>
    </row>
    <row r="181" spans="1:109">
      <c r="A181" s="431" t="str">
        <f t="shared" si="2"/>
        <v>1752601264075000</v>
      </c>
      <c r="B181" s="341" t="s">
        <v>1493</v>
      </c>
      <c r="C181" s="341" t="s">
        <v>543</v>
      </c>
      <c r="D181" s="341" t="s">
        <v>557</v>
      </c>
      <c r="E181" s="341" t="s">
        <v>719</v>
      </c>
      <c r="F181" s="341" t="s">
        <v>573</v>
      </c>
      <c r="G181" s="341" t="s">
        <v>574</v>
      </c>
      <c r="H181" s="341" t="s">
        <v>546</v>
      </c>
      <c r="J181" s="341" t="s">
        <v>554</v>
      </c>
      <c r="K181" s="341" t="s">
        <v>548</v>
      </c>
      <c r="L181" s="341" t="s">
        <v>717</v>
      </c>
      <c r="M181" s="341" t="s">
        <v>720</v>
      </c>
      <c r="N181" s="341" t="s">
        <v>715</v>
      </c>
      <c r="O181" s="341" t="s">
        <v>714</v>
      </c>
      <c r="P181" s="341" t="s">
        <v>715</v>
      </c>
      <c r="Q181" s="341" t="s">
        <v>716</v>
      </c>
      <c r="R181" s="341" t="s">
        <v>717</v>
      </c>
      <c r="S181" s="341" t="s">
        <v>715</v>
      </c>
      <c r="T181" s="342">
        <v>217877</v>
      </c>
      <c r="U181" s="342">
        <v>85304</v>
      </c>
      <c r="V181" s="342">
        <v>85304</v>
      </c>
      <c r="W181" s="342">
        <v>0</v>
      </c>
      <c r="X181" s="342">
        <v>0</v>
      </c>
      <c r="Y181" s="342">
        <v>0</v>
      </c>
      <c r="Z181" s="342">
        <v>132573</v>
      </c>
      <c r="AA181" s="342">
        <v>0</v>
      </c>
      <c r="AB181" s="342">
        <v>0</v>
      </c>
      <c r="AC181" s="342">
        <v>132573</v>
      </c>
      <c r="AD181" s="342">
        <v>0</v>
      </c>
      <c r="AE181" s="342">
        <v>110370</v>
      </c>
      <c r="AF181" s="342">
        <v>82093</v>
      </c>
      <c r="AG181" s="342">
        <v>9107</v>
      </c>
      <c r="AH181" s="342">
        <v>0</v>
      </c>
      <c r="AI181" s="342">
        <v>72986</v>
      </c>
      <c r="AJ181" s="342">
        <v>28277</v>
      </c>
      <c r="AK181" s="342">
        <v>23186</v>
      </c>
      <c r="AL181" s="342">
        <v>23186</v>
      </c>
      <c r="AM181" s="342">
        <v>0</v>
      </c>
      <c r="AN181" s="342">
        <v>5091</v>
      </c>
      <c r="AO181" s="342">
        <v>107507</v>
      </c>
      <c r="AP181" s="342">
        <v>149974</v>
      </c>
      <c r="AQ181" s="342">
        <v>78900</v>
      </c>
      <c r="AR181" s="342">
        <v>0</v>
      </c>
      <c r="AS181" s="342">
        <v>70365</v>
      </c>
      <c r="AT181" s="342">
        <v>0</v>
      </c>
      <c r="AU181" s="342">
        <v>0</v>
      </c>
      <c r="AV181" s="342">
        <v>0</v>
      </c>
      <c r="AW181" s="342">
        <v>709</v>
      </c>
      <c r="AX181" s="342">
        <v>0</v>
      </c>
      <c r="AY181" s="342">
        <v>0</v>
      </c>
      <c r="AZ181" s="342">
        <v>221975</v>
      </c>
      <c r="BA181" s="342">
        <v>7887</v>
      </c>
      <c r="BB181" s="342">
        <v>1300</v>
      </c>
      <c r="BC181" s="342">
        <v>0</v>
      </c>
      <c r="BD181" s="342">
        <v>5659</v>
      </c>
      <c r="BE181" s="342">
        <v>4587</v>
      </c>
      <c r="BF181" s="342">
        <v>2228</v>
      </c>
      <c r="BG181" s="342">
        <v>1807</v>
      </c>
      <c r="BH181" s="342">
        <v>3332</v>
      </c>
      <c r="BI181" s="342">
        <v>0</v>
      </c>
      <c r="BJ181" s="342">
        <v>3062</v>
      </c>
      <c r="BK181" s="342">
        <v>0</v>
      </c>
      <c r="BL181" s="342">
        <v>0</v>
      </c>
      <c r="BM181" s="342">
        <v>0</v>
      </c>
      <c r="BN181" s="342">
        <v>1493</v>
      </c>
      <c r="BO181" s="342">
        <v>0</v>
      </c>
      <c r="BP181" s="342">
        <v>214088</v>
      </c>
      <c r="BQ181" s="342">
        <v>0</v>
      </c>
      <c r="BR181" s="342">
        <v>0</v>
      </c>
      <c r="BS181" s="342">
        <v>0</v>
      </c>
      <c r="BT181" s="342">
        <v>0</v>
      </c>
      <c r="BU181" s="342">
        <v>0</v>
      </c>
      <c r="BV181" s="342">
        <v>0</v>
      </c>
      <c r="BW181" s="342">
        <v>-72001</v>
      </c>
      <c r="BX181" s="342">
        <v>35506</v>
      </c>
      <c r="BY181" s="342">
        <v>709</v>
      </c>
      <c r="BZ181" s="342">
        <v>35</v>
      </c>
      <c r="CA181" s="342">
        <v>0</v>
      </c>
    </row>
    <row r="182" spans="1:109">
      <c r="A182" s="431" t="str">
        <f t="shared" si="2"/>
        <v>1772601264075000</v>
      </c>
      <c r="B182" s="341" t="s">
        <v>1493</v>
      </c>
      <c r="C182" s="341" t="s">
        <v>543</v>
      </c>
      <c r="D182" s="341" t="s">
        <v>557</v>
      </c>
      <c r="E182" s="341" t="s">
        <v>717</v>
      </c>
      <c r="F182" s="341" t="s">
        <v>573</v>
      </c>
      <c r="G182" s="341" t="s">
        <v>574</v>
      </c>
      <c r="H182" s="341" t="s">
        <v>546</v>
      </c>
      <c r="J182" s="341" t="s">
        <v>554</v>
      </c>
      <c r="K182" s="341" t="s">
        <v>548</v>
      </c>
      <c r="L182" s="341" t="s">
        <v>717</v>
      </c>
      <c r="M182" s="341" t="s">
        <v>720</v>
      </c>
      <c r="N182" s="341" t="s">
        <v>715</v>
      </c>
      <c r="O182" s="341" t="s">
        <v>717</v>
      </c>
      <c r="P182" s="341" t="s">
        <v>715</v>
      </c>
      <c r="Q182" s="341" t="s">
        <v>716</v>
      </c>
      <c r="R182" s="341" t="s">
        <v>718</v>
      </c>
      <c r="S182" s="341" t="s">
        <v>715</v>
      </c>
      <c r="T182" s="342">
        <v>7547</v>
      </c>
      <c r="U182" s="342">
        <v>1255</v>
      </c>
      <c r="V182" s="342">
        <v>1255</v>
      </c>
      <c r="W182" s="342">
        <v>0</v>
      </c>
      <c r="X182" s="342">
        <v>0</v>
      </c>
      <c r="Y182" s="342">
        <v>0</v>
      </c>
      <c r="Z182" s="342">
        <v>6292</v>
      </c>
      <c r="AA182" s="342">
        <v>0</v>
      </c>
      <c r="AB182" s="342">
        <v>0</v>
      </c>
      <c r="AC182" s="342">
        <v>6292</v>
      </c>
      <c r="AD182" s="342">
        <v>0</v>
      </c>
      <c r="AE182" s="342">
        <v>4201</v>
      </c>
      <c r="AF182" s="342">
        <v>3588</v>
      </c>
      <c r="AG182" s="342">
        <v>1301</v>
      </c>
      <c r="AH182" s="342">
        <v>0</v>
      </c>
      <c r="AI182" s="342">
        <v>2287</v>
      </c>
      <c r="AJ182" s="342">
        <v>613</v>
      </c>
      <c r="AK182" s="342">
        <v>613</v>
      </c>
      <c r="AL182" s="342">
        <v>613</v>
      </c>
      <c r="AM182" s="342">
        <v>0</v>
      </c>
      <c r="AN182" s="342">
        <v>0</v>
      </c>
      <c r="AO182" s="342">
        <v>3346</v>
      </c>
      <c r="AP182" s="342">
        <v>2300</v>
      </c>
      <c r="AQ182" s="342">
        <v>2300</v>
      </c>
      <c r="AR182" s="342">
        <v>0</v>
      </c>
      <c r="AS182" s="342">
        <v>0</v>
      </c>
      <c r="AT182" s="342">
        <v>0</v>
      </c>
      <c r="AU182" s="342">
        <v>0</v>
      </c>
      <c r="AV182" s="342">
        <v>0</v>
      </c>
      <c r="AW182" s="342">
        <v>0</v>
      </c>
      <c r="AX182" s="342">
        <v>0</v>
      </c>
      <c r="AY182" s="342">
        <v>0</v>
      </c>
      <c r="AZ182" s="342">
        <v>5117</v>
      </c>
      <c r="BA182" s="342">
        <v>0</v>
      </c>
      <c r="BB182" s="342">
        <v>0</v>
      </c>
      <c r="BC182" s="342">
        <v>0</v>
      </c>
      <c r="BD182" s="342">
        <v>0</v>
      </c>
      <c r="BE182" s="342">
        <v>0</v>
      </c>
      <c r="BF182" s="342">
        <v>0</v>
      </c>
      <c r="BG182" s="342">
        <v>0</v>
      </c>
      <c r="BH182" s="342">
        <v>0</v>
      </c>
      <c r="BI182" s="342">
        <v>0</v>
      </c>
      <c r="BJ182" s="342">
        <v>0</v>
      </c>
      <c r="BK182" s="342">
        <v>0</v>
      </c>
      <c r="BL182" s="342">
        <v>0</v>
      </c>
      <c r="BM182" s="342">
        <v>0</v>
      </c>
      <c r="BN182" s="342">
        <v>0</v>
      </c>
      <c r="BO182" s="342">
        <v>0</v>
      </c>
      <c r="BP182" s="342">
        <v>5117</v>
      </c>
      <c r="BQ182" s="342">
        <v>0</v>
      </c>
      <c r="BR182" s="342">
        <v>0</v>
      </c>
      <c r="BS182" s="342">
        <v>0</v>
      </c>
      <c r="BT182" s="342">
        <v>0</v>
      </c>
      <c r="BU182" s="342">
        <v>0</v>
      </c>
      <c r="BV182" s="342">
        <v>0</v>
      </c>
      <c r="BW182" s="342">
        <v>-2817</v>
      </c>
      <c r="BX182" s="342">
        <v>529</v>
      </c>
      <c r="BY182" s="342">
        <v>0</v>
      </c>
      <c r="BZ182" s="342">
        <v>9</v>
      </c>
      <c r="CA182" s="342">
        <v>0</v>
      </c>
    </row>
    <row r="183" spans="1:109">
      <c r="A183" s="431" t="str">
        <f t="shared" si="2"/>
        <v>1782601264075000</v>
      </c>
      <c r="B183" s="341" t="s">
        <v>1493</v>
      </c>
      <c r="C183" s="341" t="s">
        <v>543</v>
      </c>
      <c r="D183" s="341" t="s">
        <v>557</v>
      </c>
      <c r="E183" s="341" t="s">
        <v>729</v>
      </c>
      <c r="F183" s="341" t="s">
        <v>573</v>
      </c>
      <c r="G183" s="341" t="s">
        <v>574</v>
      </c>
      <c r="H183" s="341" t="s">
        <v>546</v>
      </c>
      <c r="J183" s="341" t="s">
        <v>554</v>
      </c>
      <c r="K183" s="341" t="s">
        <v>548</v>
      </c>
      <c r="L183" s="341" t="s">
        <v>717</v>
      </c>
      <c r="M183" s="341" t="s">
        <v>720</v>
      </c>
      <c r="N183" s="341" t="s">
        <v>715</v>
      </c>
      <c r="O183" s="341" t="s">
        <v>731</v>
      </c>
      <c r="P183" s="341" t="s">
        <v>715</v>
      </c>
      <c r="Q183" s="341" t="s">
        <v>716</v>
      </c>
      <c r="R183" s="341" t="s">
        <v>718</v>
      </c>
      <c r="S183" s="341" t="s">
        <v>715</v>
      </c>
      <c r="T183" s="342">
        <v>2879</v>
      </c>
      <c r="U183" s="342">
        <v>711</v>
      </c>
      <c r="V183" s="342">
        <v>711</v>
      </c>
      <c r="W183" s="342">
        <v>0</v>
      </c>
      <c r="X183" s="342">
        <v>0</v>
      </c>
      <c r="Y183" s="342">
        <v>0</v>
      </c>
      <c r="Z183" s="342">
        <v>2168</v>
      </c>
      <c r="AA183" s="342">
        <v>0</v>
      </c>
      <c r="AB183" s="342">
        <v>0</v>
      </c>
      <c r="AC183" s="342">
        <v>2168</v>
      </c>
      <c r="AD183" s="342">
        <v>0</v>
      </c>
      <c r="AE183" s="342">
        <v>2323</v>
      </c>
      <c r="AF183" s="342">
        <v>2323</v>
      </c>
      <c r="AG183" s="342">
        <v>1301</v>
      </c>
      <c r="AH183" s="342">
        <v>0</v>
      </c>
      <c r="AI183" s="342">
        <v>1022</v>
      </c>
      <c r="AJ183" s="342">
        <v>0</v>
      </c>
      <c r="AK183" s="342">
        <v>0</v>
      </c>
      <c r="AL183" s="342">
        <v>0</v>
      </c>
      <c r="AM183" s="342">
        <v>0</v>
      </c>
      <c r="AN183" s="342">
        <v>0</v>
      </c>
      <c r="AO183" s="342">
        <v>556</v>
      </c>
      <c r="AP183" s="342">
        <v>0</v>
      </c>
      <c r="AQ183" s="342">
        <v>0</v>
      </c>
      <c r="AR183" s="342">
        <v>0</v>
      </c>
      <c r="AS183" s="342">
        <v>0</v>
      </c>
      <c r="AT183" s="342">
        <v>0</v>
      </c>
      <c r="AU183" s="342">
        <v>0</v>
      </c>
      <c r="AV183" s="342">
        <v>0</v>
      </c>
      <c r="AW183" s="342">
        <v>0</v>
      </c>
      <c r="AX183" s="342">
        <v>0</v>
      </c>
      <c r="AY183" s="342">
        <v>0</v>
      </c>
      <c r="AZ183" s="342">
        <v>0</v>
      </c>
      <c r="BA183" s="342">
        <v>0</v>
      </c>
      <c r="BB183" s="342">
        <v>0</v>
      </c>
      <c r="BC183" s="342">
        <v>0</v>
      </c>
      <c r="BD183" s="342">
        <v>0</v>
      </c>
      <c r="BE183" s="342">
        <v>0</v>
      </c>
      <c r="BF183" s="342">
        <v>0</v>
      </c>
      <c r="BG183" s="342">
        <v>0</v>
      </c>
      <c r="BH183" s="342">
        <v>0</v>
      </c>
      <c r="BI183" s="342">
        <v>0</v>
      </c>
      <c r="BJ183" s="342">
        <v>0</v>
      </c>
      <c r="BK183" s="342">
        <v>0</v>
      </c>
      <c r="BL183" s="342">
        <v>0</v>
      </c>
      <c r="BM183" s="342">
        <v>0</v>
      </c>
      <c r="BN183" s="342">
        <v>0</v>
      </c>
      <c r="BO183" s="342">
        <v>0</v>
      </c>
      <c r="BP183" s="342">
        <v>0</v>
      </c>
      <c r="BQ183" s="342">
        <v>0</v>
      </c>
      <c r="BR183" s="342">
        <v>0</v>
      </c>
      <c r="BS183" s="342">
        <v>0</v>
      </c>
      <c r="BT183" s="342">
        <v>0</v>
      </c>
      <c r="BU183" s="342">
        <v>0</v>
      </c>
      <c r="BV183" s="342">
        <v>0</v>
      </c>
      <c r="BW183" s="342">
        <v>0</v>
      </c>
      <c r="BX183" s="342">
        <v>556</v>
      </c>
      <c r="BY183" s="342">
        <v>0</v>
      </c>
      <c r="BZ183" s="342">
        <v>9</v>
      </c>
      <c r="CA183" s="342">
        <v>0</v>
      </c>
    </row>
    <row r="184" spans="1:109">
      <c r="A184" s="431" t="str">
        <f t="shared" si="2"/>
        <v>1802601264075000</v>
      </c>
      <c r="B184" s="341" t="s">
        <v>1493</v>
      </c>
      <c r="C184" s="341" t="s">
        <v>543</v>
      </c>
      <c r="D184" s="341" t="s">
        <v>558</v>
      </c>
      <c r="E184" s="341" t="s">
        <v>545</v>
      </c>
      <c r="F184" s="341" t="s">
        <v>573</v>
      </c>
      <c r="G184" s="341" t="s">
        <v>574</v>
      </c>
      <c r="H184" s="341" t="s">
        <v>546</v>
      </c>
      <c r="J184" s="341" t="s">
        <v>554</v>
      </c>
      <c r="K184" s="341" t="s">
        <v>548</v>
      </c>
      <c r="L184" s="341" t="s">
        <v>717</v>
      </c>
      <c r="M184" s="341" t="s">
        <v>720</v>
      </c>
      <c r="N184" s="341" t="s">
        <v>715</v>
      </c>
      <c r="O184" s="341" t="s">
        <v>731</v>
      </c>
      <c r="P184" s="341" t="s">
        <v>715</v>
      </c>
      <c r="Q184" s="341" t="s">
        <v>716</v>
      </c>
      <c r="R184" s="341" t="s">
        <v>719</v>
      </c>
      <c r="S184" s="341" t="s">
        <v>715</v>
      </c>
      <c r="T184" s="342">
        <v>115520</v>
      </c>
      <c r="U184" s="342">
        <v>60426</v>
      </c>
      <c r="V184" s="342">
        <v>60426</v>
      </c>
      <c r="W184" s="342">
        <v>0</v>
      </c>
      <c r="X184" s="342">
        <v>0</v>
      </c>
      <c r="Y184" s="342">
        <v>0</v>
      </c>
      <c r="Z184" s="342">
        <v>55094</v>
      </c>
      <c r="AA184" s="342">
        <v>0</v>
      </c>
      <c r="AB184" s="342">
        <v>0</v>
      </c>
      <c r="AC184" s="342">
        <v>55093</v>
      </c>
      <c r="AD184" s="342">
        <v>1</v>
      </c>
      <c r="AE184" s="342">
        <v>91676</v>
      </c>
      <c r="AF184" s="342">
        <v>89073</v>
      </c>
      <c r="AG184" s="342">
        <v>2602</v>
      </c>
      <c r="AH184" s="342">
        <v>0</v>
      </c>
      <c r="AI184" s="342">
        <v>86471</v>
      </c>
      <c r="AJ184" s="342">
        <v>2603</v>
      </c>
      <c r="AK184" s="342">
        <v>1484</v>
      </c>
      <c r="AL184" s="342">
        <v>1484</v>
      </c>
      <c r="AM184" s="342">
        <v>0</v>
      </c>
      <c r="AN184" s="342">
        <v>1119</v>
      </c>
      <c r="AO184" s="342">
        <v>23844</v>
      </c>
      <c r="AP184" s="342">
        <v>0</v>
      </c>
      <c r="AQ184" s="342">
        <v>0</v>
      </c>
      <c r="AR184" s="342">
        <v>0</v>
      </c>
      <c r="AS184" s="342">
        <v>0</v>
      </c>
      <c r="AT184" s="342">
        <v>0</v>
      </c>
      <c r="AU184" s="342">
        <v>0</v>
      </c>
      <c r="AV184" s="342">
        <v>0</v>
      </c>
      <c r="AW184" s="342">
        <v>0</v>
      </c>
      <c r="AX184" s="342">
        <v>0</v>
      </c>
      <c r="AY184" s="342">
        <v>0</v>
      </c>
      <c r="AZ184" s="342">
        <v>5266</v>
      </c>
      <c r="BA184" s="342">
        <v>0</v>
      </c>
      <c r="BB184" s="342">
        <v>0</v>
      </c>
      <c r="BC184" s="342">
        <v>0</v>
      </c>
      <c r="BD184" s="342">
        <v>0</v>
      </c>
      <c r="BE184" s="342">
        <v>0</v>
      </c>
      <c r="BF184" s="342">
        <v>0</v>
      </c>
      <c r="BG184" s="342">
        <v>0</v>
      </c>
      <c r="BH184" s="342">
        <v>0</v>
      </c>
      <c r="BI184" s="342">
        <v>0</v>
      </c>
      <c r="BJ184" s="342">
        <v>0</v>
      </c>
      <c r="BK184" s="342">
        <v>0</v>
      </c>
      <c r="BL184" s="342">
        <v>0</v>
      </c>
      <c r="BM184" s="342">
        <v>0</v>
      </c>
      <c r="BN184" s="342">
        <v>0</v>
      </c>
      <c r="BO184" s="342">
        <v>0</v>
      </c>
      <c r="BP184" s="342">
        <v>5266</v>
      </c>
      <c r="BQ184" s="342">
        <v>0</v>
      </c>
      <c r="BR184" s="342">
        <v>0</v>
      </c>
      <c r="BS184" s="342">
        <v>0</v>
      </c>
      <c r="BT184" s="342">
        <v>0</v>
      </c>
      <c r="BU184" s="342">
        <v>0</v>
      </c>
      <c r="BV184" s="342">
        <v>0</v>
      </c>
      <c r="BW184" s="342">
        <v>-5266</v>
      </c>
      <c r="BX184" s="342">
        <v>18578</v>
      </c>
      <c r="BY184" s="342">
        <v>1</v>
      </c>
      <c r="BZ184" s="342">
        <v>85</v>
      </c>
      <c r="CA184" s="342">
        <v>0</v>
      </c>
    </row>
    <row r="185" spans="1:109">
      <c r="A185" s="431" t="str">
        <f t="shared" si="2"/>
        <v>1622602264075001</v>
      </c>
      <c r="B185" s="341" t="s">
        <v>1493</v>
      </c>
      <c r="C185" s="341" t="s">
        <v>543</v>
      </c>
      <c r="D185" s="341" t="s">
        <v>556</v>
      </c>
      <c r="E185" s="341" t="s">
        <v>716</v>
      </c>
      <c r="F185" s="341" t="s">
        <v>573</v>
      </c>
      <c r="G185" s="341" t="s">
        <v>574</v>
      </c>
      <c r="H185" s="341" t="s">
        <v>728</v>
      </c>
      <c r="I185" s="341" t="s">
        <v>349</v>
      </c>
      <c r="J185" s="341" t="s">
        <v>554</v>
      </c>
      <c r="K185" s="341" t="s">
        <v>550</v>
      </c>
      <c r="L185" s="341" t="s">
        <v>718</v>
      </c>
      <c r="M185" s="341" t="s">
        <v>720</v>
      </c>
      <c r="N185" s="341" t="s">
        <v>716</v>
      </c>
      <c r="O185" s="341" t="s">
        <v>714</v>
      </c>
      <c r="P185" s="341" t="s">
        <v>715</v>
      </c>
      <c r="Q185" s="341" t="s">
        <v>545</v>
      </c>
      <c r="R185" s="341" t="s">
        <v>545</v>
      </c>
      <c r="S185" s="341" t="s">
        <v>545</v>
      </c>
      <c r="T185" s="342">
        <v>0</v>
      </c>
      <c r="U185" s="342">
        <v>1080</v>
      </c>
      <c r="V185" s="342">
        <v>0</v>
      </c>
      <c r="W185" s="342">
        <v>0</v>
      </c>
      <c r="X185" s="342">
        <v>0</v>
      </c>
      <c r="Y185" s="342">
        <v>0</v>
      </c>
      <c r="Z185" s="342">
        <v>0</v>
      </c>
      <c r="AA185" s="342">
        <v>1080</v>
      </c>
      <c r="AB185" s="342">
        <v>0</v>
      </c>
      <c r="AC185" s="342">
        <v>6091</v>
      </c>
      <c r="AD185" s="342">
        <v>0</v>
      </c>
      <c r="AE185" s="342">
        <v>0</v>
      </c>
      <c r="AF185" s="342">
        <v>6091</v>
      </c>
      <c r="AG185" s="342">
        <v>0</v>
      </c>
      <c r="AH185" s="342">
        <v>0</v>
      </c>
      <c r="AI185" s="342">
        <v>0</v>
      </c>
      <c r="AJ185" s="342">
        <v>0</v>
      </c>
      <c r="AK185" s="342">
        <v>0</v>
      </c>
      <c r="AL185" s="342">
        <v>0</v>
      </c>
      <c r="AM185" s="342">
        <v>94573</v>
      </c>
      <c r="AN185" s="342">
        <v>0</v>
      </c>
      <c r="AO185" s="342">
        <v>0</v>
      </c>
      <c r="AU185" s="342">
        <v>0</v>
      </c>
      <c r="AV185" s="342">
        <v>0</v>
      </c>
      <c r="AW185" s="342">
        <v>0</v>
      </c>
      <c r="AX185" s="342">
        <v>0</v>
      </c>
      <c r="AY185" s="342">
        <v>0</v>
      </c>
      <c r="AZ185" s="342">
        <v>0</v>
      </c>
      <c r="BA185" s="342">
        <v>0</v>
      </c>
      <c r="BB185" s="342">
        <v>0</v>
      </c>
      <c r="BC185" s="342">
        <v>0</v>
      </c>
      <c r="BD185" s="342">
        <v>0</v>
      </c>
      <c r="BE185" s="342">
        <v>0</v>
      </c>
      <c r="BF185" s="342">
        <v>0</v>
      </c>
      <c r="BG185" s="342">
        <v>0</v>
      </c>
      <c r="BH185" s="342">
        <v>0</v>
      </c>
      <c r="BI185" s="342">
        <v>0</v>
      </c>
      <c r="BJ185" s="342">
        <v>0</v>
      </c>
      <c r="BK185" s="342">
        <v>0</v>
      </c>
      <c r="BL185" s="342">
        <v>13108</v>
      </c>
      <c r="BM185" s="342">
        <v>67648</v>
      </c>
      <c r="BN185" s="342">
        <v>0</v>
      </c>
      <c r="BO185" s="342">
        <v>0</v>
      </c>
      <c r="BP185" s="342">
        <v>0</v>
      </c>
      <c r="BQ185" s="342">
        <v>4924</v>
      </c>
      <c r="BR185" s="342">
        <v>0</v>
      </c>
      <c r="BS185" s="342">
        <v>59976</v>
      </c>
      <c r="BT185" s="342">
        <v>0</v>
      </c>
      <c r="BU185" s="342">
        <v>4924</v>
      </c>
      <c r="BV185" s="342">
        <v>0</v>
      </c>
      <c r="BW185" s="342">
        <v>0</v>
      </c>
      <c r="BX185" s="342">
        <v>0</v>
      </c>
      <c r="BY185" s="342">
        <v>0</v>
      </c>
      <c r="BZ185" s="342">
        <v>0</v>
      </c>
      <c r="CA185" s="342">
        <v>0</v>
      </c>
      <c r="CB185" s="342">
        <v>0</v>
      </c>
      <c r="CC185" s="342">
        <v>0</v>
      </c>
      <c r="CD185" s="342">
        <v>0</v>
      </c>
      <c r="CE185" s="342">
        <v>0</v>
      </c>
      <c r="CF185" s="342">
        <v>0</v>
      </c>
      <c r="CG185" s="342">
        <v>0</v>
      </c>
      <c r="CH185" s="342">
        <v>0</v>
      </c>
      <c r="CI185" s="342">
        <v>0</v>
      </c>
      <c r="CJ185" s="342">
        <v>0</v>
      </c>
      <c r="CK185" s="342">
        <v>0</v>
      </c>
      <c r="CL185" s="342">
        <v>0</v>
      </c>
      <c r="CM185" s="342">
        <v>0</v>
      </c>
      <c r="CN185" s="342">
        <v>0</v>
      </c>
      <c r="CO185" s="342">
        <v>0</v>
      </c>
      <c r="CP185" s="342">
        <v>0</v>
      </c>
      <c r="CQ185" s="342">
        <v>0</v>
      </c>
      <c r="CR185" s="342">
        <v>0</v>
      </c>
      <c r="CS185" s="342">
        <v>0</v>
      </c>
      <c r="CT185" s="342">
        <v>0</v>
      </c>
    </row>
    <row r="186" spans="1:109">
      <c r="A186" s="431" t="str">
        <f t="shared" si="2"/>
        <v>1742602264075000</v>
      </c>
      <c r="B186" s="341" t="s">
        <v>1493</v>
      </c>
      <c r="C186" s="341" t="s">
        <v>543</v>
      </c>
      <c r="D186" s="341" t="s">
        <v>557</v>
      </c>
      <c r="E186" s="341" t="s">
        <v>720</v>
      </c>
      <c r="F186" s="341" t="s">
        <v>573</v>
      </c>
      <c r="G186" s="341" t="s">
        <v>574</v>
      </c>
      <c r="H186" s="341" t="s">
        <v>546</v>
      </c>
      <c r="J186" s="341" t="s">
        <v>554</v>
      </c>
      <c r="K186" s="341" t="s">
        <v>550</v>
      </c>
      <c r="L186" s="341" t="s">
        <v>717</v>
      </c>
      <c r="M186" s="341" t="s">
        <v>720</v>
      </c>
      <c r="N186" s="341" t="s">
        <v>715</v>
      </c>
      <c r="O186" s="341" t="s">
        <v>720</v>
      </c>
      <c r="P186" s="341" t="s">
        <v>715</v>
      </c>
      <c r="Q186" s="341" t="s">
        <v>716</v>
      </c>
      <c r="R186" s="341" t="s">
        <v>717</v>
      </c>
      <c r="S186" s="341" t="s">
        <v>715</v>
      </c>
      <c r="T186" s="342">
        <v>0</v>
      </c>
      <c r="U186" s="342">
        <v>20280</v>
      </c>
      <c r="V186" s="342">
        <v>2300</v>
      </c>
      <c r="W186" s="342">
        <v>0</v>
      </c>
      <c r="X186" s="342">
        <v>2300</v>
      </c>
      <c r="Y186" s="342">
        <v>0</v>
      </c>
      <c r="Z186" s="342">
        <v>700</v>
      </c>
      <c r="AA186" s="342">
        <v>19580</v>
      </c>
      <c r="AB186" s="342">
        <v>0</v>
      </c>
      <c r="AC186" s="342">
        <v>12011</v>
      </c>
      <c r="AD186" s="342">
        <v>0</v>
      </c>
      <c r="AE186" s="342">
        <v>0</v>
      </c>
      <c r="AF186" s="342">
        <v>12011</v>
      </c>
      <c r="AG186" s="342">
        <v>0</v>
      </c>
      <c r="AH186" s="342">
        <v>0</v>
      </c>
      <c r="AI186" s="342">
        <v>0</v>
      </c>
      <c r="AJ186" s="342">
        <v>0</v>
      </c>
      <c r="AK186" s="342">
        <v>0</v>
      </c>
      <c r="AL186" s="342">
        <v>0</v>
      </c>
      <c r="AM186" s="342">
        <v>3953</v>
      </c>
      <c r="AN186" s="342">
        <v>0</v>
      </c>
      <c r="AO186" s="342">
        <v>0</v>
      </c>
      <c r="AP186" s="342">
        <v>5941</v>
      </c>
      <c r="AQ186" s="342">
        <v>0</v>
      </c>
      <c r="AR186" s="342">
        <v>0</v>
      </c>
      <c r="AS186" s="342">
        <v>0</v>
      </c>
      <c r="AT186" s="342">
        <v>0</v>
      </c>
      <c r="AU186" s="342">
        <v>0</v>
      </c>
      <c r="AV186" s="342">
        <v>0</v>
      </c>
      <c r="AW186" s="342">
        <v>0</v>
      </c>
      <c r="AX186" s="342">
        <v>0</v>
      </c>
      <c r="AY186" s="342">
        <v>0</v>
      </c>
      <c r="AZ186" s="342">
        <v>0</v>
      </c>
      <c r="BA186" s="342">
        <v>0</v>
      </c>
      <c r="BB186" s="342">
        <v>0</v>
      </c>
      <c r="BC186" s="342">
        <v>0</v>
      </c>
      <c r="BD186" s="342">
        <v>2329</v>
      </c>
      <c r="BE186" s="342">
        <v>0</v>
      </c>
      <c r="BF186" s="342">
        <v>2329</v>
      </c>
      <c r="BG186" s="342">
        <v>0</v>
      </c>
      <c r="BH186" s="342">
        <v>2329</v>
      </c>
      <c r="BI186" s="342">
        <v>0</v>
      </c>
      <c r="BJ186" s="342">
        <v>0</v>
      </c>
      <c r="BK186" s="342">
        <v>0</v>
      </c>
      <c r="BL186" s="342">
        <v>48200</v>
      </c>
      <c r="BM186" s="342">
        <v>160348</v>
      </c>
      <c r="BN186" s="342">
        <v>70383</v>
      </c>
      <c r="BO186" s="342">
        <v>0</v>
      </c>
      <c r="BP186" s="342">
        <v>0</v>
      </c>
      <c r="BQ186" s="342">
        <v>5941</v>
      </c>
      <c r="BR186" s="342">
        <v>194452</v>
      </c>
      <c r="BS186" s="342">
        <v>27920</v>
      </c>
      <c r="BT186" s="342">
        <v>12756</v>
      </c>
      <c r="BU186" s="342">
        <v>4729</v>
      </c>
      <c r="BV186" s="342">
        <v>182531</v>
      </c>
      <c r="BW186" s="342">
        <v>182531</v>
      </c>
      <c r="BX186" s="342">
        <v>24581</v>
      </c>
      <c r="BY186" s="342">
        <v>24581</v>
      </c>
      <c r="BZ186" s="342">
        <v>207112</v>
      </c>
      <c r="CA186" s="342">
        <v>207112</v>
      </c>
      <c r="CB186" s="342">
        <v>0</v>
      </c>
      <c r="CC186" s="342">
        <v>0</v>
      </c>
      <c r="CD186" s="342">
        <v>0</v>
      </c>
      <c r="CE186" s="342">
        <v>0</v>
      </c>
      <c r="CF186" s="342">
        <v>0</v>
      </c>
      <c r="CG186" s="342">
        <v>0</v>
      </c>
      <c r="CH186" s="342">
        <v>0</v>
      </c>
      <c r="CI186" s="342">
        <v>0</v>
      </c>
      <c r="CJ186" s="342">
        <v>77698</v>
      </c>
      <c r="CK186" s="342">
        <v>85937</v>
      </c>
      <c r="CL186" s="342">
        <v>0</v>
      </c>
      <c r="CM186" s="342">
        <v>0</v>
      </c>
      <c r="CN186" s="342">
        <v>0</v>
      </c>
      <c r="CO186" s="342">
        <v>0</v>
      </c>
      <c r="CP186" s="342">
        <v>0</v>
      </c>
      <c r="CQ186" s="342">
        <v>0</v>
      </c>
      <c r="CR186" s="342">
        <v>0</v>
      </c>
      <c r="CS186" s="342">
        <v>5941</v>
      </c>
      <c r="CT186" s="342">
        <v>0</v>
      </c>
      <c r="CU186" s="342">
        <v>0</v>
      </c>
      <c r="CV186" s="342">
        <v>0</v>
      </c>
      <c r="CW186" s="342">
        <v>0</v>
      </c>
      <c r="CX186" s="342">
        <v>0</v>
      </c>
      <c r="CY186" s="342">
        <v>1051</v>
      </c>
      <c r="CZ186" s="342">
        <v>0</v>
      </c>
      <c r="DA186" s="342">
        <v>251</v>
      </c>
      <c r="DB186" s="342">
        <v>0</v>
      </c>
      <c r="DC186" s="342">
        <v>0</v>
      </c>
      <c r="DD186" s="342">
        <v>0</v>
      </c>
      <c r="DE186" s="342">
        <v>0</v>
      </c>
    </row>
    <row r="187" spans="1:109">
      <c r="A187" s="431" t="str">
        <f t="shared" si="2"/>
        <v>1752602264075000</v>
      </c>
      <c r="B187" s="341" t="s">
        <v>1493</v>
      </c>
      <c r="C187" s="341" t="s">
        <v>543</v>
      </c>
      <c r="D187" s="341" t="s">
        <v>557</v>
      </c>
      <c r="E187" s="341" t="s">
        <v>719</v>
      </c>
      <c r="F187" s="341" t="s">
        <v>573</v>
      </c>
      <c r="G187" s="341" t="s">
        <v>574</v>
      </c>
      <c r="H187" s="341" t="s">
        <v>546</v>
      </c>
      <c r="J187" s="341" t="s">
        <v>554</v>
      </c>
      <c r="K187" s="341" t="s">
        <v>550</v>
      </c>
      <c r="L187" s="341" t="s">
        <v>717</v>
      </c>
      <c r="M187" s="341" t="s">
        <v>720</v>
      </c>
      <c r="N187" s="341" t="s">
        <v>715</v>
      </c>
      <c r="O187" s="341" t="s">
        <v>714</v>
      </c>
      <c r="P187" s="341" t="s">
        <v>715</v>
      </c>
      <c r="Q187" s="341" t="s">
        <v>716</v>
      </c>
      <c r="R187" s="341" t="s">
        <v>717</v>
      </c>
      <c r="S187" s="341" t="s">
        <v>715</v>
      </c>
      <c r="T187" s="342">
        <v>0</v>
      </c>
      <c r="U187" s="342">
        <v>34832</v>
      </c>
      <c r="V187" s="342">
        <v>0</v>
      </c>
      <c r="W187" s="342">
        <v>0</v>
      </c>
      <c r="X187" s="342">
        <v>0</v>
      </c>
      <c r="Y187" s="342">
        <v>0</v>
      </c>
      <c r="Z187" s="342">
        <v>0</v>
      </c>
      <c r="AA187" s="342">
        <v>34832</v>
      </c>
      <c r="AB187" s="342">
        <v>0</v>
      </c>
      <c r="AC187" s="342">
        <v>16629</v>
      </c>
      <c r="AD187" s="342">
        <v>0</v>
      </c>
      <c r="AE187" s="342">
        <v>0</v>
      </c>
      <c r="AF187" s="342">
        <v>16629</v>
      </c>
      <c r="AG187" s="342">
        <v>0</v>
      </c>
      <c r="AH187" s="342">
        <v>0</v>
      </c>
      <c r="AI187" s="342">
        <v>0</v>
      </c>
      <c r="AJ187" s="342">
        <v>0</v>
      </c>
      <c r="AK187" s="342">
        <v>0</v>
      </c>
      <c r="AL187" s="342">
        <v>0</v>
      </c>
      <c r="AM187" s="342">
        <v>3953</v>
      </c>
      <c r="AN187" s="342">
        <v>0</v>
      </c>
      <c r="AO187" s="342">
        <v>0</v>
      </c>
      <c r="AP187" s="342">
        <v>0</v>
      </c>
      <c r="AQ187" s="342">
        <v>1873</v>
      </c>
      <c r="AR187" s="342">
        <v>6014</v>
      </c>
      <c r="AS187" s="342">
        <v>0</v>
      </c>
      <c r="AT187" s="342">
        <v>0</v>
      </c>
      <c r="AU187" s="342">
        <v>0</v>
      </c>
      <c r="AV187" s="342">
        <v>0</v>
      </c>
      <c r="AW187" s="342">
        <v>0</v>
      </c>
      <c r="AX187" s="342">
        <v>0</v>
      </c>
      <c r="AY187" s="342">
        <v>0</v>
      </c>
      <c r="AZ187" s="342">
        <v>0</v>
      </c>
      <c r="BA187" s="342">
        <v>0</v>
      </c>
      <c r="BB187" s="342">
        <v>0</v>
      </c>
      <c r="BC187" s="342">
        <v>0</v>
      </c>
      <c r="BD187" s="342">
        <v>0</v>
      </c>
      <c r="BE187" s="342">
        <v>0</v>
      </c>
      <c r="BF187" s="342">
        <v>0</v>
      </c>
      <c r="BG187" s="342">
        <v>0</v>
      </c>
      <c r="BH187" s="342">
        <v>0</v>
      </c>
      <c r="BI187" s="342">
        <v>0</v>
      </c>
      <c r="BJ187" s="342">
        <v>0</v>
      </c>
      <c r="BK187" s="342">
        <v>0</v>
      </c>
      <c r="BL187" s="342">
        <v>55500</v>
      </c>
      <c r="BM187" s="342">
        <v>152578</v>
      </c>
      <c r="BN187" s="342">
        <v>61510</v>
      </c>
      <c r="BO187" s="342">
        <v>0</v>
      </c>
      <c r="BP187" s="342">
        <v>0</v>
      </c>
      <c r="BQ187" s="342">
        <v>7887</v>
      </c>
      <c r="BR187" s="342">
        <v>115611</v>
      </c>
      <c r="BS187" s="342">
        <v>16962</v>
      </c>
      <c r="BT187" s="342">
        <v>66259</v>
      </c>
      <c r="BU187" s="342">
        <v>4106</v>
      </c>
      <c r="BV187" s="342">
        <v>158588</v>
      </c>
      <c r="BW187" s="342">
        <v>158588</v>
      </c>
      <c r="BX187" s="342">
        <v>23186</v>
      </c>
      <c r="BY187" s="342">
        <v>23186</v>
      </c>
      <c r="BZ187" s="342">
        <v>181774</v>
      </c>
      <c r="CA187" s="342">
        <v>181774</v>
      </c>
      <c r="CB187" s="342">
        <v>0</v>
      </c>
      <c r="CC187" s="342">
        <v>0</v>
      </c>
      <c r="CD187" s="342">
        <v>0</v>
      </c>
      <c r="CE187" s="342">
        <v>0</v>
      </c>
      <c r="CF187" s="342">
        <v>0</v>
      </c>
      <c r="CG187" s="342">
        <v>0</v>
      </c>
      <c r="CH187" s="342">
        <v>0</v>
      </c>
      <c r="CI187" s="342">
        <v>0</v>
      </c>
      <c r="CJ187" s="342">
        <v>77066</v>
      </c>
      <c r="CK187" s="342">
        <v>85304</v>
      </c>
      <c r="CL187" s="342">
        <v>0</v>
      </c>
      <c r="CM187" s="342">
        <v>0</v>
      </c>
      <c r="CN187" s="342">
        <v>0</v>
      </c>
      <c r="CO187" s="342">
        <v>0</v>
      </c>
      <c r="CP187" s="342">
        <v>0</v>
      </c>
      <c r="CQ187" s="342">
        <v>0</v>
      </c>
      <c r="CR187" s="342">
        <v>0</v>
      </c>
      <c r="CS187" s="342">
        <v>0</v>
      </c>
      <c r="CT187" s="342">
        <v>1873</v>
      </c>
      <c r="CU187" s="342">
        <v>6014</v>
      </c>
      <c r="CV187" s="342">
        <v>0</v>
      </c>
      <c r="CW187" s="342">
        <v>0</v>
      </c>
      <c r="CX187" s="342">
        <v>0</v>
      </c>
      <c r="CY187" s="342">
        <v>1051</v>
      </c>
      <c r="CZ187" s="342">
        <v>0</v>
      </c>
      <c r="DA187" s="342">
        <v>249</v>
      </c>
      <c r="DB187" s="342">
        <v>0</v>
      </c>
      <c r="DC187" s="342">
        <v>0</v>
      </c>
      <c r="DD187" s="342">
        <v>0</v>
      </c>
      <c r="DE187" s="342">
        <v>0</v>
      </c>
    </row>
    <row r="188" spans="1:109">
      <c r="A188" s="431" t="str">
        <f t="shared" si="2"/>
        <v>1772602264075000</v>
      </c>
      <c r="B188" s="341" t="s">
        <v>1493</v>
      </c>
      <c r="C188" s="341" t="s">
        <v>543</v>
      </c>
      <c r="D188" s="341" t="s">
        <v>557</v>
      </c>
      <c r="E188" s="341" t="s">
        <v>717</v>
      </c>
      <c r="F188" s="341" t="s">
        <v>573</v>
      </c>
      <c r="G188" s="341" t="s">
        <v>574</v>
      </c>
      <c r="H188" s="341" t="s">
        <v>546</v>
      </c>
      <c r="J188" s="341" t="s">
        <v>554</v>
      </c>
      <c r="K188" s="341" t="s">
        <v>550</v>
      </c>
      <c r="L188" s="341" t="s">
        <v>717</v>
      </c>
      <c r="M188" s="341" t="s">
        <v>720</v>
      </c>
      <c r="N188" s="341" t="s">
        <v>715</v>
      </c>
      <c r="O188" s="341" t="s">
        <v>717</v>
      </c>
      <c r="P188" s="341" t="s">
        <v>715</v>
      </c>
      <c r="Q188" s="341" t="s">
        <v>716</v>
      </c>
      <c r="R188" s="341" t="s">
        <v>718</v>
      </c>
      <c r="S188" s="341" t="s">
        <v>715</v>
      </c>
      <c r="T188" s="342">
        <v>0</v>
      </c>
      <c r="U188" s="342">
        <v>538</v>
      </c>
      <c r="V188" s="342">
        <v>0</v>
      </c>
      <c r="W188" s="342">
        <v>0</v>
      </c>
      <c r="X188" s="342">
        <v>0</v>
      </c>
      <c r="Y188" s="342">
        <v>0</v>
      </c>
      <c r="Z188" s="342">
        <v>0</v>
      </c>
      <c r="AA188" s="342">
        <v>538</v>
      </c>
      <c r="AB188" s="342">
        <v>0</v>
      </c>
      <c r="AC188" s="342">
        <v>116</v>
      </c>
      <c r="AD188" s="342">
        <v>0</v>
      </c>
      <c r="AE188" s="342">
        <v>0</v>
      </c>
      <c r="AF188" s="342">
        <v>116</v>
      </c>
      <c r="AG188" s="342">
        <v>0</v>
      </c>
      <c r="AH188" s="342">
        <v>0</v>
      </c>
      <c r="AI188" s="342">
        <v>0</v>
      </c>
      <c r="AJ188" s="342">
        <v>0</v>
      </c>
      <c r="AK188" s="342">
        <v>0</v>
      </c>
      <c r="AL188" s="342">
        <v>0</v>
      </c>
      <c r="AM188" s="342">
        <v>494</v>
      </c>
      <c r="AN188" s="342">
        <v>0</v>
      </c>
      <c r="AO188" s="342">
        <v>0</v>
      </c>
      <c r="AP188" s="342">
        <v>0</v>
      </c>
      <c r="AQ188" s="342">
        <v>0</v>
      </c>
      <c r="AR188" s="342">
        <v>0</v>
      </c>
      <c r="AS188" s="342">
        <v>0</v>
      </c>
      <c r="AT188" s="342">
        <v>0</v>
      </c>
      <c r="AU188" s="342">
        <v>0</v>
      </c>
      <c r="AV188" s="342">
        <v>0</v>
      </c>
      <c r="AW188" s="342">
        <v>0</v>
      </c>
      <c r="AX188" s="342">
        <v>0</v>
      </c>
      <c r="AY188" s="342">
        <v>0</v>
      </c>
      <c r="AZ188" s="342">
        <v>0</v>
      </c>
      <c r="BA188" s="342">
        <v>0</v>
      </c>
      <c r="BB188" s="342">
        <v>0</v>
      </c>
      <c r="BC188" s="342">
        <v>0</v>
      </c>
      <c r="BD188" s="342">
        <v>0</v>
      </c>
      <c r="BE188" s="342">
        <v>0</v>
      </c>
      <c r="BF188" s="342">
        <v>0</v>
      </c>
      <c r="BG188" s="342">
        <v>0</v>
      </c>
      <c r="BH188" s="342">
        <v>0</v>
      </c>
      <c r="BI188" s="342">
        <v>0</v>
      </c>
      <c r="BJ188" s="342">
        <v>0</v>
      </c>
      <c r="BK188" s="342">
        <v>0</v>
      </c>
      <c r="BL188" s="342">
        <v>2300</v>
      </c>
      <c r="BM188" s="342">
        <v>4689</v>
      </c>
      <c r="BN188" s="342">
        <v>428</v>
      </c>
      <c r="BO188" s="342">
        <v>0</v>
      </c>
      <c r="BP188" s="342">
        <v>0</v>
      </c>
      <c r="BQ188" s="342">
        <v>0</v>
      </c>
      <c r="BR188" s="342">
        <v>3442</v>
      </c>
      <c r="BS188" s="342">
        <v>2850</v>
      </c>
      <c r="BT188" s="342">
        <v>0</v>
      </c>
      <c r="BU188" s="342">
        <v>0</v>
      </c>
      <c r="BV188" s="342">
        <v>2817</v>
      </c>
      <c r="BW188" s="342">
        <v>2817</v>
      </c>
      <c r="BX188" s="342">
        <v>613</v>
      </c>
      <c r="BY188" s="342">
        <v>613</v>
      </c>
      <c r="BZ188" s="342">
        <v>3430</v>
      </c>
      <c r="CA188" s="342">
        <v>3430</v>
      </c>
      <c r="CB188" s="342">
        <v>0</v>
      </c>
      <c r="CC188" s="342">
        <v>0</v>
      </c>
      <c r="CD188" s="342">
        <v>0</v>
      </c>
      <c r="CE188" s="342">
        <v>0</v>
      </c>
      <c r="CF188" s="342">
        <v>0</v>
      </c>
      <c r="CG188" s="342">
        <v>0</v>
      </c>
      <c r="CH188" s="342">
        <v>0</v>
      </c>
      <c r="CI188" s="342">
        <v>0</v>
      </c>
      <c r="CJ188" s="342">
        <v>1140</v>
      </c>
      <c r="CK188" s="342">
        <v>1255</v>
      </c>
      <c r="CL188" s="342">
        <v>0</v>
      </c>
      <c r="CM188" s="342">
        <v>0</v>
      </c>
      <c r="CN188" s="342">
        <v>0</v>
      </c>
      <c r="CO188" s="342">
        <v>0</v>
      </c>
      <c r="CP188" s="342">
        <v>0</v>
      </c>
      <c r="CQ188" s="342">
        <v>0</v>
      </c>
      <c r="CR188" s="342">
        <v>0</v>
      </c>
      <c r="CS188" s="342">
        <v>0</v>
      </c>
      <c r="CT188" s="342">
        <v>0</v>
      </c>
      <c r="CU188" s="342">
        <v>0</v>
      </c>
      <c r="CV188" s="342">
        <v>0</v>
      </c>
      <c r="CW188" s="342">
        <v>0</v>
      </c>
      <c r="CX188" s="342">
        <v>0</v>
      </c>
      <c r="CY188" s="342">
        <v>0</v>
      </c>
      <c r="CZ188" s="342">
        <v>0</v>
      </c>
      <c r="DA188" s="342">
        <v>0</v>
      </c>
      <c r="DB188" s="342">
        <v>0</v>
      </c>
      <c r="DC188" s="342">
        <v>0</v>
      </c>
      <c r="DD188" s="342">
        <v>0</v>
      </c>
      <c r="DE188" s="342">
        <v>0</v>
      </c>
    </row>
    <row r="189" spans="1:109">
      <c r="A189" s="431" t="str">
        <f t="shared" si="2"/>
        <v>1782602264075000</v>
      </c>
      <c r="B189" s="341" t="s">
        <v>1493</v>
      </c>
      <c r="C189" s="341" t="s">
        <v>543</v>
      </c>
      <c r="D189" s="341" t="s">
        <v>557</v>
      </c>
      <c r="E189" s="341" t="s">
        <v>729</v>
      </c>
      <c r="F189" s="341" t="s">
        <v>573</v>
      </c>
      <c r="G189" s="341" t="s">
        <v>574</v>
      </c>
      <c r="H189" s="341" t="s">
        <v>546</v>
      </c>
      <c r="J189" s="341" t="s">
        <v>554</v>
      </c>
      <c r="K189" s="341" t="s">
        <v>550</v>
      </c>
      <c r="L189" s="341" t="s">
        <v>717</v>
      </c>
      <c r="M189" s="341" t="s">
        <v>720</v>
      </c>
      <c r="N189" s="341" t="s">
        <v>715</v>
      </c>
      <c r="O189" s="341" t="s">
        <v>731</v>
      </c>
      <c r="P189" s="341" t="s">
        <v>715</v>
      </c>
      <c r="Q189" s="341" t="s">
        <v>716</v>
      </c>
      <c r="R189" s="341" t="s">
        <v>718</v>
      </c>
      <c r="S189" s="341" t="s">
        <v>715</v>
      </c>
      <c r="T189" s="342">
        <v>0</v>
      </c>
      <c r="U189" s="342">
        <v>565</v>
      </c>
      <c r="V189" s="342">
        <v>0</v>
      </c>
      <c r="W189" s="342">
        <v>0</v>
      </c>
      <c r="X189" s="342">
        <v>0</v>
      </c>
      <c r="Y189" s="342">
        <v>0</v>
      </c>
      <c r="Z189" s="342">
        <v>0</v>
      </c>
      <c r="AA189" s="342">
        <v>565</v>
      </c>
      <c r="AB189" s="342">
        <v>0</v>
      </c>
      <c r="AC189" s="342">
        <v>0</v>
      </c>
      <c r="AD189" s="342">
        <v>0</v>
      </c>
      <c r="AE189" s="342">
        <v>0</v>
      </c>
      <c r="AF189" s="342">
        <v>0</v>
      </c>
      <c r="AG189" s="342">
        <v>0</v>
      </c>
      <c r="AH189" s="342">
        <v>0</v>
      </c>
      <c r="AI189" s="342">
        <v>0</v>
      </c>
      <c r="AJ189" s="342">
        <v>0</v>
      </c>
      <c r="AK189" s="342">
        <v>0</v>
      </c>
      <c r="AL189" s="342">
        <v>0</v>
      </c>
      <c r="AM189" s="342">
        <v>494</v>
      </c>
      <c r="AN189" s="342">
        <v>0</v>
      </c>
      <c r="AO189" s="342">
        <v>0</v>
      </c>
      <c r="AP189" s="342">
        <v>0</v>
      </c>
      <c r="AQ189" s="342">
        <v>0</v>
      </c>
      <c r="AR189" s="342">
        <v>0</v>
      </c>
      <c r="AS189" s="342">
        <v>0</v>
      </c>
      <c r="AT189" s="342">
        <v>0</v>
      </c>
      <c r="AU189" s="342">
        <v>0</v>
      </c>
      <c r="AV189" s="342">
        <v>0</v>
      </c>
      <c r="AW189" s="342">
        <v>0</v>
      </c>
      <c r="AX189" s="342">
        <v>0</v>
      </c>
      <c r="AY189" s="342">
        <v>0</v>
      </c>
      <c r="AZ189" s="342">
        <v>0</v>
      </c>
      <c r="BA189" s="342">
        <v>0</v>
      </c>
      <c r="BB189" s="342">
        <v>0</v>
      </c>
      <c r="BC189" s="342">
        <v>0</v>
      </c>
      <c r="BD189" s="342">
        <v>0</v>
      </c>
      <c r="BE189" s="342">
        <v>0</v>
      </c>
      <c r="BF189" s="342">
        <v>0</v>
      </c>
      <c r="BG189" s="342">
        <v>0</v>
      </c>
      <c r="BH189" s="342">
        <v>0</v>
      </c>
      <c r="BI189" s="342">
        <v>0</v>
      </c>
      <c r="BJ189" s="342">
        <v>0</v>
      </c>
      <c r="BK189" s="342">
        <v>0</v>
      </c>
      <c r="BL189" s="342">
        <v>0</v>
      </c>
      <c r="BM189" s="342">
        <v>0</v>
      </c>
      <c r="BN189" s="342">
        <v>0</v>
      </c>
      <c r="BO189" s="342">
        <v>0</v>
      </c>
      <c r="BP189" s="342">
        <v>0</v>
      </c>
      <c r="BQ189" s="342">
        <v>0</v>
      </c>
      <c r="BR189" s="342">
        <v>12</v>
      </c>
      <c r="BS189" s="342">
        <v>2156</v>
      </c>
      <c r="BT189" s="342">
        <v>0</v>
      </c>
      <c r="BU189" s="342">
        <v>0</v>
      </c>
      <c r="BV189" s="342">
        <v>0</v>
      </c>
      <c r="BW189" s="342">
        <v>0</v>
      </c>
      <c r="BX189" s="342">
        <v>0</v>
      </c>
      <c r="BY189" s="342">
        <v>0</v>
      </c>
      <c r="BZ189" s="342">
        <v>0</v>
      </c>
      <c r="CA189" s="342">
        <v>0</v>
      </c>
      <c r="CB189" s="342">
        <v>0</v>
      </c>
      <c r="CC189" s="342">
        <v>0</v>
      </c>
      <c r="CD189" s="342">
        <v>0</v>
      </c>
      <c r="CE189" s="342">
        <v>0</v>
      </c>
      <c r="CF189" s="342">
        <v>0</v>
      </c>
      <c r="CG189" s="342">
        <v>0</v>
      </c>
      <c r="CH189" s="342">
        <v>0</v>
      </c>
      <c r="CI189" s="342">
        <v>0</v>
      </c>
      <c r="CJ189" s="342">
        <v>647</v>
      </c>
      <c r="CK189" s="342">
        <v>711</v>
      </c>
      <c r="CL189" s="342">
        <v>0</v>
      </c>
      <c r="CM189" s="342">
        <v>0</v>
      </c>
      <c r="CN189" s="342">
        <v>0</v>
      </c>
      <c r="CO189" s="342">
        <v>0</v>
      </c>
      <c r="CP189" s="342">
        <v>0</v>
      </c>
      <c r="CQ189" s="342">
        <v>0</v>
      </c>
      <c r="CR189" s="342">
        <v>0</v>
      </c>
      <c r="CS189" s="342">
        <v>0</v>
      </c>
      <c r="CT189" s="342">
        <v>0</v>
      </c>
      <c r="CU189" s="342">
        <v>0</v>
      </c>
      <c r="CV189" s="342">
        <v>0</v>
      </c>
      <c r="CW189" s="342">
        <v>0</v>
      </c>
      <c r="CX189" s="342">
        <v>0</v>
      </c>
      <c r="CY189" s="342">
        <v>0</v>
      </c>
      <c r="CZ189" s="342">
        <v>0</v>
      </c>
      <c r="DA189" s="342">
        <v>0</v>
      </c>
      <c r="DB189" s="342">
        <v>0</v>
      </c>
      <c r="DC189" s="342">
        <v>0</v>
      </c>
      <c r="DD189" s="342">
        <v>0</v>
      </c>
      <c r="DE189" s="342">
        <v>0</v>
      </c>
    </row>
    <row r="190" spans="1:109">
      <c r="A190" s="431" t="str">
        <f t="shared" si="2"/>
        <v>1802602264075000</v>
      </c>
      <c r="B190" s="341" t="s">
        <v>1493</v>
      </c>
      <c r="C190" s="341" t="s">
        <v>543</v>
      </c>
      <c r="D190" s="341" t="s">
        <v>558</v>
      </c>
      <c r="E190" s="341" t="s">
        <v>545</v>
      </c>
      <c r="F190" s="341" t="s">
        <v>573</v>
      </c>
      <c r="G190" s="341" t="s">
        <v>574</v>
      </c>
      <c r="H190" s="341" t="s">
        <v>546</v>
      </c>
      <c r="J190" s="341" t="s">
        <v>554</v>
      </c>
      <c r="K190" s="341" t="s">
        <v>550</v>
      </c>
      <c r="L190" s="341" t="s">
        <v>717</v>
      </c>
      <c r="M190" s="341" t="s">
        <v>720</v>
      </c>
      <c r="N190" s="341" t="s">
        <v>715</v>
      </c>
      <c r="O190" s="341" t="s">
        <v>731</v>
      </c>
      <c r="P190" s="341" t="s">
        <v>715</v>
      </c>
      <c r="Q190" s="341" t="s">
        <v>716</v>
      </c>
      <c r="R190" s="341" t="s">
        <v>719</v>
      </c>
      <c r="S190" s="341" t="s">
        <v>715</v>
      </c>
      <c r="T190" s="342">
        <v>0</v>
      </c>
      <c r="U190" s="342">
        <v>18662</v>
      </c>
      <c r="V190" s="342">
        <v>0</v>
      </c>
      <c r="W190" s="342">
        <v>0</v>
      </c>
      <c r="X190" s="342">
        <v>0</v>
      </c>
      <c r="Y190" s="342">
        <v>0</v>
      </c>
      <c r="Z190" s="342">
        <v>0</v>
      </c>
      <c r="AA190" s="342">
        <v>18662</v>
      </c>
      <c r="AB190" s="342">
        <v>0</v>
      </c>
      <c r="AC190" s="342">
        <v>6932</v>
      </c>
      <c r="AD190" s="342">
        <v>0</v>
      </c>
      <c r="AE190" s="342">
        <v>0</v>
      </c>
      <c r="AF190" s="342">
        <v>6932</v>
      </c>
      <c r="AG190" s="342">
        <v>0</v>
      </c>
      <c r="AH190" s="342">
        <v>0</v>
      </c>
      <c r="AI190" s="342">
        <v>0</v>
      </c>
      <c r="AJ190" s="342">
        <v>0</v>
      </c>
      <c r="AK190" s="342">
        <v>0</v>
      </c>
      <c r="AL190" s="342">
        <v>0</v>
      </c>
      <c r="AM190" s="342">
        <v>989</v>
      </c>
      <c r="AN190" s="342">
        <v>0</v>
      </c>
      <c r="AO190" s="342">
        <v>0</v>
      </c>
      <c r="AP190" s="342">
        <v>0</v>
      </c>
      <c r="AQ190" s="342">
        <v>0</v>
      </c>
      <c r="AR190" s="342">
        <v>0</v>
      </c>
      <c r="AS190" s="342">
        <v>0</v>
      </c>
      <c r="AT190" s="342">
        <v>0</v>
      </c>
      <c r="AU190" s="342">
        <v>0</v>
      </c>
      <c r="AV190" s="342">
        <v>0</v>
      </c>
      <c r="AW190" s="342">
        <v>0</v>
      </c>
      <c r="AX190" s="342">
        <v>0</v>
      </c>
      <c r="AY190" s="342">
        <v>0</v>
      </c>
      <c r="AZ190" s="342">
        <v>0</v>
      </c>
      <c r="BA190" s="342">
        <v>0</v>
      </c>
      <c r="BB190" s="342">
        <v>0</v>
      </c>
      <c r="BC190" s="342">
        <v>0</v>
      </c>
      <c r="BD190" s="342">
        <v>0</v>
      </c>
      <c r="BE190" s="342">
        <v>0</v>
      </c>
      <c r="BF190" s="342">
        <v>0</v>
      </c>
      <c r="BG190" s="342">
        <v>0</v>
      </c>
      <c r="BH190" s="342">
        <v>0</v>
      </c>
      <c r="BI190" s="342">
        <v>0</v>
      </c>
      <c r="BJ190" s="342">
        <v>0</v>
      </c>
      <c r="BK190" s="342">
        <v>0</v>
      </c>
      <c r="BL190" s="342">
        <v>0</v>
      </c>
      <c r="BM190" s="342">
        <v>5156</v>
      </c>
      <c r="BN190" s="342">
        <v>110</v>
      </c>
      <c r="BO190" s="342">
        <v>0</v>
      </c>
      <c r="BP190" s="342">
        <v>0</v>
      </c>
      <c r="BQ190" s="342">
        <v>0</v>
      </c>
      <c r="BR190" s="342">
        <v>6774</v>
      </c>
      <c r="BS190" s="342">
        <v>48319</v>
      </c>
      <c r="BT190" s="342">
        <v>0</v>
      </c>
      <c r="BU190" s="342">
        <v>0</v>
      </c>
      <c r="BV190" s="342">
        <v>5266</v>
      </c>
      <c r="BW190" s="342">
        <v>5266</v>
      </c>
      <c r="BX190" s="342">
        <v>1484</v>
      </c>
      <c r="BY190" s="342">
        <v>1484</v>
      </c>
      <c r="BZ190" s="342">
        <v>6750</v>
      </c>
      <c r="CA190" s="342">
        <v>6750</v>
      </c>
      <c r="CB190" s="342">
        <v>0</v>
      </c>
      <c r="CC190" s="342">
        <v>0</v>
      </c>
      <c r="CD190" s="342">
        <v>0</v>
      </c>
      <c r="CE190" s="342">
        <v>0</v>
      </c>
      <c r="CF190" s="342">
        <v>0</v>
      </c>
      <c r="CG190" s="342">
        <v>0</v>
      </c>
      <c r="CH190" s="342">
        <v>0</v>
      </c>
      <c r="CI190" s="342">
        <v>0</v>
      </c>
      <c r="CJ190" s="342">
        <v>54717</v>
      </c>
      <c r="CK190" s="342">
        <v>60426</v>
      </c>
      <c r="CL190" s="342">
        <v>0</v>
      </c>
      <c r="CM190" s="342">
        <v>0</v>
      </c>
      <c r="CN190" s="342">
        <v>0</v>
      </c>
      <c r="CO190" s="342">
        <v>0</v>
      </c>
      <c r="CP190" s="342">
        <v>0</v>
      </c>
      <c r="CQ190" s="342">
        <v>0</v>
      </c>
      <c r="CR190" s="342">
        <v>0</v>
      </c>
      <c r="CS190" s="342">
        <v>0</v>
      </c>
      <c r="CT190" s="342">
        <v>0</v>
      </c>
      <c r="CU190" s="342">
        <v>0</v>
      </c>
      <c r="CV190" s="342">
        <v>0</v>
      </c>
      <c r="CW190" s="342">
        <v>0</v>
      </c>
      <c r="CX190" s="342">
        <v>0</v>
      </c>
      <c r="CY190" s="342">
        <v>0</v>
      </c>
      <c r="CZ190" s="342">
        <v>0</v>
      </c>
      <c r="DA190" s="342">
        <v>0</v>
      </c>
      <c r="DB190" s="342">
        <v>0</v>
      </c>
      <c r="DC190" s="342">
        <v>0</v>
      </c>
      <c r="DD190" s="342">
        <v>0</v>
      </c>
      <c r="DE190" s="342">
        <v>0</v>
      </c>
    </row>
    <row r="191" spans="1:109">
      <c r="A191" s="431" t="str">
        <f t="shared" si="2"/>
        <v>1741001264075000</v>
      </c>
      <c r="B191" s="341" t="s">
        <v>1493</v>
      </c>
      <c r="C191" s="341" t="s">
        <v>543</v>
      </c>
      <c r="D191" s="341" t="s">
        <v>557</v>
      </c>
      <c r="E191" s="341" t="s">
        <v>720</v>
      </c>
      <c r="F191" s="341" t="s">
        <v>573</v>
      </c>
      <c r="G191" s="341" t="s">
        <v>574</v>
      </c>
      <c r="H191" s="341" t="s">
        <v>546</v>
      </c>
      <c r="J191" s="341" t="s">
        <v>553</v>
      </c>
      <c r="K191" s="341" t="s">
        <v>548</v>
      </c>
      <c r="L191" s="341" t="s">
        <v>717</v>
      </c>
      <c r="M191" s="341" t="s">
        <v>720</v>
      </c>
      <c r="N191" s="341" t="s">
        <v>715</v>
      </c>
      <c r="O191" s="341" t="s">
        <v>720</v>
      </c>
      <c r="P191" s="341" t="s">
        <v>715</v>
      </c>
      <c r="Q191" s="341" t="s">
        <v>716</v>
      </c>
      <c r="R191" s="341" t="s">
        <v>717</v>
      </c>
      <c r="S191" s="341" t="s">
        <v>715</v>
      </c>
      <c r="T191" s="342">
        <v>3630301</v>
      </c>
      <c r="U191" s="342">
        <v>4040701</v>
      </c>
      <c r="V191" s="342">
        <v>3610401</v>
      </c>
      <c r="W191" s="342">
        <v>5</v>
      </c>
      <c r="X191" s="342">
        <v>0</v>
      </c>
      <c r="Y191" s="342">
        <v>0</v>
      </c>
      <c r="Z191" s="342">
        <v>12577</v>
      </c>
      <c r="AA191" s="342">
        <v>0</v>
      </c>
      <c r="AB191" s="342">
        <v>7189</v>
      </c>
      <c r="AC191" s="342">
        <v>4017</v>
      </c>
      <c r="AD191" s="342">
        <v>4017</v>
      </c>
      <c r="AE191" s="342">
        <v>3733</v>
      </c>
      <c r="AF191" s="342">
        <v>30307</v>
      </c>
      <c r="AG191" s="342">
        <v>0</v>
      </c>
      <c r="AH191" s="342">
        <v>252</v>
      </c>
      <c r="AI191" s="342">
        <v>244</v>
      </c>
      <c r="AJ191" s="342">
        <v>244</v>
      </c>
      <c r="AK191" s="342">
        <v>11343988</v>
      </c>
      <c r="AL191" s="342">
        <v>11850676</v>
      </c>
      <c r="AM191" s="342">
        <v>4670390</v>
      </c>
      <c r="AN191" s="342">
        <v>5185100</v>
      </c>
      <c r="AO191" s="342">
        <v>896323</v>
      </c>
      <c r="AP191" s="342">
        <v>0</v>
      </c>
      <c r="AQ191" s="342">
        <v>1098863</v>
      </c>
      <c r="AR191" s="342">
        <v>9077264</v>
      </c>
      <c r="AS191" s="342">
        <v>0</v>
      </c>
      <c r="AT191" s="342">
        <v>2244516</v>
      </c>
      <c r="AU191" s="342">
        <v>0</v>
      </c>
      <c r="AV191" s="342">
        <v>528896</v>
      </c>
      <c r="AW191" s="342">
        <v>8985227</v>
      </c>
      <c r="AX191" s="342">
        <v>90</v>
      </c>
      <c r="AY191" s="342">
        <v>90</v>
      </c>
      <c r="AZ191" s="342">
        <v>0</v>
      </c>
      <c r="BA191" s="342">
        <v>0</v>
      </c>
      <c r="BB191" s="342">
        <v>0</v>
      </c>
      <c r="BC191" s="342">
        <v>0</v>
      </c>
      <c r="BD191" s="342">
        <v>0</v>
      </c>
      <c r="BE191" s="342">
        <v>4</v>
      </c>
      <c r="BF191" s="342">
        <v>0</v>
      </c>
      <c r="BG191" s="342">
        <v>4</v>
      </c>
      <c r="BH191" s="342">
        <v>0</v>
      </c>
      <c r="BI191" s="342">
        <v>0</v>
      </c>
      <c r="BJ191" s="342">
        <v>3630</v>
      </c>
      <c r="BK191" s="342">
        <v>3630</v>
      </c>
      <c r="BL191" s="342">
        <v>0</v>
      </c>
      <c r="BM191" s="342">
        <v>1377</v>
      </c>
      <c r="BN191" s="342">
        <v>0</v>
      </c>
      <c r="BO191" s="342">
        <v>1059</v>
      </c>
      <c r="BP191" s="342">
        <v>387423</v>
      </c>
      <c r="BQ191" s="342">
        <v>387423</v>
      </c>
      <c r="BR191" s="342">
        <v>0</v>
      </c>
      <c r="BS191" s="342">
        <v>387423</v>
      </c>
      <c r="BT191" s="342">
        <v>0</v>
      </c>
      <c r="BU191" s="342">
        <v>0</v>
      </c>
      <c r="BV191" s="342">
        <v>0</v>
      </c>
      <c r="BW191" s="342">
        <v>0</v>
      </c>
      <c r="BX191" s="342">
        <v>0</v>
      </c>
      <c r="BY191" s="342">
        <v>0</v>
      </c>
      <c r="BZ191" s="342">
        <v>1</v>
      </c>
      <c r="CA191" s="342">
        <v>0</v>
      </c>
    </row>
    <row r="192" spans="1:109">
      <c r="A192" s="431" t="str">
        <f t="shared" si="2"/>
        <v>1751001264075000</v>
      </c>
      <c r="B192" s="341" t="s">
        <v>1493</v>
      </c>
      <c r="C192" s="341" t="s">
        <v>543</v>
      </c>
      <c r="D192" s="341" t="s">
        <v>557</v>
      </c>
      <c r="E192" s="341" t="s">
        <v>719</v>
      </c>
      <c r="F192" s="341" t="s">
        <v>573</v>
      </c>
      <c r="G192" s="341" t="s">
        <v>574</v>
      </c>
      <c r="H192" s="341" t="s">
        <v>546</v>
      </c>
      <c r="J192" s="341" t="s">
        <v>553</v>
      </c>
      <c r="K192" s="341" t="s">
        <v>548</v>
      </c>
      <c r="L192" s="341" t="s">
        <v>717</v>
      </c>
      <c r="M192" s="341" t="s">
        <v>720</v>
      </c>
      <c r="N192" s="341" t="s">
        <v>715</v>
      </c>
      <c r="O192" s="341" t="s">
        <v>714</v>
      </c>
      <c r="P192" s="341" t="s">
        <v>715</v>
      </c>
      <c r="Q192" s="341" t="s">
        <v>716</v>
      </c>
      <c r="R192" s="341" t="s">
        <v>717</v>
      </c>
      <c r="S192" s="341" t="s">
        <v>715</v>
      </c>
      <c r="T192" s="342">
        <v>3571125</v>
      </c>
      <c r="U192" s="342">
        <v>3611201</v>
      </c>
      <c r="V192" s="342">
        <v>3610401</v>
      </c>
      <c r="W192" s="342">
        <v>5</v>
      </c>
      <c r="X192" s="342">
        <v>0</v>
      </c>
      <c r="Y192" s="342">
        <v>0</v>
      </c>
      <c r="Z192" s="342">
        <v>12577</v>
      </c>
      <c r="AA192" s="342">
        <v>0</v>
      </c>
      <c r="AB192" s="342">
        <v>8140</v>
      </c>
      <c r="AC192" s="342">
        <v>3951</v>
      </c>
      <c r="AD192" s="342">
        <v>3951</v>
      </c>
      <c r="AE192" s="342">
        <v>3754</v>
      </c>
      <c r="AF192" s="342">
        <v>30307</v>
      </c>
      <c r="AG192" s="342">
        <v>0</v>
      </c>
      <c r="AH192" s="342">
        <v>307</v>
      </c>
      <c r="AI192" s="342">
        <v>307</v>
      </c>
      <c r="AJ192" s="342">
        <v>307</v>
      </c>
      <c r="AK192" s="342">
        <v>10856333</v>
      </c>
      <c r="AL192" s="342">
        <v>12397784</v>
      </c>
      <c r="AM192" s="342">
        <v>4174151</v>
      </c>
      <c r="AN192" s="342">
        <v>4691200</v>
      </c>
      <c r="AO192" s="342">
        <v>1388491</v>
      </c>
      <c r="AP192" s="342">
        <v>0</v>
      </c>
      <c r="AQ192" s="342">
        <v>2143942</v>
      </c>
      <c r="AR192" s="342">
        <v>7242851</v>
      </c>
      <c r="AS192" s="342">
        <v>143744</v>
      </c>
      <c r="AT192" s="342">
        <v>3223702</v>
      </c>
      <c r="AU192" s="342">
        <v>0</v>
      </c>
      <c r="AV192" s="342">
        <v>1787487</v>
      </c>
      <c r="AW192" s="342">
        <v>7834057</v>
      </c>
      <c r="AX192" s="342">
        <v>114</v>
      </c>
      <c r="AY192" s="342">
        <v>114</v>
      </c>
      <c r="AZ192" s="342">
        <v>0</v>
      </c>
      <c r="BA192" s="342">
        <v>0</v>
      </c>
      <c r="BB192" s="342">
        <v>0</v>
      </c>
      <c r="BC192" s="342">
        <v>0</v>
      </c>
      <c r="BD192" s="342">
        <v>0</v>
      </c>
      <c r="BE192" s="342">
        <v>15</v>
      </c>
      <c r="BF192" s="342">
        <v>0</v>
      </c>
      <c r="BG192" s="342">
        <v>15</v>
      </c>
      <c r="BH192" s="342">
        <v>0</v>
      </c>
      <c r="BI192" s="342">
        <v>0</v>
      </c>
      <c r="BJ192" s="342">
        <v>2404</v>
      </c>
      <c r="BK192" s="342">
        <v>2404</v>
      </c>
      <c r="BL192" s="342">
        <v>0</v>
      </c>
      <c r="BM192" s="342">
        <v>1355</v>
      </c>
      <c r="BN192" s="342">
        <v>0</v>
      </c>
      <c r="BO192" s="342">
        <v>1042</v>
      </c>
      <c r="BP192" s="342">
        <v>381342</v>
      </c>
      <c r="BQ192" s="342">
        <v>381342</v>
      </c>
      <c r="BR192" s="342">
        <v>0</v>
      </c>
      <c r="BS192" s="342">
        <v>381342</v>
      </c>
      <c r="BT192" s="342">
        <v>0</v>
      </c>
      <c r="BU192" s="342">
        <v>0</v>
      </c>
      <c r="BV192" s="342">
        <v>0</v>
      </c>
      <c r="BW192" s="342">
        <v>0</v>
      </c>
      <c r="BX192" s="342">
        <v>0</v>
      </c>
      <c r="BY192" s="342">
        <v>0</v>
      </c>
      <c r="BZ192" s="342">
        <v>2</v>
      </c>
      <c r="CA192" s="342">
        <v>2</v>
      </c>
    </row>
    <row r="193" spans="1:79">
      <c r="A193" s="431" t="str">
        <f t="shared" si="2"/>
        <v>1771001264075000</v>
      </c>
      <c r="B193" s="341" t="s">
        <v>1493</v>
      </c>
      <c r="C193" s="341" t="s">
        <v>543</v>
      </c>
      <c r="D193" s="341" t="s">
        <v>557</v>
      </c>
      <c r="E193" s="341" t="s">
        <v>717</v>
      </c>
      <c r="F193" s="341" t="s">
        <v>573</v>
      </c>
      <c r="G193" s="341" t="s">
        <v>574</v>
      </c>
      <c r="H193" s="341" t="s">
        <v>546</v>
      </c>
      <c r="J193" s="341" t="s">
        <v>553</v>
      </c>
      <c r="K193" s="341" t="s">
        <v>548</v>
      </c>
      <c r="L193" s="341" t="s">
        <v>717</v>
      </c>
      <c r="M193" s="341" t="s">
        <v>720</v>
      </c>
      <c r="N193" s="341" t="s">
        <v>715</v>
      </c>
      <c r="O193" s="341" t="s">
        <v>717</v>
      </c>
      <c r="P193" s="341" t="s">
        <v>715</v>
      </c>
      <c r="Q193" s="341" t="s">
        <v>716</v>
      </c>
      <c r="R193" s="341" t="s">
        <v>718</v>
      </c>
      <c r="S193" s="341" t="s">
        <v>715</v>
      </c>
      <c r="T193" s="342">
        <v>4091017</v>
      </c>
      <c r="U193" s="342">
        <v>4100401</v>
      </c>
      <c r="V193" s="342">
        <v>3610401</v>
      </c>
      <c r="W193" s="342">
        <v>5</v>
      </c>
      <c r="X193" s="342">
        <v>0</v>
      </c>
      <c r="Y193" s="342">
        <v>0</v>
      </c>
      <c r="Z193" s="342">
        <v>12577</v>
      </c>
      <c r="AA193" s="342">
        <v>0</v>
      </c>
      <c r="AB193" s="342">
        <v>170</v>
      </c>
      <c r="AC193" s="342">
        <v>30</v>
      </c>
      <c r="AD193" s="342">
        <v>30</v>
      </c>
      <c r="AE193" s="342">
        <v>30</v>
      </c>
      <c r="AF193" s="342">
        <v>30307</v>
      </c>
      <c r="AG193" s="342">
        <v>0</v>
      </c>
      <c r="AH193" s="342">
        <v>18</v>
      </c>
      <c r="AI193" s="342">
        <v>18</v>
      </c>
      <c r="AJ193" s="342">
        <v>18</v>
      </c>
      <c r="AK193" s="342">
        <v>11845022</v>
      </c>
      <c r="AL193" s="342">
        <v>323341</v>
      </c>
      <c r="AM193" s="342">
        <v>156056</v>
      </c>
      <c r="AN193" s="342">
        <v>103500</v>
      </c>
      <c r="AO193" s="342">
        <v>32108</v>
      </c>
      <c r="AP193" s="342">
        <v>0</v>
      </c>
      <c r="AQ193" s="342">
        <v>31677</v>
      </c>
      <c r="AR193" s="342">
        <v>213814</v>
      </c>
      <c r="AS193" s="342">
        <v>14966</v>
      </c>
      <c r="AT193" s="342">
        <v>88825</v>
      </c>
      <c r="AU193" s="342">
        <v>0</v>
      </c>
      <c r="AV193" s="342">
        <v>5736</v>
      </c>
      <c r="AW193" s="342">
        <v>283738</v>
      </c>
      <c r="AX193" s="342">
        <v>3</v>
      </c>
      <c r="AY193" s="342">
        <v>3</v>
      </c>
      <c r="AZ193" s="342">
        <v>0</v>
      </c>
      <c r="BA193" s="342">
        <v>0</v>
      </c>
      <c r="BB193" s="342">
        <v>0</v>
      </c>
      <c r="BC193" s="342">
        <v>0</v>
      </c>
      <c r="BD193" s="342">
        <v>0</v>
      </c>
      <c r="BE193" s="342">
        <v>2</v>
      </c>
      <c r="BF193" s="342">
        <v>0</v>
      </c>
      <c r="BG193" s="342">
        <v>2</v>
      </c>
      <c r="BH193" s="342">
        <v>0</v>
      </c>
      <c r="BI193" s="342">
        <v>0</v>
      </c>
      <c r="BJ193" s="342">
        <v>46</v>
      </c>
      <c r="BK193" s="342">
        <v>46</v>
      </c>
      <c r="BL193" s="342">
        <v>0</v>
      </c>
      <c r="BM193" s="342">
        <v>13</v>
      </c>
      <c r="BN193" s="342">
        <v>0</v>
      </c>
      <c r="BO193" s="342">
        <v>10</v>
      </c>
      <c r="BP193" s="342">
        <v>3494</v>
      </c>
      <c r="BQ193" s="342">
        <v>3494</v>
      </c>
      <c r="BR193" s="342">
        <v>0</v>
      </c>
      <c r="BS193" s="342">
        <v>3494</v>
      </c>
      <c r="BT193" s="342">
        <v>0</v>
      </c>
      <c r="BU193" s="342">
        <v>0</v>
      </c>
      <c r="BV193" s="342">
        <v>0</v>
      </c>
      <c r="BW193" s="342">
        <v>0</v>
      </c>
      <c r="BX193" s="342">
        <v>0</v>
      </c>
      <c r="BY193" s="342">
        <v>0</v>
      </c>
      <c r="BZ193" s="342">
        <v>2</v>
      </c>
      <c r="CA193" s="342">
        <v>0</v>
      </c>
    </row>
    <row r="194" spans="1:79">
      <c r="A194" s="431" t="str">
        <f t="shared" si="2"/>
        <v>1781001264075000</v>
      </c>
      <c r="B194" s="341" t="s">
        <v>1493</v>
      </c>
      <c r="C194" s="341" t="s">
        <v>543</v>
      </c>
      <c r="D194" s="341" t="s">
        <v>557</v>
      </c>
      <c r="E194" s="341" t="s">
        <v>729</v>
      </c>
      <c r="F194" s="341" t="s">
        <v>573</v>
      </c>
      <c r="G194" s="341" t="s">
        <v>574</v>
      </c>
      <c r="H194" s="341" t="s">
        <v>546</v>
      </c>
      <c r="J194" s="341" t="s">
        <v>553</v>
      </c>
      <c r="K194" s="341" t="s">
        <v>548</v>
      </c>
      <c r="L194" s="341" t="s">
        <v>717</v>
      </c>
      <c r="M194" s="341" t="s">
        <v>720</v>
      </c>
      <c r="N194" s="341" t="s">
        <v>715</v>
      </c>
      <c r="O194" s="341" t="s">
        <v>731</v>
      </c>
      <c r="P194" s="341" t="s">
        <v>715</v>
      </c>
      <c r="Q194" s="341" t="s">
        <v>716</v>
      </c>
      <c r="R194" s="341" t="s">
        <v>718</v>
      </c>
      <c r="S194" s="341" t="s">
        <v>715</v>
      </c>
      <c r="T194" s="342">
        <v>4071117</v>
      </c>
      <c r="U194" s="342">
        <v>4090401</v>
      </c>
      <c r="V194" s="342">
        <v>3610401</v>
      </c>
      <c r="W194" s="342">
        <v>5</v>
      </c>
      <c r="X194" s="342">
        <v>0</v>
      </c>
      <c r="Y194" s="342">
        <v>0</v>
      </c>
      <c r="Z194" s="342">
        <v>12577</v>
      </c>
      <c r="AA194" s="342">
        <v>0</v>
      </c>
      <c r="AB194" s="342">
        <v>70</v>
      </c>
      <c r="AC194" s="342">
        <v>32</v>
      </c>
      <c r="AD194" s="342">
        <v>32</v>
      </c>
      <c r="AE194" s="342">
        <v>32</v>
      </c>
      <c r="AF194" s="342">
        <v>30307</v>
      </c>
      <c r="AG194" s="342">
        <v>0</v>
      </c>
      <c r="AH194" s="342">
        <v>5</v>
      </c>
      <c r="AI194" s="342">
        <v>5</v>
      </c>
      <c r="AJ194" s="342">
        <v>5</v>
      </c>
      <c r="AK194" s="342">
        <v>11814989</v>
      </c>
      <c r="AL194" s="342">
        <v>108918</v>
      </c>
      <c r="AM194" s="342">
        <v>50083</v>
      </c>
      <c r="AN194" s="342">
        <v>18500</v>
      </c>
      <c r="AO194" s="342">
        <v>10642</v>
      </c>
      <c r="AP194" s="342">
        <v>0</v>
      </c>
      <c r="AQ194" s="342">
        <v>29693</v>
      </c>
      <c r="AR194" s="342">
        <v>70271</v>
      </c>
      <c r="AS194" s="342">
        <v>0</v>
      </c>
      <c r="AT194" s="342">
        <v>36850</v>
      </c>
      <c r="AU194" s="342">
        <v>0</v>
      </c>
      <c r="AV194" s="342">
        <v>1797</v>
      </c>
      <c r="AW194" s="342">
        <v>100166</v>
      </c>
      <c r="AX194" s="342">
        <v>1</v>
      </c>
      <c r="AY194" s="342">
        <v>1</v>
      </c>
      <c r="AZ194" s="342">
        <v>0</v>
      </c>
      <c r="BA194" s="342">
        <v>0</v>
      </c>
      <c r="BB194" s="342">
        <v>0</v>
      </c>
      <c r="BC194" s="342">
        <v>0</v>
      </c>
      <c r="BD194" s="342">
        <v>0</v>
      </c>
      <c r="BE194" s="342">
        <v>1</v>
      </c>
      <c r="BF194" s="342">
        <v>0</v>
      </c>
      <c r="BG194" s="342">
        <v>1</v>
      </c>
      <c r="BH194" s="342">
        <v>0</v>
      </c>
      <c r="BI194" s="342">
        <v>0</v>
      </c>
      <c r="BJ194" s="342">
        <v>19</v>
      </c>
      <c r="BK194" s="342">
        <v>19</v>
      </c>
      <c r="BL194" s="342">
        <v>0</v>
      </c>
      <c r="BM194" s="342">
        <v>9</v>
      </c>
      <c r="BN194" s="342">
        <v>0</v>
      </c>
      <c r="BO194" s="342">
        <v>7</v>
      </c>
      <c r="BP194" s="342">
        <v>2625</v>
      </c>
      <c r="BQ194" s="342">
        <v>2625</v>
      </c>
      <c r="BR194" s="342">
        <v>0</v>
      </c>
      <c r="BS194" s="342">
        <v>2625</v>
      </c>
      <c r="BT194" s="342">
        <v>0</v>
      </c>
      <c r="BU194" s="342">
        <v>0</v>
      </c>
      <c r="BV194" s="342">
        <v>0</v>
      </c>
      <c r="BW194" s="342">
        <v>0</v>
      </c>
      <c r="BX194" s="342">
        <v>0</v>
      </c>
      <c r="BY194" s="342">
        <v>0</v>
      </c>
      <c r="BZ194" s="342">
        <v>2</v>
      </c>
      <c r="CA194" s="342">
        <v>0</v>
      </c>
    </row>
    <row r="195" spans="1:79">
      <c r="A195" s="431" t="str">
        <f t="shared" ref="A195:A258" si="3">+D195&amp;E195&amp;J195&amp;K195&amp;F195&amp;H195</f>
        <v>1801001264075000</v>
      </c>
      <c r="B195" s="341" t="s">
        <v>1493</v>
      </c>
      <c r="C195" s="341" t="s">
        <v>543</v>
      </c>
      <c r="D195" s="341" t="s">
        <v>558</v>
      </c>
      <c r="E195" s="341" t="s">
        <v>545</v>
      </c>
      <c r="F195" s="341" t="s">
        <v>573</v>
      </c>
      <c r="G195" s="341" t="s">
        <v>574</v>
      </c>
      <c r="H195" s="341" t="s">
        <v>546</v>
      </c>
      <c r="J195" s="341" t="s">
        <v>553</v>
      </c>
      <c r="K195" s="341" t="s">
        <v>548</v>
      </c>
      <c r="L195" s="341" t="s">
        <v>717</v>
      </c>
      <c r="M195" s="341" t="s">
        <v>720</v>
      </c>
      <c r="N195" s="341" t="s">
        <v>715</v>
      </c>
      <c r="O195" s="341" t="s">
        <v>731</v>
      </c>
      <c r="P195" s="341" t="s">
        <v>715</v>
      </c>
      <c r="Q195" s="341" t="s">
        <v>716</v>
      </c>
      <c r="R195" s="341" t="s">
        <v>719</v>
      </c>
      <c r="S195" s="341" t="s">
        <v>715</v>
      </c>
      <c r="T195" s="342">
        <v>4150715</v>
      </c>
      <c r="U195" s="342">
        <v>4150910</v>
      </c>
      <c r="V195" s="342">
        <v>3610401</v>
      </c>
      <c r="W195" s="342">
        <v>5</v>
      </c>
      <c r="X195" s="342">
        <v>0</v>
      </c>
      <c r="Y195" s="342">
        <v>0</v>
      </c>
      <c r="Z195" s="342">
        <v>12577</v>
      </c>
      <c r="AA195" s="342">
        <v>0</v>
      </c>
      <c r="AB195" s="342">
        <v>6523</v>
      </c>
      <c r="AC195" s="342">
        <v>4547</v>
      </c>
      <c r="AD195" s="342">
        <v>4547</v>
      </c>
      <c r="AE195" s="342">
        <v>2864</v>
      </c>
      <c r="AF195" s="342">
        <v>30307</v>
      </c>
      <c r="AG195" s="342">
        <v>0</v>
      </c>
      <c r="AH195" s="342">
        <v>29742</v>
      </c>
      <c r="AI195" s="342">
        <v>29742</v>
      </c>
      <c r="AJ195" s="342">
        <v>29742</v>
      </c>
      <c r="AK195" s="342">
        <v>12062622</v>
      </c>
      <c r="AL195" s="342">
        <v>364496</v>
      </c>
      <c r="AM195" s="342">
        <v>82401</v>
      </c>
      <c r="AN195" s="342">
        <v>149300</v>
      </c>
      <c r="AO195" s="342">
        <v>93400</v>
      </c>
      <c r="AP195" s="342">
        <v>0</v>
      </c>
      <c r="AQ195" s="342">
        <v>39395</v>
      </c>
      <c r="AR195" s="342">
        <v>0</v>
      </c>
      <c r="AS195" s="342">
        <v>0</v>
      </c>
      <c r="AT195" s="342">
        <v>358804</v>
      </c>
      <c r="AU195" s="342">
        <v>0</v>
      </c>
      <c r="AV195" s="342">
        <v>5692</v>
      </c>
      <c r="AW195" s="342">
        <v>213234</v>
      </c>
      <c r="AX195" s="342">
        <v>0</v>
      </c>
      <c r="AY195" s="342">
        <v>0</v>
      </c>
      <c r="AZ195" s="342">
        <v>0</v>
      </c>
      <c r="BA195" s="342">
        <v>0</v>
      </c>
      <c r="BB195" s="342">
        <v>0</v>
      </c>
      <c r="BC195" s="342">
        <v>0</v>
      </c>
      <c r="BD195" s="342">
        <v>0</v>
      </c>
      <c r="BE195" s="342">
        <v>1374</v>
      </c>
      <c r="BF195" s="342">
        <v>0</v>
      </c>
      <c r="BG195" s="342">
        <v>1374</v>
      </c>
      <c r="BH195" s="342">
        <v>0</v>
      </c>
      <c r="BI195" s="342">
        <v>0</v>
      </c>
      <c r="BJ195" s="342">
        <v>2453</v>
      </c>
      <c r="BK195" s="342">
        <v>2453</v>
      </c>
      <c r="BL195" s="342">
        <v>0</v>
      </c>
      <c r="BM195" s="342">
        <v>0</v>
      </c>
      <c r="BN195" s="342">
        <v>0</v>
      </c>
      <c r="BO195" s="342">
        <v>772</v>
      </c>
      <c r="BP195" s="342">
        <v>272699</v>
      </c>
      <c r="BQ195" s="342">
        <v>272699</v>
      </c>
      <c r="BR195" s="342">
        <v>0</v>
      </c>
      <c r="BS195" s="342">
        <v>272699</v>
      </c>
      <c r="BT195" s="342">
        <v>0</v>
      </c>
      <c r="BU195" s="342">
        <v>0</v>
      </c>
      <c r="BV195" s="342">
        <v>0</v>
      </c>
      <c r="BW195" s="342">
        <v>0</v>
      </c>
      <c r="BX195" s="342">
        <v>0</v>
      </c>
      <c r="BY195" s="342">
        <v>0</v>
      </c>
      <c r="BZ195" s="342">
        <v>2</v>
      </c>
      <c r="CA195" s="342">
        <v>0</v>
      </c>
    </row>
    <row r="196" spans="1:79">
      <c r="A196" s="431" t="str">
        <f t="shared" si="3"/>
        <v>1741002264075000</v>
      </c>
      <c r="B196" s="341" t="s">
        <v>1493</v>
      </c>
      <c r="C196" s="341" t="s">
        <v>543</v>
      </c>
      <c r="D196" s="341" t="s">
        <v>557</v>
      </c>
      <c r="E196" s="341" t="s">
        <v>720</v>
      </c>
      <c r="F196" s="341" t="s">
        <v>573</v>
      </c>
      <c r="G196" s="341" t="s">
        <v>574</v>
      </c>
      <c r="H196" s="341" t="s">
        <v>546</v>
      </c>
      <c r="J196" s="341" t="s">
        <v>553</v>
      </c>
      <c r="K196" s="341" t="s">
        <v>550</v>
      </c>
      <c r="L196" s="341" t="s">
        <v>717</v>
      </c>
      <c r="M196" s="341" t="s">
        <v>720</v>
      </c>
      <c r="N196" s="341" t="s">
        <v>715</v>
      </c>
      <c r="O196" s="341" t="s">
        <v>720</v>
      </c>
      <c r="P196" s="341" t="s">
        <v>715</v>
      </c>
      <c r="Q196" s="341" t="s">
        <v>716</v>
      </c>
      <c r="R196" s="341" t="s">
        <v>717</v>
      </c>
      <c r="S196" s="341" t="s">
        <v>715</v>
      </c>
      <c r="T196" s="342">
        <v>0</v>
      </c>
      <c r="U196" s="342">
        <v>1</v>
      </c>
      <c r="V196" s="342">
        <v>0</v>
      </c>
      <c r="W196" s="342">
        <v>1</v>
      </c>
      <c r="X196" s="342">
        <v>2</v>
      </c>
      <c r="Y196" s="342">
        <v>0</v>
      </c>
      <c r="Z196" s="342">
        <v>165</v>
      </c>
      <c r="AA196" s="342">
        <v>4040701</v>
      </c>
      <c r="AB196" s="342">
        <v>4040701</v>
      </c>
      <c r="AC196" s="342">
        <v>0</v>
      </c>
      <c r="AD196" s="342">
        <v>0</v>
      </c>
      <c r="AE196" s="342">
        <v>0</v>
      </c>
      <c r="AF196" s="342">
        <v>0</v>
      </c>
      <c r="AG196" s="342">
        <v>0</v>
      </c>
      <c r="AH196" s="342">
        <v>1</v>
      </c>
      <c r="AI196" s="342">
        <v>0</v>
      </c>
      <c r="AJ196" s="342">
        <v>0</v>
      </c>
      <c r="AK196" s="342">
        <v>1</v>
      </c>
      <c r="AL196" s="342">
        <v>0</v>
      </c>
      <c r="AM196" s="342">
        <v>0</v>
      </c>
    </row>
    <row r="197" spans="1:79">
      <c r="A197" s="431" t="str">
        <f t="shared" si="3"/>
        <v>1751002264075000</v>
      </c>
      <c r="B197" s="341" t="s">
        <v>1493</v>
      </c>
      <c r="C197" s="341" t="s">
        <v>543</v>
      </c>
      <c r="D197" s="341" t="s">
        <v>557</v>
      </c>
      <c r="E197" s="341" t="s">
        <v>719</v>
      </c>
      <c r="F197" s="341" t="s">
        <v>573</v>
      </c>
      <c r="G197" s="341" t="s">
        <v>574</v>
      </c>
      <c r="H197" s="341" t="s">
        <v>546</v>
      </c>
      <c r="J197" s="341" t="s">
        <v>553</v>
      </c>
      <c r="K197" s="341" t="s">
        <v>550</v>
      </c>
      <c r="L197" s="341" t="s">
        <v>717</v>
      </c>
      <c r="M197" s="341" t="s">
        <v>720</v>
      </c>
      <c r="N197" s="341" t="s">
        <v>715</v>
      </c>
      <c r="O197" s="341" t="s">
        <v>714</v>
      </c>
      <c r="P197" s="341" t="s">
        <v>715</v>
      </c>
      <c r="Q197" s="341" t="s">
        <v>716</v>
      </c>
      <c r="R197" s="341" t="s">
        <v>717</v>
      </c>
      <c r="S197" s="341" t="s">
        <v>715</v>
      </c>
      <c r="T197" s="342">
        <v>0</v>
      </c>
      <c r="U197" s="342">
        <v>0</v>
      </c>
      <c r="V197" s="342">
        <v>0</v>
      </c>
      <c r="W197" s="342">
        <v>0</v>
      </c>
      <c r="X197" s="342">
        <v>2</v>
      </c>
      <c r="Y197" s="342">
        <v>0</v>
      </c>
      <c r="Z197" s="342">
        <v>129</v>
      </c>
      <c r="AA197" s="342">
        <v>0</v>
      </c>
      <c r="AB197" s="342">
        <v>0</v>
      </c>
      <c r="AC197" s="342">
        <v>0</v>
      </c>
      <c r="AD197" s="342">
        <v>0</v>
      </c>
      <c r="AE197" s="342">
        <v>0</v>
      </c>
      <c r="AF197" s="342">
        <v>0</v>
      </c>
      <c r="AG197" s="342">
        <v>0</v>
      </c>
      <c r="AH197" s="342">
        <v>1</v>
      </c>
      <c r="AI197" s="342">
        <v>0</v>
      </c>
      <c r="AJ197" s="342">
        <v>1</v>
      </c>
      <c r="AK197" s="342">
        <v>0</v>
      </c>
      <c r="AL197" s="342">
        <v>0</v>
      </c>
      <c r="AM197" s="342">
        <v>0</v>
      </c>
    </row>
    <row r="198" spans="1:79">
      <c r="A198" s="431" t="str">
        <f t="shared" si="3"/>
        <v>1771002264075000</v>
      </c>
      <c r="B198" s="341" t="s">
        <v>1493</v>
      </c>
      <c r="C198" s="341" t="s">
        <v>543</v>
      </c>
      <c r="D198" s="341" t="s">
        <v>557</v>
      </c>
      <c r="E198" s="341" t="s">
        <v>717</v>
      </c>
      <c r="F198" s="341" t="s">
        <v>573</v>
      </c>
      <c r="G198" s="341" t="s">
        <v>574</v>
      </c>
      <c r="H198" s="341" t="s">
        <v>546</v>
      </c>
      <c r="J198" s="341" t="s">
        <v>553</v>
      </c>
      <c r="K198" s="341" t="s">
        <v>550</v>
      </c>
      <c r="L198" s="341" t="s">
        <v>717</v>
      </c>
      <c r="M198" s="341" t="s">
        <v>720</v>
      </c>
      <c r="N198" s="341" t="s">
        <v>715</v>
      </c>
      <c r="O198" s="341" t="s">
        <v>717</v>
      </c>
      <c r="P198" s="341" t="s">
        <v>715</v>
      </c>
      <c r="Q198" s="341" t="s">
        <v>716</v>
      </c>
      <c r="R198" s="341" t="s">
        <v>718</v>
      </c>
      <c r="S198" s="341" t="s">
        <v>715</v>
      </c>
      <c r="T198" s="342">
        <v>0</v>
      </c>
      <c r="U198" s="342">
        <v>2</v>
      </c>
      <c r="V198" s="342">
        <v>0</v>
      </c>
      <c r="W198" s="342">
        <v>0</v>
      </c>
      <c r="X198" s="342">
        <v>2</v>
      </c>
      <c r="Y198" s="342">
        <v>0</v>
      </c>
      <c r="Z198" s="342">
        <v>17</v>
      </c>
      <c r="AA198" s="342">
        <v>0</v>
      </c>
      <c r="AB198" s="342">
        <v>0</v>
      </c>
      <c r="AC198" s="342">
        <v>0</v>
      </c>
      <c r="AD198" s="342">
        <v>0</v>
      </c>
      <c r="AE198" s="342">
        <v>0</v>
      </c>
      <c r="AF198" s="342">
        <v>0</v>
      </c>
      <c r="AG198" s="342">
        <v>0</v>
      </c>
      <c r="AH198" s="342">
        <v>1</v>
      </c>
      <c r="AI198" s="342">
        <v>0</v>
      </c>
      <c r="AJ198" s="342">
        <v>1</v>
      </c>
      <c r="AK198" s="342">
        <v>0</v>
      </c>
      <c r="AL198" s="342">
        <v>0</v>
      </c>
      <c r="AM198" s="342">
        <v>0</v>
      </c>
    </row>
    <row r="199" spans="1:79">
      <c r="A199" s="431" t="str">
        <f t="shared" si="3"/>
        <v>1781002264075000</v>
      </c>
      <c r="B199" s="341" t="s">
        <v>1493</v>
      </c>
      <c r="C199" s="341" t="s">
        <v>543</v>
      </c>
      <c r="D199" s="341" t="s">
        <v>557</v>
      </c>
      <c r="E199" s="341" t="s">
        <v>729</v>
      </c>
      <c r="F199" s="341" t="s">
        <v>573</v>
      </c>
      <c r="G199" s="341" t="s">
        <v>574</v>
      </c>
      <c r="H199" s="341" t="s">
        <v>546</v>
      </c>
      <c r="J199" s="341" t="s">
        <v>553</v>
      </c>
      <c r="K199" s="341" t="s">
        <v>550</v>
      </c>
      <c r="L199" s="341" t="s">
        <v>717</v>
      </c>
      <c r="M199" s="341" t="s">
        <v>720</v>
      </c>
      <c r="N199" s="341" t="s">
        <v>715</v>
      </c>
      <c r="O199" s="341" t="s">
        <v>731</v>
      </c>
      <c r="P199" s="341" t="s">
        <v>715</v>
      </c>
      <c r="Q199" s="341" t="s">
        <v>716</v>
      </c>
      <c r="R199" s="341" t="s">
        <v>718</v>
      </c>
      <c r="S199" s="341" t="s">
        <v>715</v>
      </c>
      <c r="T199" s="342">
        <v>0</v>
      </c>
      <c r="U199" s="342">
        <v>2</v>
      </c>
      <c r="V199" s="342">
        <v>0</v>
      </c>
      <c r="W199" s="342">
        <v>0</v>
      </c>
      <c r="X199" s="342">
        <v>2</v>
      </c>
      <c r="Y199" s="342">
        <v>0</v>
      </c>
      <c r="Z199" s="342">
        <v>64</v>
      </c>
      <c r="AA199" s="342">
        <v>0</v>
      </c>
      <c r="AB199" s="342">
        <v>0</v>
      </c>
      <c r="AC199" s="342">
        <v>0</v>
      </c>
      <c r="AD199" s="342">
        <v>0</v>
      </c>
      <c r="AE199" s="342">
        <v>0</v>
      </c>
      <c r="AF199" s="342">
        <v>0</v>
      </c>
      <c r="AG199" s="342">
        <v>0</v>
      </c>
      <c r="AH199" s="342">
        <v>1</v>
      </c>
      <c r="AI199" s="342">
        <v>0</v>
      </c>
      <c r="AJ199" s="342">
        <v>1</v>
      </c>
      <c r="AK199" s="342">
        <v>0</v>
      </c>
      <c r="AL199" s="342">
        <v>0</v>
      </c>
      <c r="AM199" s="342">
        <v>0</v>
      </c>
    </row>
    <row r="200" spans="1:79">
      <c r="A200" s="431" t="str">
        <f t="shared" si="3"/>
        <v>1801002264075000</v>
      </c>
      <c r="B200" s="341" t="s">
        <v>1493</v>
      </c>
      <c r="C200" s="341" t="s">
        <v>543</v>
      </c>
      <c r="D200" s="341" t="s">
        <v>558</v>
      </c>
      <c r="E200" s="341" t="s">
        <v>545</v>
      </c>
      <c r="F200" s="341" t="s">
        <v>573</v>
      </c>
      <c r="G200" s="341" t="s">
        <v>574</v>
      </c>
      <c r="H200" s="341" t="s">
        <v>546</v>
      </c>
      <c r="J200" s="341" t="s">
        <v>553</v>
      </c>
      <c r="K200" s="341" t="s">
        <v>550</v>
      </c>
      <c r="L200" s="341" t="s">
        <v>717</v>
      </c>
      <c r="M200" s="341" t="s">
        <v>720</v>
      </c>
      <c r="N200" s="341" t="s">
        <v>715</v>
      </c>
      <c r="O200" s="341" t="s">
        <v>731</v>
      </c>
      <c r="P200" s="341" t="s">
        <v>715</v>
      </c>
      <c r="Q200" s="341" t="s">
        <v>716</v>
      </c>
      <c r="R200" s="341" t="s">
        <v>719</v>
      </c>
      <c r="S200" s="341" t="s">
        <v>715</v>
      </c>
      <c r="T200" s="342">
        <v>0</v>
      </c>
      <c r="U200" s="342">
        <v>2</v>
      </c>
      <c r="V200" s="342">
        <v>0</v>
      </c>
      <c r="W200" s="342">
        <v>0</v>
      </c>
      <c r="X200" s="342">
        <v>2</v>
      </c>
      <c r="Y200" s="342">
        <v>0</v>
      </c>
      <c r="Z200" s="342">
        <v>0</v>
      </c>
      <c r="AA200" s="342">
        <v>0</v>
      </c>
      <c r="AB200" s="342">
        <v>0</v>
      </c>
      <c r="AC200" s="342">
        <v>0</v>
      </c>
      <c r="AD200" s="342">
        <v>0</v>
      </c>
      <c r="AE200" s="342">
        <v>0</v>
      </c>
      <c r="AF200" s="342">
        <v>0</v>
      </c>
      <c r="AG200" s="342">
        <v>0</v>
      </c>
      <c r="AH200" s="342">
        <v>1</v>
      </c>
      <c r="AI200" s="342">
        <v>0</v>
      </c>
      <c r="AJ200" s="342">
        <v>1</v>
      </c>
      <c r="AK200" s="342">
        <v>0</v>
      </c>
      <c r="AL200" s="342">
        <v>0</v>
      </c>
      <c r="AM200" s="342">
        <v>0</v>
      </c>
    </row>
    <row r="201" spans="1:79">
      <c r="A201" s="431" t="str">
        <f t="shared" si="3"/>
        <v>1622101264075001</v>
      </c>
      <c r="B201" s="341" t="s">
        <v>1493</v>
      </c>
      <c r="C201" s="341" t="s">
        <v>543</v>
      </c>
      <c r="D201" s="341" t="s">
        <v>556</v>
      </c>
      <c r="E201" s="341" t="s">
        <v>716</v>
      </c>
      <c r="F201" s="341" t="s">
        <v>573</v>
      </c>
      <c r="G201" s="341" t="s">
        <v>574</v>
      </c>
      <c r="H201" s="341" t="s">
        <v>728</v>
      </c>
      <c r="I201" s="341" t="s">
        <v>349</v>
      </c>
      <c r="J201" s="341" t="s">
        <v>549</v>
      </c>
      <c r="K201" s="341" t="s">
        <v>548</v>
      </c>
      <c r="L201" s="341" t="s">
        <v>718</v>
      </c>
      <c r="M201" s="341" t="s">
        <v>720</v>
      </c>
      <c r="N201" s="341" t="s">
        <v>716</v>
      </c>
      <c r="O201" s="341" t="s">
        <v>714</v>
      </c>
      <c r="P201" s="341" t="s">
        <v>715</v>
      </c>
      <c r="Q201" s="341" t="s">
        <v>545</v>
      </c>
      <c r="R201" s="341" t="s">
        <v>545</v>
      </c>
      <c r="S201" s="341" t="s">
        <v>545</v>
      </c>
      <c r="T201" s="342">
        <v>45618</v>
      </c>
      <c r="U201" s="342">
        <v>25513</v>
      </c>
      <c r="V201" s="342">
        <v>7604</v>
      </c>
      <c r="W201" s="342">
        <v>0</v>
      </c>
      <c r="X201" s="342">
        <v>15838</v>
      </c>
      <c r="Y201" s="342">
        <v>94573</v>
      </c>
      <c r="Z201" s="342">
        <v>0</v>
      </c>
      <c r="AA201" s="342">
        <v>0</v>
      </c>
      <c r="AB201" s="342">
        <v>0</v>
      </c>
      <c r="AC201" s="342">
        <v>0</v>
      </c>
      <c r="AD201" s="342">
        <v>0</v>
      </c>
      <c r="AE201" s="342">
        <v>0</v>
      </c>
      <c r="AF201" s="342">
        <v>3756</v>
      </c>
      <c r="AG201" s="342">
        <v>61</v>
      </c>
      <c r="AH201" s="342">
        <v>1168</v>
      </c>
      <c r="AI201" s="342">
        <v>0</v>
      </c>
      <c r="AJ201" s="342">
        <v>0</v>
      </c>
      <c r="AK201" s="342">
        <v>0</v>
      </c>
      <c r="AL201" s="342">
        <v>13577</v>
      </c>
      <c r="AM201" s="342">
        <v>0</v>
      </c>
      <c r="AN201" s="342">
        <v>2105</v>
      </c>
      <c r="AO201" s="342">
        <v>1871</v>
      </c>
      <c r="AP201" s="342">
        <v>3901</v>
      </c>
      <c r="AQ201" s="342">
        <v>7877</v>
      </c>
      <c r="AR201" s="342">
        <v>0</v>
      </c>
      <c r="AS201" s="342">
        <v>0</v>
      </c>
      <c r="AT201" s="342">
        <v>0</v>
      </c>
      <c r="AU201" s="342">
        <v>20441</v>
      </c>
      <c r="AV201" s="342">
        <v>141453</v>
      </c>
      <c r="AW201" s="342">
        <v>226</v>
      </c>
      <c r="AX201" s="342">
        <v>19</v>
      </c>
      <c r="AY201" s="342">
        <v>1138</v>
      </c>
      <c r="AZ201" s="342">
        <v>344</v>
      </c>
    </row>
    <row r="202" spans="1:79">
      <c r="A202" s="431" t="str">
        <f t="shared" si="3"/>
        <v>1742101264075000</v>
      </c>
      <c r="B202" s="341" t="s">
        <v>1493</v>
      </c>
      <c r="C202" s="341" t="s">
        <v>543</v>
      </c>
      <c r="D202" s="341" t="s">
        <v>557</v>
      </c>
      <c r="E202" s="341" t="s">
        <v>720</v>
      </c>
      <c r="F202" s="341" t="s">
        <v>573</v>
      </c>
      <c r="G202" s="341" t="s">
        <v>574</v>
      </c>
      <c r="H202" s="341" t="s">
        <v>546</v>
      </c>
      <c r="J202" s="341" t="s">
        <v>549</v>
      </c>
      <c r="K202" s="341" t="s">
        <v>548</v>
      </c>
      <c r="L202" s="341" t="s">
        <v>717</v>
      </c>
      <c r="M202" s="341" t="s">
        <v>720</v>
      </c>
      <c r="N202" s="341" t="s">
        <v>715</v>
      </c>
      <c r="O202" s="341" t="s">
        <v>720</v>
      </c>
      <c r="P202" s="341" t="s">
        <v>715</v>
      </c>
      <c r="Q202" s="341" t="s">
        <v>716</v>
      </c>
      <c r="R202" s="341" t="s">
        <v>717</v>
      </c>
      <c r="S202" s="341" t="s">
        <v>715</v>
      </c>
      <c r="T202" s="342">
        <v>3543</v>
      </c>
      <c r="U202" s="342">
        <v>2738</v>
      </c>
      <c r="V202" s="342">
        <v>1330</v>
      </c>
      <c r="W202" s="342">
        <v>0</v>
      </c>
      <c r="X202" s="342">
        <v>1496</v>
      </c>
      <c r="Y202" s="342">
        <v>9107</v>
      </c>
      <c r="Z202" s="342">
        <v>24581</v>
      </c>
      <c r="AA202" s="342">
        <v>24581</v>
      </c>
      <c r="AB202" s="342">
        <v>0</v>
      </c>
      <c r="AC202" s="342">
        <v>0</v>
      </c>
      <c r="AD202" s="342">
        <v>0</v>
      </c>
      <c r="AE202" s="342">
        <v>20475</v>
      </c>
      <c r="AF202" s="342">
        <v>424</v>
      </c>
      <c r="AG202" s="342">
        <v>398</v>
      </c>
      <c r="AH202" s="342">
        <v>6070</v>
      </c>
      <c r="AI202" s="342">
        <v>23</v>
      </c>
      <c r="AJ202" s="342">
        <v>1431</v>
      </c>
      <c r="AK202" s="342">
        <v>29</v>
      </c>
      <c r="AL202" s="342">
        <v>50918</v>
      </c>
      <c r="AM202" s="342">
        <v>0</v>
      </c>
      <c r="AN202" s="342">
        <v>0</v>
      </c>
      <c r="AO202" s="342">
        <v>0</v>
      </c>
      <c r="AP202" s="342">
        <v>0</v>
      </c>
      <c r="AQ202" s="342">
        <v>0</v>
      </c>
      <c r="AR202" s="342">
        <v>0</v>
      </c>
      <c r="AS202" s="342">
        <v>0</v>
      </c>
      <c r="AT202" s="342">
        <v>0</v>
      </c>
      <c r="AU202" s="342">
        <v>9219</v>
      </c>
      <c r="AV202" s="342">
        <v>122675</v>
      </c>
      <c r="AW202" s="342">
        <v>0</v>
      </c>
      <c r="AX202" s="342">
        <v>0</v>
      </c>
      <c r="AY202" s="342">
        <v>122675</v>
      </c>
    </row>
    <row r="203" spans="1:79">
      <c r="A203" s="431" t="str">
        <f t="shared" si="3"/>
        <v>1752101264075000</v>
      </c>
      <c r="B203" s="341" t="s">
        <v>1493</v>
      </c>
      <c r="C203" s="341" t="s">
        <v>543</v>
      </c>
      <c r="D203" s="341" t="s">
        <v>557</v>
      </c>
      <c r="E203" s="341" t="s">
        <v>719</v>
      </c>
      <c r="F203" s="341" t="s">
        <v>573</v>
      </c>
      <c r="G203" s="341" t="s">
        <v>574</v>
      </c>
      <c r="H203" s="341" t="s">
        <v>546</v>
      </c>
      <c r="J203" s="341" t="s">
        <v>549</v>
      </c>
      <c r="K203" s="341" t="s">
        <v>548</v>
      </c>
      <c r="L203" s="341" t="s">
        <v>717</v>
      </c>
      <c r="M203" s="341" t="s">
        <v>720</v>
      </c>
      <c r="N203" s="341" t="s">
        <v>715</v>
      </c>
      <c r="O203" s="341" t="s">
        <v>714</v>
      </c>
      <c r="P203" s="341" t="s">
        <v>715</v>
      </c>
      <c r="Q203" s="341" t="s">
        <v>716</v>
      </c>
      <c r="R203" s="341" t="s">
        <v>717</v>
      </c>
      <c r="S203" s="341" t="s">
        <v>715</v>
      </c>
      <c r="T203" s="342">
        <v>3543</v>
      </c>
      <c r="U203" s="342">
        <v>2738</v>
      </c>
      <c r="V203" s="342">
        <v>1330</v>
      </c>
      <c r="W203" s="342">
        <v>0</v>
      </c>
      <c r="X203" s="342">
        <v>1496</v>
      </c>
      <c r="Y203" s="342">
        <v>9107</v>
      </c>
      <c r="Z203" s="342">
        <v>23186</v>
      </c>
      <c r="AA203" s="342">
        <v>23186</v>
      </c>
      <c r="AB203" s="342">
        <v>0</v>
      </c>
      <c r="AC203" s="342">
        <v>0</v>
      </c>
      <c r="AD203" s="342">
        <v>0</v>
      </c>
      <c r="AE203" s="342">
        <v>21517</v>
      </c>
      <c r="AF203" s="342">
        <v>654</v>
      </c>
      <c r="AG203" s="342">
        <v>495</v>
      </c>
      <c r="AH203" s="342">
        <v>8742</v>
      </c>
      <c r="AI203" s="342">
        <v>61</v>
      </c>
      <c r="AJ203" s="342">
        <v>0</v>
      </c>
      <c r="AK203" s="342">
        <v>977</v>
      </c>
      <c r="AL203" s="342">
        <v>38910</v>
      </c>
      <c r="AM203" s="342">
        <v>0</v>
      </c>
      <c r="AN203" s="342">
        <v>0</v>
      </c>
      <c r="AO203" s="342">
        <v>0</v>
      </c>
      <c r="AP203" s="342">
        <v>0</v>
      </c>
      <c r="AQ203" s="342">
        <v>0</v>
      </c>
      <c r="AR203" s="342">
        <v>0</v>
      </c>
      <c r="AS203" s="342">
        <v>0</v>
      </c>
      <c r="AT203" s="342">
        <v>0</v>
      </c>
      <c r="AU203" s="342">
        <v>6721</v>
      </c>
      <c r="AV203" s="342">
        <v>110370</v>
      </c>
      <c r="AW203" s="342">
        <v>0</v>
      </c>
      <c r="AX203" s="342">
        <v>0</v>
      </c>
      <c r="AY203" s="342">
        <v>110370</v>
      </c>
    </row>
    <row r="204" spans="1:79">
      <c r="A204" s="431" t="str">
        <f t="shared" si="3"/>
        <v>1772101264075000</v>
      </c>
      <c r="B204" s="341" t="s">
        <v>1493</v>
      </c>
      <c r="C204" s="341" t="s">
        <v>543</v>
      </c>
      <c r="D204" s="341" t="s">
        <v>557</v>
      </c>
      <c r="E204" s="341" t="s">
        <v>717</v>
      </c>
      <c r="F204" s="341" t="s">
        <v>573</v>
      </c>
      <c r="G204" s="341" t="s">
        <v>574</v>
      </c>
      <c r="H204" s="341" t="s">
        <v>546</v>
      </c>
      <c r="J204" s="341" t="s">
        <v>549</v>
      </c>
      <c r="K204" s="341" t="s">
        <v>548</v>
      </c>
      <c r="L204" s="341" t="s">
        <v>717</v>
      </c>
      <c r="M204" s="341" t="s">
        <v>720</v>
      </c>
      <c r="N204" s="341" t="s">
        <v>715</v>
      </c>
      <c r="O204" s="341" t="s">
        <v>717</v>
      </c>
      <c r="P204" s="341" t="s">
        <v>715</v>
      </c>
      <c r="Q204" s="341" t="s">
        <v>716</v>
      </c>
      <c r="R204" s="341" t="s">
        <v>718</v>
      </c>
      <c r="S204" s="341" t="s">
        <v>715</v>
      </c>
      <c r="T204" s="342">
        <v>506</v>
      </c>
      <c r="U204" s="342">
        <v>391</v>
      </c>
      <c r="V204" s="342">
        <v>190</v>
      </c>
      <c r="W204" s="342">
        <v>0</v>
      </c>
      <c r="X204" s="342">
        <v>214</v>
      </c>
      <c r="Y204" s="342">
        <v>1301</v>
      </c>
      <c r="Z204" s="342">
        <v>613</v>
      </c>
      <c r="AA204" s="342">
        <v>613</v>
      </c>
      <c r="AB204" s="342">
        <v>0</v>
      </c>
      <c r="AC204" s="342">
        <v>0</v>
      </c>
      <c r="AD204" s="342">
        <v>0</v>
      </c>
      <c r="AE204" s="342">
        <v>483</v>
      </c>
      <c r="AF204" s="342">
        <v>68</v>
      </c>
      <c r="AG204" s="342">
        <v>58</v>
      </c>
      <c r="AH204" s="342">
        <v>116</v>
      </c>
      <c r="AI204" s="342">
        <v>0</v>
      </c>
      <c r="AJ204" s="342">
        <v>0</v>
      </c>
      <c r="AK204" s="342">
        <v>0</v>
      </c>
      <c r="AL204" s="342">
        <v>1476</v>
      </c>
      <c r="AM204" s="342">
        <v>0</v>
      </c>
      <c r="AN204" s="342">
        <v>0</v>
      </c>
      <c r="AO204" s="342">
        <v>0</v>
      </c>
      <c r="AP204" s="342">
        <v>0</v>
      </c>
      <c r="AQ204" s="342">
        <v>0</v>
      </c>
      <c r="AR204" s="342">
        <v>0</v>
      </c>
      <c r="AS204" s="342">
        <v>0</v>
      </c>
      <c r="AT204" s="342">
        <v>0</v>
      </c>
      <c r="AU204" s="342">
        <v>86</v>
      </c>
      <c r="AV204" s="342">
        <v>4201</v>
      </c>
      <c r="AW204" s="342">
        <v>0</v>
      </c>
      <c r="AX204" s="342">
        <v>0</v>
      </c>
      <c r="AY204" s="342">
        <v>4201</v>
      </c>
    </row>
    <row r="205" spans="1:79">
      <c r="A205" s="431" t="str">
        <f t="shared" si="3"/>
        <v>1782101264075000</v>
      </c>
      <c r="B205" s="341" t="s">
        <v>1493</v>
      </c>
      <c r="C205" s="341" t="s">
        <v>543</v>
      </c>
      <c r="D205" s="341" t="s">
        <v>557</v>
      </c>
      <c r="E205" s="341" t="s">
        <v>729</v>
      </c>
      <c r="F205" s="341" t="s">
        <v>573</v>
      </c>
      <c r="G205" s="341" t="s">
        <v>574</v>
      </c>
      <c r="H205" s="341" t="s">
        <v>546</v>
      </c>
      <c r="J205" s="341" t="s">
        <v>549</v>
      </c>
      <c r="K205" s="341" t="s">
        <v>548</v>
      </c>
      <c r="L205" s="341" t="s">
        <v>717</v>
      </c>
      <c r="M205" s="341" t="s">
        <v>720</v>
      </c>
      <c r="N205" s="341" t="s">
        <v>715</v>
      </c>
      <c r="O205" s="341" t="s">
        <v>731</v>
      </c>
      <c r="P205" s="341" t="s">
        <v>715</v>
      </c>
      <c r="Q205" s="341" t="s">
        <v>716</v>
      </c>
      <c r="R205" s="341" t="s">
        <v>718</v>
      </c>
      <c r="S205" s="341" t="s">
        <v>715</v>
      </c>
      <c r="T205" s="342">
        <v>506</v>
      </c>
      <c r="U205" s="342">
        <v>391</v>
      </c>
      <c r="V205" s="342">
        <v>190</v>
      </c>
      <c r="W205" s="342">
        <v>0</v>
      </c>
      <c r="X205" s="342">
        <v>214</v>
      </c>
      <c r="Y205" s="342">
        <v>1301</v>
      </c>
      <c r="Z205" s="342">
        <v>0</v>
      </c>
      <c r="AA205" s="342">
        <v>0</v>
      </c>
      <c r="AB205" s="342">
        <v>0</v>
      </c>
      <c r="AC205" s="342">
        <v>0</v>
      </c>
      <c r="AD205" s="342">
        <v>0</v>
      </c>
      <c r="AE205" s="342">
        <v>173</v>
      </c>
      <c r="AF205" s="342">
        <v>33</v>
      </c>
      <c r="AG205" s="342">
        <v>28</v>
      </c>
      <c r="AH205" s="342">
        <v>0</v>
      </c>
      <c r="AI205" s="342">
        <v>0</v>
      </c>
      <c r="AJ205" s="342">
        <v>0</v>
      </c>
      <c r="AK205" s="342">
        <v>0</v>
      </c>
      <c r="AL205" s="342">
        <v>704</v>
      </c>
      <c r="AM205" s="342">
        <v>0</v>
      </c>
      <c r="AN205" s="342">
        <v>0</v>
      </c>
      <c r="AO205" s="342">
        <v>0</v>
      </c>
      <c r="AP205" s="342">
        <v>0</v>
      </c>
      <c r="AQ205" s="342">
        <v>0</v>
      </c>
      <c r="AR205" s="342">
        <v>0</v>
      </c>
      <c r="AS205" s="342">
        <v>0</v>
      </c>
      <c r="AT205" s="342">
        <v>0</v>
      </c>
      <c r="AU205" s="342">
        <v>84</v>
      </c>
      <c r="AV205" s="342">
        <v>2323</v>
      </c>
      <c r="AW205" s="342">
        <v>0</v>
      </c>
      <c r="AX205" s="342">
        <v>0</v>
      </c>
      <c r="AY205" s="342">
        <v>2323</v>
      </c>
    </row>
    <row r="206" spans="1:79">
      <c r="A206" s="431" t="str">
        <f t="shared" si="3"/>
        <v>1802101264075000</v>
      </c>
      <c r="B206" s="341" t="s">
        <v>1493</v>
      </c>
      <c r="C206" s="341" t="s">
        <v>543</v>
      </c>
      <c r="D206" s="341" t="s">
        <v>558</v>
      </c>
      <c r="E206" s="341" t="s">
        <v>545</v>
      </c>
      <c r="F206" s="341" t="s">
        <v>573</v>
      </c>
      <c r="G206" s="341" t="s">
        <v>574</v>
      </c>
      <c r="H206" s="341" t="s">
        <v>546</v>
      </c>
      <c r="J206" s="341" t="s">
        <v>549</v>
      </c>
      <c r="K206" s="341" t="s">
        <v>548</v>
      </c>
      <c r="L206" s="341" t="s">
        <v>717</v>
      </c>
      <c r="M206" s="341" t="s">
        <v>720</v>
      </c>
      <c r="N206" s="341" t="s">
        <v>715</v>
      </c>
      <c r="O206" s="341" t="s">
        <v>731</v>
      </c>
      <c r="P206" s="341" t="s">
        <v>715</v>
      </c>
      <c r="Q206" s="341" t="s">
        <v>716</v>
      </c>
      <c r="R206" s="341" t="s">
        <v>719</v>
      </c>
      <c r="S206" s="341" t="s">
        <v>715</v>
      </c>
      <c r="T206" s="342">
        <v>1013</v>
      </c>
      <c r="U206" s="342">
        <v>782</v>
      </c>
      <c r="V206" s="342">
        <v>379</v>
      </c>
      <c r="W206" s="342">
        <v>0</v>
      </c>
      <c r="X206" s="342">
        <v>428</v>
      </c>
      <c r="Y206" s="342">
        <v>2602</v>
      </c>
      <c r="Z206" s="342">
        <v>1484</v>
      </c>
      <c r="AA206" s="342">
        <v>1484</v>
      </c>
      <c r="AB206" s="342">
        <v>0</v>
      </c>
      <c r="AC206" s="342">
        <v>0</v>
      </c>
      <c r="AD206" s="342">
        <v>0</v>
      </c>
      <c r="AE206" s="342">
        <v>0</v>
      </c>
      <c r="AF206" s="342">
        <v>0</v>
      </c>
      <c r="AG206" s="342">
        <v>0</v>
      </c>
      <c r="AH206" s="342">
        <v>6932</v>
      </c>
      <c r="AI206" s="342">
        <v>0</v>
      </c>
      <c r="AJ206" s="342">
        <v>0</v>
      </c>
      <c r="AK206" s="342">
        <v>0</v>
      </c>
      <c r="AL206" s="342">
        <v>78659</v>
      </c>
      <c r="AM206" s="342">
        <v>0</v>
      </c>
      <c r="AN206" s="342">
        <v>0</v>
      </c>
      <c r="AO206" s="342">
        <v>0</v>
      </c>
      <c r="AP206" s="342">
        <v>0</v>
      </c>
      <c r="AQ206" s="342">
        <v>0</v>
      </c>
      <c r="AR206" s="342">
        <v>0</v>
      </c>
      <c r="AS206" s="342">
        <v>0</v>
      </c>
      <c r="AT206" s="342">
        <v>0</v>
      </c>
      <c r="AU206" s="342">
        <v>1999</v>
      </c>
      <c r="AV206" s="342">
        <v>91676</v>
      </c>
      <c r="AW206" s="342">
        <v>0</v>
      </c>
      <c r="AX206" s="342">
        <v>0</v>
      </c>
      <c r="AY206" s="342">
        <v>91676</v>
      </c>
    </row>
    <row r="207" spans="1:79">
      <c r="A207" s="431" t="str">
        <f t="shared" si="3"/>
        <v>1622102264075001</v>
      </c>
      <c r="B207" s="341" t="s">
        <v>1493</v>
      </c>
      <c r="C207" s="341" t="s">
        <v>543</v>
      </c>
      <c r="D207" s="341" t="s">
        <v>556</v>
      </c>
      <c r="E207" s="341" t="s">
        <v>716</v>
      </c>
      <c r="F207" s="341" t="s">
        <v>573</v>
      </c>
      <c r="G207" s="341" t="s">
        <v>574</v>
      </c>
      <c r="H207" s="341" t="s">
        <v>728</v>
      </c>
      <c r="I207" s="341" t="s">
        <v>349</v>
      </c>
      <c r="J207" s="341" t="s">
        <v>549</v>
      </c>
      <c r="K207" s="341" t="s">
        <v>550</v>
      </c>
      <c r="L207" s="341" t="s">
        <v>718</v>
      </c>
      <c r="M207" s="341" t="s">
        <v>720</v>
      </c>
      <c r="N207" s="341" t="s">
        <v>716</v>
      </c>
      <c r="O207" s="341" t="s">
        <v>714</v>
      </c>
      <c r="P207" s="341" t="s">
        <v>715</v>
      </c>
      <c r="Q207" s="341" t="s">
        <v>545</v>
      </c>
      <c r="R207" s="341" t="s">
        <v>545</v>
      </c>
      <c r="S207" s="341" t="s">
        <v>545</v>
      </c>
      <c r="T207" s="342">
        <v>30120</v>
      </c>
      <c r="U207" s="342">
        <v>15498</v>
      </c>
      <c r="V207" s="342">
        <v>17283</v>
      </c>
      <c r="W207" s="342">
        <v>6795</v>
      </c>
      <c r="X207" s="342">
        <v>1435</v>
      </c>
      <c r="Y207" s="342">
        <v>7604</v>
      </c>
      <c r="Z207" s="342">
        <v>0</v>
      </c>
      <c r="AA207" s="342">
        <v>0</v>
      </c>
      <c r="AB207" s="342">
        <v>9889</v>
      </c>
      <c r="AC207" s="342">
        <v>4430</v>
      </c>
      <c r="AD207" s="342">
        <v>1519</v>
      </c>
      <c r="AE207" s="342">
        <v>84</v>
      </c>
      <c r="AF207" s="342">
        <v>82</v>
      </c>
      <c r="AG207" s="342">
        <v>60</v>
      </c>
      <c r="AH207" s="342">
        <v>7</v>
      </c>
      <c r="AI207" s="342">
        <v>7</v>
      </c>
      <c r="AJ207" s="342">
        <v>5</v>
      </c>
    </row>
    <row r="208" spans="1:79">
      <c r="A208" s="431" t="str">
        <f t="shared" si="3"/>
        <v>1742102264075000</v>
      </c>
      <c r="B208" s="341" t="s">
        <v>1493</v>
      </c>
      <c r="C208" s="341" t="s">
        <v>543</v>
      </c>
      <c r="D208" s="341" t="s">
        <v>557</v>
      </c>
      <c r="E208" s="341" t="s">
        <v>720</v>
      </c>
      <c r="F208" s="341" t="s">
        <v>573</v>
      </c>
      <c r="G208" s="341" t="s">
        <v>574</v>
      </c>
      <c r="H208" s="341" t="s">
        <v>546</v>
      </c>
      <c r="J208" s="341" t="s">
        <v>549</v>
      </c>
      <c r="K208" s="341" t="s">
        <v>550</v>
      </c>
      <c r="L208" s="341" t="s">
        <v>717</v>
      </c>
      <c r="M208" s="341" t="s">
        <v>720</v>
      </c>
      <c r="N208" s="341" t="s">
        <v>715</v>
      </c>
      <c r="O208" s="341" t="s">
        <v>720</v>
      </c>
      <c r="P208" s="341" t="s">
        <v>715</v>
      </c>
      <c r="Q208" s="341" t="s">
        <v>716</v>
      </c>
      <c r="R208" s="341" t="s">
        <v>717</v>
      </c>
      <c r="S208" s="341" t="s">
        <v>715</v>
      </c>
      <c r="T208" s="342">
        <v>3543</v>
      </c>
      <c r="U208" s="342">
        <v>0</v>
      </c>
      <c r="V208" s="342">
        <v>2554</v>
      </c>
      <c r="W208" s="342">
        <v>0</v>
      </c>
      <c r="X208" s="342">
        <v>184</v>
      </c>
      <c r="Y208" s="342">
        <v>1330</v>
      </c>
      <c r="Z208" s="342">
        <v>0</v>
      </c>
      <c r="AA208" s="342">
        <v>0</v>
      </c>
      <c r="AB208" s="342">
        <v>1260</v>
      </c>
      <c r="AC208" s="342">
        <v>0</v>
      </c>
      <c r="AD208" s="342">
        <v>236</v>
      </c>
      <c r="AE208" s="342">
        <v>7357</v>
      </c>
      <c r="AF208" s="342">
        <v>0</v>
      </c>
      <c r="AG208" s="342">
        <v>1750</v>
      </c>
    </row>
    <row r="209" spans="1:79">
      <c r="A209" s="431" t="str">
        <f t="shared" si="3"/>
        <v>1752102264075000</v>
      </c>
      <c r="B209" s="341" t="s">
        <v>1493</v>
      </c>
      <c r="C209" s="341" t="s">
        <v>543</v>
      </c>
      <c r="D209" s="341" t="s">
        <v>557</v>
      </c>
      <c r="E209" s="341" t="s">
        <v>719</v>
      </c>
      <c r="F209" s="341" t="s">
        <v>573</v>
      </c>
      <c r="G209" s="341" t="s">
        <v>574</v>
      </c>
      <c r="H209" s="341" t="s">
        <v>546</v>
      </c>
      <c r="J209" s="341" t="s">
        <v>549</v>
      </c>
      <c r="K209" s="341" t="s">
        <v>550</v>
      </c>
      <c r="L209" s="341" t="s">
        <v>717</v>
      </c>
      <c r="M209" s="341" t="s">
        <v>720</v>
      </c>
      <c r="N209" s="341" t="s">
        <v>715</v>
      </c>
      <c r="O209" s="341" t="s">
        <v>714</v>
      </c>
      <c r="P209" s="341" t="s">
        <v>715</v>
      </c>
      <c r="Q209" s="341" t="s">
        <v>716</v>
      </c>
      <c r="R209" s="341" t="s">
        <v>717</v>
      </c>
      <c r="S209" s="341" t="s">
        <v>715</v>
      </c>
      <c r="T209" s="342">
        <v>3543</v>
      </c>
      <c r="U209" s="342">
        <v>0</v>
      </c>
      <c r="V209" s="342">
        <v>2554</v>
      </c>
      <c r="W209" s="342">
        <v>0</v>
      </c>
      <c r="X209" s="342">
        <v>184</v>
      </c>
      <c r="Y209" s="342">
        <v>1330</v>
      </c>
      <c r="Z209" s="342">
        <v>0</v>
      </c>
      <c r="AA209" s="342">
        <v>0</v>
      </c>
      <c r="AB209" s="342">
        <v>1260</v>
      </c>
      <c r="AC209" s="342">
        <v>0</v>
      </c>
      <c r="AD209" s="342">
        <v>236</v>
      </c>
      <c r="AE209" s="342">
        <v>7357</v>
      </c>
      <c r="AF209" s="342">
        <v>0</v>
      </c>
      <c r="AG209" s="342">
        <v>1750</v>
      </c>
    </row>
    <row r="210" spans="1:79">
      <c r="A210" s="431" t="str">
        <f t="shared" si="3"/>
        <v>1772102264075000</v>
      </c>
      <c r="B210" s="341" t="s">
        <v>1493</v>
      </c>
      <c r="C210" s="341" t="s">
        <v>543</v>
      </c>
      <c r="D210" s="341" t="s">
        <v>557</v>
      </c>
      <c r="E210" s="341" t="s">
        <v>717</v>
      </c>
      <c r="F210" s="341" t="s">
        <v>573</v>
      </c>
      <c r="G210" s="341" t="s">
        <v>574</v>
      </c>
      <c r="H210" s="341" t="s">
        <v>546</v>
      </c>
      <c r="J210" s="341" t="s">
        <v>549</v>
      </c>
      <c r="K210" s="341" t="s">
        <v>550</v>
      </c>
      <c r="L210" s="341" t="s">
        <v>717</v>
      </c>
      <c r="M210" s="341" t="s">
        <v>720</v>
      </c>
      <c r="N210" s="341" t="s">
        <v>715</v>
      </c>
      <c r="O210" s="341" t="s">
        <v>717</v>
      </c>
      <c r="P210" s="341" t="s">
        <v>715</v>
      </c>
      <c r="Q210" s="341" t="s">
        <v>716</v>
      </c>
      <c r="R210" s="341" t="s">
        <v>718</v>
      </c>
      <c r="S210" s="341" t="s">
        <v>715</v>
      </c>
      <c r="T210" s="342">
        <v>506</v>
      </c>
      <c r="U210" s="342">
        <v>0</v>
      </c>
      <c r="V210" s="342">
        <v>365</v>
      </c>
      <c r="W210" s="342">
        <v>0</v>
      </c>
      <c r="X210" s="342">
        <v>26</v>
      </c>
      <c r="Y210" s="342">
        <v>190</v>
      </c>
      <c r="Z210" s="342">
        <v>0</v>
      </c>
      <c r="AA210" s="342">
        <v>0</v>
      </c>
      <c r="AB210" s="342">
        <v>180</v>
      </c>
      <c r="AC210" s="342">
        <v>0</v>
      </c>
      <c r="AD210" s="342">
        <v>34</v>
      </c>
      <c r="AE210" s="342">
        <v>1051</v>
      </c>
      <c r="AF210" s="342">
        <v>0</v>
      </c>
      <c r="AG210" s="342">
        <v>250</v>
      </c>
    </row>
    <row r="211" spans="1:79">
      <c r="A211" s="431" t="str">
        <f t="shared" si="3"/>
        <v>1782102264075000</v>
      </c>
      <c r="B211" s="341" t="s">
        <v>1493</v>
      </c>
      <c r="C211" s="341" t="s">
        <v>543</v>
      </c>
      <c r="D211" s="341" t="s">
        <v>557</v>
      </c>
      <c r="E211" s="341" t="s">
        <v>729</v>
      </c>
      <c r="F211" s="341" t="s">
        <v>573</v>
      </c>
      <c r="G211" s="341" t="s">
        <v>574</v>
      </c>
      <c r="H211" s="341" t="s">
        <v>546</v>
      </c>
      <c r="J211" s="341" t="s">
        <v>549</v>
      </c>
      <c r="K211" s="341" t="s">
        <v>550</v>
      </c>
      <c r="L211" s="341" t="s">
        <v>717</v>
      </c>
      <c r="M211" s="341" t="s">
        <v>720</v>
      </c>
      <c r="N211" s="341" t="s">
        <v>715</v>
      </c>
      <c r="O211" s="341" t="s">
        <v>731</v>
      </c>
      <c r="P211" s="341" t="s">
        <v>715</v>
      </c>
      <c r="Q211" s="341" t="s">
        <v>716</v>
      </c>
      <c r="R211" s="341" t="s">
        <v>718</v>
      </c>
      <c r="S211" s="341" t="s">
        <v>715</v>
      </c>
      <c r="T211" s="342">
        <v>506</v>
      </c>
      <c r="U211" s="342">
        <v>0</v>
      </c>
      <c r="V211" s="342">
        <v>365</v>
      </c>
      <c r="W211" s="342">
        <v>0</v>
      </c>
      <c r="X211" s="342">
        <v>26</v>
      </c>
      <c r="Y211" s="342">
        <v>190</v>
      </c>
      <c r="Z211" s="342">
        <v>0</v>
      </c>
      <c r="AA211" s="342">
        <v>0</v>
      </c>
      <c r="AB211" s="342">
        <v>180</v>
      </c>
      <c r="AC211" s="342">
        <v>0</v>
      </c>
      <c r="AD211" s="342">
        <v>34</v>
      </c>
      <c r="AE211" s="342">
        <v>1051</v>
      </c>
      <c r="AF211" s="342">
        <v>0</v>
      </c>
      <c r="AG211" s="342">
        <v>250</v>
      </c>
    </row>
    <row r="212" spans="1:79">
      <c r="A212" s="431" t="str">
        <f t="shared" si="3"/>
        <v>1802102264075000</v>
      </c>
      <c r="B212" s="341" t="s">
        <v>1493</v>
      </c>
      <c r="C212" s="341" t="s">
        <v>543</v>
      </c>
      <c r="D212" s="341" t="s">
        <v>558</v>
      </c>
      <c r="E212" s="341" t="s">
        <v>545</v>
      </c>
      <c r="F212" s="341" t="s">
        <v>573</v>
      </c>
      <c r="G212" s="341" t="s">
        <v>574</v>
      </c>
      <c r="H212" s="341" t="s">
        <v>546</v>
      </c>
      <c r="J212" s="341" t="s">
        <v>549</v>
      </c>
      <c r="K212" s="341" t="s">
        <v>550</v>
      </c>
      <c r="L212" s="341" t="s">
        <v>717</v>
      </c>
      <c r="M212" s="341" t="s">
        <v>720</v>
      </c>
      <c r="N212" s="341" t="s">
        <v>715</v>
      </c>
      <c r="O212" s="341" t="s">
        <v>731</v>
      </c>
      <c r="P212" s="341" t="s">
        <v>715</v>
      </c>
      <c r="Q212" s="341" t="s">
        <v>716</v>
      </c>
      <c r="R212" s="341" t="s">
        <v>719</v>
      </c>
      <c r="S212" s="341" t="s">
        <v>715</v>
      </c>
      <c r="T212" s="342">
        <v>1013</v>
      </c>
      <c r="U212" s="342">
        <v>0</v>
      </c>
      <c r="V212" s="342">
        <v>729</v>
      </c>
      <c r="W212" s="342">
        <v>0</v>
      </c>
      <c r="X212" s="342">
        <v>53</v>
      </c>
      <c r="Y212" s="342">
        <v>379</v>
      </c>
      <c r="Z212" s="342">
        <v>0</v>
      </c>
      <c r="AA212" s="342">
        <v>0</v>
      </c>
      <c r="AB212" s="342">
        <v>360</v>
      </c>
      <c r="AC212" s="342">
        <v>0</v>
      </c>
      <c r="AD212" s="342">
        <v>68</v>
      </c>
      <c r="AE212" s="342">
        <v>2102</v>
      </c>
      <c r="AF212" s="342">
        <v>0</v>
      </c>
      <c r="AG212" s="342">
        <v>500</v>
      </c>
    </row>
    <row r="213" spans="1:79">
      <c r="A213" s="431" t="str">
        <f t="shared" si="3"/>
        <v>1743201264075000</v>
      </c>
      <c r="B213" s="341" t="s">
        <v>1493</v>
      </c>
      <c r="C213" s="341" t="s">
        <v>543</v>
      </c>
      <c r="D213" s="341" t="s">
        <v>557</v>
      </c>
      <c r="E213" s="341" t="s">
        <v>720</v>
      </c>
      <c r="F213" s="341" t="s">
        <v>573</v>
      </c>
      <c r="G213" s="341" t="s">
        <v>574</v>
      </c>
      <c r="H213" s="341" t="s">
        <v>546</v>
      </c>
      <c r="J213" s="341" t="s">
        <v>725</v>
      </c>
      <c r="K213" s="341" t="s">
        <v>548</v>
      </c>
      <c r="L213" s="341" t="s">
        <v>717</v>
      </c>
      <c r="M213" s="341" t="s">
        <v>720</v>
      </c>
      <c r="N213" s="341" t="s">
        <v>715</v>
      </c>
      <c r="O213" s="341" t="s">
        <v>720</v>
      </c>
      <c r="P213" s="341" t="s">
        <v>715</v>
      </c>
      <c r="Q213" s="341" t="s">
        <v>716</v>
      </c>
      <c r="R213" s="341" t="s">
        <v>717</v>
      </c>
      <c r="S213" s="341" t="s">
        <v>715</v>
      </c>
      <c r="T213" s="342">
        <v>0</v>
      </c>
      <c r="U213" s="342">
        <v>1191</v>
      </c>
      <c r="V213" s="342">
        <v>23</v>
      </c>
      <c r="W213" s="342">
        <v>29</v>
      </c>
      <c r="X213" s="342">
        <v>0</v>
      </c>
      <c r="Y213" s="342">
        <v>0</v>
      </c>
      <c r="Z213" s="342">
        <v>1243</v>
      </c>
      <c r="AA213" s="342">
        <v>1243</v>
      </c>
      <c r="AB213" s="342">
        <v>0</v>
      </c>
      <c r="AC213" s="342">
        <v>0</v>
      </c>
      <c r="AD213" s="342">
        <v>0</v>
      </c>
      <c r="AE213" s="342">
        <v>9547</v>
      </c>
      <c r="AF213" s="342">
        <v>9547</v>
      </c>
      <c r="AG213" s="342">
        <v>4565</v>
      </c>
      <c r="AH213" s="342">
        <v>0</v>
      </c>
      <c r="AI213" s="342">
        <v>0</v>
      </c>
      <c r="AJ213" s="342">
        <v>363</v>
      </c>
      <c r="AK213" s="342">
        <v>0</v>
      </c>
      <c r="AL213" s="342">
        <v>14475</v>
      </c>
      <c r="AM213" s="342">
        <v>14475</v>
      </c>
      <c r="AN213" s="342">
        <v>0</v>
      </c>
      <c r="AO213" s="342">
        <v>0</v>
      </c>
      <c r="AP213" s="342">
        <v>9107</v>
      </c>
      <c r="AQ213" s="342">
        <v>10928</v>
      </c>
      <c r="AR213" s="342">
        <v>10928</v>
      </c>
      <c r="AS213" s="342">
        <v>314</v>
      </c>
      <c r="AT213" s="342">
        <v>0</v>
      </c>
      <c r="AU213" s="342">
        <v>1431</v>
      </c>
      <c r="AV213" s="342">
        <v>50555</v>
      </c>
      <c r="AW213" s="342">
        <v>4969</v>
      </c>
      <c r="AX213" s="342">
        <v>77304</v>
      </c>
      <c r="AY213" s="342">
        <v>77304</v>
      </c>
      <c r="AZ213" s="342">
        <v>0</v>
      </c>
      <c r="BA213" s="342">
        <v>0</v>
      </c>
      <c r="BB213" s="342">
        <v>0</v>
      </c>
      <c r="BC213" s="342">
        <v>0</v>
      </c>
      <c r="BD213" s="342">
        <v>0</v>
      </c>
      <c r="BE213" s="342">
        <v>5072</v>
      </c>
      <c r="BF213" s="342">
        <v>5072</v>
      </c>
      <c r="BG213" s="342">
        <v>5072</v>
      </c>
      <c r="BH213" s="342">
        <v>0</v>
      </c>
      <c r="BI213" s="342">
        <v>0</v>
      </c>
      <c r="BJ213" s="342">
        <v>98094</v>
      </c>
      <c r="BK213" s="342">
        <v>98094</v>
      </c>
      <c r="BL213" s="342">
        <v>0</v>
      </c>
      <c r="BM213" s="342">
        <v>0</v>
      </c>
      <c r="BN213" s="342">
        <v>0</v>
      </c>
      <c r="BO213" s="342">
        <v>0</v>
      </c>
      <c r="BP213" s="342">
        <v>0</v>
      </c>
      <c r="BQ213" s="342">
        <v>0</v>
      </c>
      <c r="BR213" s="342">
        <v>24581</v>
      </c>
      <c r="BS213" s="342">
        <v>0</v>
      </c>
      <c r="BT213" s="342">
        <v>0</v>
      </c>
      <c r="BU213" s="342">
        <v>0</v>
      </c>
      <c r="BV213" s="342">
        <v>0</v>
      </c>
      <c r="BW213" s="342">
        <v>23439</v>
      </c>
      <c r="BX213" s="342">
        <v>1142</v>
      </c>
      <c r="BY213" s="342">
        <v>182531</v>
      </c>
      <c r="BZ213" s="342">
        <v>0</v>
      </c>
      <c r="CA213" s="342">
        <v>0</v>
      </c>
    </row>
    <row r="214" spans="1:79">
      <c r="A214" s="431" t="str">
        <f t="shared" si="3"/>
        <v>1753201264075000</v>
      </c>
      <c r="B214" s="341" t="s">
        <v>1493</v>
      </c>
      <c r="C214" s="341" t="s">
        <v>543</v>
      </c>
      <c r="D214" s="341" t="s">
        <v>557</v>
      </c>
      <c r="E214" s="341" t="s">
        <v>719</v>
      </c>
      <c r="F214" s="341" t="s">
        <v>573</v>
      </c>
      <c r="G214" s="341" t="s">
        <v>574</v>
      </c>
      <c r="H214" s="341" t="s">
        <v>546</v>
      </c>
      <c r="J214" s="341" t="s">
        <v>725</v>
      </c>
      <c r="K214" s="341" t="s">
        <v>548</v>
      </c>
      <c r="L214" s="341" t="s">
        <v>717</v>
      </c>
      <c r="M214" s="341" t="s">
        <v>720</v>
      </c>
      <c r="N214" s="341" t="s">
        <v>715</v>
      </c>
      <c r="O214" s="341" t="s">
        <v>714</v>
      </c>
      <c r="P214" s="341" t="s">
        <v>715</v>
      </c>
      <c r="Q214" s="341" t="s">
        <v>716</v>
      </c>
      <c r="R214" s="341" t="s">
        <v>717</v>
      </c>
      <c r="S214" s="341" t="s">
        <v>715</v>
      </c>
      <c r="T214" s="342">
        <v>0</v>
      </c>
      <c r="U214" s="342">
        <v>34</v>
      </c>
      <c r="V214" s="342">
        <v>61</v>
      </c>
      <c r="W214" s="342">
        <v>977</v>
      </c>
      <c r="X214" s="342">
        <v>44</v>
      </c>
      <c r="Y214" s="342">
        <v>0</v>
      </c>
      <c r="Z214" s="342">
        <v>1116</v>
      </c>
      <c r="AA214" s="342">
        <v>1116</v>
      </c>
      <c r="AB214" s="342">
        <v>0</v>
      </c>
      <c r="AC214" s="342">
        <v>0</v>
      </c>
      <c r="AD214" s="342">
        <v>0</v>
      </c>
      <c r="AE214" s="342">
        <v>7845</v>
      </c>
      <c r="AF214" s="342">
        <v>7845</v>
      </c>
      <c r="AG214" s="342">
        <v>3998</v>
      </c>
      <c r="AH214" s="342">
        <v>0</v>
      </c>
      <c r="AI214" s="342">
        <v>0</v>
      </c>
      <c r="AJ214" s="342">
        <v>385</v>
      </c>
      <c r="AK214" s="342">
        <v>4</v>
      </c>
      <c r="AL214" s="342">
        <v>12232</v>
      </c>
      <c r="AM214" s="342">
        <v>12232</v>
      </c>
      <c r="AN214" s="342">
        <v>0</v>
      </c>
      <c r="AO214" s="342">
        <v>0</v>
      </c>
      <c r="AP214" s="342">
        <v>9107</v>
      </c>
      <c r="AQ214" s="342">
        <v>13672</v>
      </c>
      <c r="AR214" s="342">
        <v>13672</v>
      </c>
      <c r="AS214" s="342">
        <v>4464</v>
      </c>
      <c r="AT214" s="342">
        <v>0</v>
      </c>
      <c r="AU214" s="342">
        <v>0</v>
      </c>
      <c r="AV214" s="342">
        <v>38481</v>
      </c>
      <c r="AW214" s="342">
        <v>909</v>
      </c>
      <c r="AX214" s="342">
        <v>66633</v>
      </c>
      <c r="AY214" s="342">
        <v>66633</v>
      </c>
      <c r="AZ214" s="342">
        <v>0</v>
      </c>
      <c r="BA214" s="342">
        <v>0</v>
      </c>
      <c r="BB214" s="342">
        <v>0</v>
      </c>
      <c r="BC214" s="342">
        <v>0</v>
      </c>
      <c r="BD214" s="342">
        <v>0</v>
      </c>
      <c r="BE214" s="342">
        <v>7203</v>
      </c>
      <c r="BF214" s="342">
        <v>7203</v>
      </c>
      <c r="BG214" s="342">
        <v>7203</v>
      </c>
      <c r="BH214" s="342">
        <v>0</v>
      </c>
      <c r="BI214" s="342">
        <v>0</v>
      </c>
      <c r="BJ214" s="342">
        <v>87184</v>
      </c>
      <c r="BK214" s="342">
        <v>87184</v>
      </c>
      <c r="BL214" s="342">
        <v>0</v>
      </c>
      <c r="BM214" s="342">
        <v>0</v>
      </c>
      <c r="BN214" s="342">
        <v>0</v>
      </c>
      <c r="BO214" s="342">
        <v>0</v>
      </c>
      <c r="BP214" s="342">
        <v>0</v>
      </c>
      <c r="BQ214" s="342">
        <v>0</v>
      </c>
      <c r="BR214" s="342">
        <v>23186</v>
      </c>
      <c r="BS214" s="342">
        <v>0</v>
      </c>
      <c r="BT214" s="342">
        <v>0</v>
      </c>
      <c r="BU214" s="342">
        <v>0</v>
      </c>
      <c r="BV214" s="342">
        <v>0</v>
      </c>
      <c r="BW214" s="342">
        <v>14441</v>
      </c>
      <c r="BX214" s="342">
        <v>8745</v>
      </c>
      <c r="BY214" s="342">
        <v>158588</v>
      </c>
      <c r="BZ214" s="342">
        <v>0</v>
      </c>
      <c r="CA214" s="342">
        <v>0</v>
      </c>
    </row>
    <row r="215" spans="1:79">
      <c r="A215" s="431" t="str">
        <f t="shared" si="3"/>
        <v>1773201264075000</v>
      </c>
      <c r="B215" s="341" t="s">
        <v>1493</v>
      </c>
      <c r="C215" s="341" t="s">
        <v>543</v>
      </c>
      <c r="D215" s="341" t="s">
        <v>557</v>
      </c>
      <c r="E215" s="341" t="s">
        <v>717</v>
      </c>
      <c r="F215" s="341" t="s">
        <v>573</v>
      </c>
      <c r="G215" s="341" t="s">
        <v>574</v>
      </c>
      <c r="H215" s="341" t="s">
        <v>546</v>
      </c>
      <c r="J215" s="341" t="s">
        <v>725</v>
      </c>
      <c r="K215" s="341" t="s">
        <v>548</v>
      </c>
      <c r="L215" s="341" t="s">
        <v>717</v>
      </c>
      <c r="M215" s="341" t="s">
        <v>720</v>
      </c>
      <c r="N215" s="341" t="s">
        <v>715</v>
      </c>
      <c r="O215" s="341" t="s">
        <v>717</v>
      </c>
      <c r="P215" s="341" t="s">
        <v>715</v>
      </c>
      <c r="Q215" s="341" t="s">
        <v>716</v>
      </c>
      <c r="R215" s="341" t="s">
        <v>718</v>
      </c>
      <c r="S215" s="341" t="s">
        <v>715</v>
      </c>
      <c r="T215" s="342">
        <v>0</v>
      </c>
      <c r="U215" s="342">
        <v>0</v>
      </c>
      <c r="V215" s="342">
        <v>0</v>
      </c>
      <c r="W215" s="342">
        <v>0</v>
      </c>
      <c r="X215" s="342">
        <v>0</v>
      </c>
      <c r="Y215" s="342">
        <v>0</v>
      </c>
      <c r="Z215" s="342">
        <v>0</v>
      </c>
      <c r="AA215" s="342">
        <v>0</v>
      </c>
      <c r="AB215" s="342">
        <v>0</v>
      </c>
      <c r="AC215" s="342">
        <v>0</v>
      </c>
      <c r="AD215" s="342">
        <v>0</v>
      </c>
      <c r="AE215" s="342">
        <v>261</v>
      </c>
      <c r="AF215" s="342">
        <v>261</v>
      </c>
      <c r="AG215" s="342">
        <v>116</v>
      </c>
      <c r="AH215" s="342">
        <v>0</v>
      </c>
      <c r="AI215" s="342">
        <v>0</v>
      </c>
      <c r="AJ215" s="342">
        <v>44</v>
      </c>
      <c r="AK215" s="342">
        <v>0</v>
      </c>
      <c r="AL215" s="342">
        <v>421</v>
      </c>
      <c r="AM215" s="342">
        <v>421</v>
      </c>
      <c r="AN215" s="342">
        <v>0</v>
      </c>
      <c r="AO215" s="342">
        <v>0</v>
      </c>
      <c r="AP215" s="342">
        <v>1301</v>
      </c>
      <c r="AQ215" s="342">
        <v>222</v>
      </c>
      <c r="AR215" s="342">
        <v>222</v>
      </c>
      <c r="AS215" s="342">
        <v>0</v>
      </c>
      <c r="AT215" s="342">
        <v>0</v>
      </c>
      <c r="AU215" s="342">
        <v>0</v>
      </c>
      <c r="AV215" s="342">
        <v>1432</v>
      </c>
      <c r="AW215" s="342">
        <v>126</v>
      </c>
      <c r="AX215" s="342">
        <v>3081</v>
      </c>
      <c r="AY215" s="342">
        <v>3081</v>
      </c>
      <c r="AZ215" s="342">
        <v>0</v>
      </c>
      <c r="BA215" s="342">
        <v>0</v>
      </c>
      <c r="BB215" s="342">
        <v>0</v>
      </c>
      <c r="BC215" s="342">
        <v>0</v>
      </c>
      <c r="BD215" s="342">
        <v>0</v>
      </c>
      <c r="BE215" s="342">
        <v>86</v>
      </c>
      <c r="BF215" s="342">
        <v>86</v>
      </c>
      <c r="BG215" s="342">
        <v>86</v>
      </c>
      <c r="BH215" s="342">
        <v>0</v>
      </c>
      <c r="BI215" s="342">
        <v>0</v>
      </c>
      <c r="BJ215" s="342">
        <v>3588</v>
      </c>
      <c r="BK215" s="342">
        <v>3588</v>
      </c>
      <c r="BL215" s="342">
        <v>0</v>
      </c>
      <c r="BM215" s="342">
        <v>0</v>
      </c>
      <c r="BN215" s="342">
        <v>0</v>
      </c>
      <c r="BO215" s="342">
        <v>0</v>
      </c>
      <c r="BP215" s="342">
        <v>0</v>
      </c>
      <c r="BQ215" s="342">
        <v>0</v>
      </c>
      <c r="BR215" s="342">
        <v>613</v>
      </c>
      <c r="BS215" s="342">
        <v>0</v>
      </c>
      <c r="BT215" s="342">
        <v>0</v>
      </c>
      <c r="BU215" s="342">
        <v>0</v>
      </c>
      <c r="BV215" s="342">
        <v>183</v>
      </c>
      <c r="BW215" s="342">
        <v>430</v>
      </c>
      <c r="BX215" s="342">
        <v>0</v>
      </c>
      <c r="BY215" s="342">
        <v>2817</v>
      </c>
      <c r="BZ215" s="342">
        <v>0</v>
      </c>
      <c r="CA215" s="342">
        <v>0</v>
      </c>
    </row>
    <row r="216" spans="1:79">
      <c r="A216" s="431" t="str">
        <f t="shared" si="3"/>
        <v>1783201264075000</v>
      </c>
      <c r="B216" s="341" t="s">
        <v>1493</v>
      </c>
      <c r="C216" s="341" t="s">
        <v>543</v>
      </c>
      <c r="D216" s="341" t="s">
        <v>557</v>
      </c>
      <c r="E216" s="341" t="s">
        <v>729</v>
      </c>
      <c r="F216" s="341" t="s">
        <v>573</v>
      </c>
      <c r="G216" s="341" t="s">
        <v>574</v>
      </c>
      <c r="H216" s="341" t="s">
        <v>546</v>
      </c>
      <c r="J216" s="341" t="s">
        <v>725</v>
      </c>
      <c r="K216" s="341" t="s">
        <v>548</v>
      </c>
      <c r="L216" s="341" t="s">
        <v>717</v>
      </c>
      <c r="M216" s="341" t="s">
        <v>720</v>
      </c>
      <c r="N216" s="341" t="s">
        <v>715</v>
      </c>
      <c r="O216" s="341" t="s">
        <v>731</v>
      </c>
      <c r="P216" s="341" t="s">
        <v>715</v>
      </c>
      <c r="Q216" s="341" t="s">
        <v>716</v>
      </c>
      <c r="R216" s="341" t="s">
        <v>718</v>
      </c>
      <c r="S216" s="341" t="s">
        <v>715</v>
      </c>
      <c r="T216" s="342">
        <v>0</v>
      </c>
      <c r="U216" s="342">
        <v>0</v>
      </c>
      <c r="V216" s="342">
        <v>0</v>
      </c>
      <c r="W216" s="342">
        <v>0</v>
      </c>
      <c r="X216" s="342">
        <v>0</v>
      </c>
      <c r="Y216" s="342">
        <v>0</v>
      </c>
      <c r="Z216" s="342">
        <v>0</v>
      </c>
      <c r="AA216" s="342">
        <v>0</v>
      </c>
      <c r="AB216" s="342">
        <v>0</v>
      </c>
      <c r="AC216" s="342">
        <v>0</v>
      </c>
      <c r="AD216" s="342">
        <v>0</v>
      </c>
      <c r="AE216" s="342">
        <v>0</v>
      </c>
      <c r="AF216" s="342">
        <v>0</v>
      </c>
      <c r="AG216" s="342">
        <v>0</v>
      </c>
      <c r="AH216" s="342">
        <v>0</v>
      </c>
      <c r="AI216" s="342">
        <v>0</v>
      </c>
      <c r="AJ216" s="342">
        <v>0</v>
      </c>
      <c r="AK216" s="342">
        <v>0</v>
      </c>
      <c r="AL216" s="342">
        <v>0</v>
      </c>
      <c r="AM216" s="342">
        <v>0</v>
      </c>
      <c r="AN216" s="342">
        <v>0</v>
      </c>
      <c r="AO216" s="342">
        <v>0</v>
      </c>
      <c r="AP216" s="342">
        <v>1301</v>
      </c>
      <c r="AQ216" s="342">
        <v>173</v>
      </c>
      <c r="AR216" s="342">
        <v>173</v>
      </c>
      <c r="AS216" s="342">
        <v>0</v>
      </c>
      <c r="AT216" s="342">
        <v>0</v>
      </c>
      <c r="AU216" s="342">
        <v>0</v>
      </c>
      <c r="AV216" s="342">
        <v>704</v>
      </c>
      <c r="AW216" s="342">
        <v>61</v>
      </c>
      <c r="AX216" s="342">
        <v>2239</v>
      </c>
      <c r="AY216" s="342">
        <v>2239</v>
      </c>
      <c r="AZ216" s="342">
        <v>0</v>
      </c>
      <c r="BA216" s="342">
        <v>0</v>
      </c>
      <c r="BB216" s="342">
        <v>0</v>
      </c>
      <c r="BC216" s="342">
        <v>0</v>
      </c>
      <c r="BD216" s="342">
        <v>0</v>
      </c>
      <c r="BE216" s="342">
        <v>84</v>
      </c>
      <c r="BF216" s="342">
        <v>84</v>
      </c>
      <c r="BG216" s="342">
        <v>84</v>
      </c>
      <c r="BH216" s="342">
        <v>0</v>
      </c>
      <c r="BI216" s="342">
        <v>0</v>
      </c>
      <c r="BJ216" s="342">
        <v>2323</v>
      </c>
      <c r="BK216" s="342">
        <v>2323</v>
      </c>
      <c r="BL216" s="342">
        <v>0</v>
      </c>
      <c r="BM216" s="342">
        <v>0</v>
      </c>
      <c r="BN216" s="342">
        <v>0</v>
      </c>
      <c r="BO216" s="342">
        <v>0</v>
      </c>
      <c r="BP216" s="342">
        <v>0</v>
      </c>
      <c r="BQ216" s="342">
        <v>0</v>
      </c>
      <c r="BR216" s="342">
        <v>0</v>
      </c>
      <c r="BS216" s="342">
        <v>0</v>
      </c>
      <c r="BT216" s="342">
        <v>0</v>
      </c>
      <c r="BU216" s="342">
        <v>0</v>
      </c>
      <c r="BV216" s="342">
        <v>0</v>
      </c>
      <c r="BW216" s="342">
        <v>0</v>
      </c>
      <c r="BX216" s="342">
        <v>0</v>
      </c>
      <c r="BY216" s="342">
        <v>0</v>
      </c>
      <c r="BZ216" s="342">
        <v>0</v>
      </c>
      <c r="CA216" s="342">
        <v>0</v>
      </c>
    </row>
    <row r="217" spans="1:79">
      <c r="A217" s="431" t="str">
        <f t="shared" si="3"/>
        <v>1803201264075000</v>
      </c>
      <c r="B217" s="341" t="s">
        <v>1493</v>
      </c>
      <c r="C217" s="341" t="s">
        <v>543</v>
      </c>
      <c r="D217" s="341" t="s">
        <v>558</v>
      </c>
      <c r="E217" s="341" t="s">
        <v>545</v>
      </c>
      <c r="F217" s="341" t="s">
        <v>573</v>
      </c>
      <c r="G217" s="341" t="s">
        <v>574</v>
      </c>
      <c r="H217" s="341" t="s">
        <v>546</v>
      </c>
      <c r="J217" s="341" t="s">
        <v>725</v>
      </c>
      <c r="K217" s="341" t="s">
        <v>548</v>
      </c>
      <c r="L217" s="341" t="s">
        <v>717</v>
      </c>
      <c r="M217" s="341" t="s">
        <v>720</v>
      </c>
      <c r="N217" s="341" t="s">
        <v>715</v>
      </c>
      <c r="O217" s="341" t="s">
        <v>731</v>
      </c>
      <c r="P217" s="341" t="s">
        <v>715</v>
      </c>
      <c r="Q217" s="341" t="s">
        <v>716</v>
      </c>
      <c r="R217" s="341" t="s">
        <v>719</v>
      </c>
      <c r="S217" s="341" t="s">
        <v>715</v>
      </c>
      <c r="T217" s="342">
        <v>0</v>
      </c>
      <c r="U217" s="342">
        <v>0</v>
      </c>
      <c r="V217" s="342">
        <v>0</v>
      </c>
      <c r="W217" s="342">
        <v>0</v>
      </c>
      <c r="X217" s="342">
        <v>0</v>
      </c>
      <c r="Y217" s="342">
        <v>0</v>
      </c>
      <c r="Z217" s="342">
        <v>0</v>
      </c>
      <c r="AA217" s="342">
        <v>0</v>
      </c>
      <c r="AB217" s="342">
        <v>0</v>
      </c>
      <c r="AC217" s="342">
        <v>0</v>
      </c>
      <c r="AD217" s="342">
        <v>0</v>
      </c>
      <c r="AE217" s="342">
        <v>0</v>
      </c>
      <c r="AF217" s="342">
        <v>0</v>
      </c>
      <c r="AG217" s="342">
        <v>0</v>
      </c>
      <c r="AH217" s="342">
        <v>0</v>
      </c>
      <c r="AI217" s="342">
        <v>0</v>
      </c>
      <c r="AJ217" s="342">
        <v>0</v>
      </c>
      <c r="AK217" s="342">
        <v>0</v>
      </c>
      <c r="AL217" s="342">
        <v>0</v>
      </c>
      <c r="AM217" s="342">
        <v>0</v>
      </c>
      <c r="AN217" s="342">
        <v>0</v>
      </c>
      <c r="AO217" s="342">
        <v>0</v>
      </c>
      <c r="AP217" s="342">
        <v>2602</v>
      </c>
      <c r="AQ217" s="342">
        <v>0</v>
      </c>
      <c r="AR217" s="342">
        <v>0</v>
      </c>
      <c r="AS217" s="342">
        <v>6932</v>
      </c>
      <c r="AT217" s="342">
        <v>0</v>
      </c>
      <c r="AU217" s="342">
        <v>0</v>
      </c>
      <c r="AV217" s="342">
        <v>78659</v>
      </c>
      <c r="AW217" s="342">
        <v>0</v>
      </c>
      <c r="AX217" s="342">
        <v>88193</v>
      </c>
      <c r="AY217" s="342">
        <v>88193</v>
      </c>
      <c r="AZ217" s="342">
        <v>0</v>
      </c>
      <c r="BA217" s="342">
        <v>0</v>
      </c>
      <c r="BB217" s="342">
        <v>0</v>
      </c>
      <c r="BC217" s="342">
        <v>0</v>
      </c>
      <c r="BD217" s="342">
        <v>0</v>
      </c>
      <c r="BE217" s="342">
        <v>1999</v>
      </c>
      <c r="BF217" s="342">
        <v>1999</v>
      </c>
      <c r="BG217" s="342">
        <v>1999</v>
      </c>
      <c r="BH217" s="342">
        <v>0</v>
      </c>
      <c r="BI217" s="342">
        <v>0</v>
      </c>
      <c r="BJ217" s="342">
        <v>90192</v>
      </c>
      <c r="BK217" s="342">
        <v>90192</v>
      </c>
      <c r="BL217" s="342">
        <v>0</v>
      </c>
      <c r="BM217" s="342">
        <v>0</v>
      </c>
      <c r="BN217" s="342">
        <v>0</v>
      </c>
      <c r="BO217" s="342">
        <v>0</v>
      </c>
      <c r="BP217" s="342">
        <v>0</v>
      </c>
      <c r="BQ217" s="342">
        <v>0</v>
      </c>
      <c r="BR217" s="342">
        <v>1484</v>
      </c>
      <c r="BS217" s="342">
        <v>0</v>
      </c>
      <c r="BT217" s="342">
        <v>0</v>
      </c>
      <c r="BU217" s="342">
        <v>0</v>
      </c>
      <c r="BV217" s="342">
        <v>0</v>
      </c>
      <c r="BW217" s="342">
        <v>1484</v>
      </c>
      <c r="BX217" s="342">
        <v>0</v>
      </c>
      <c r="BY217" s="342">
        <v>5266</v>
      </c>
      <c r="BZ217" s="342">
        <v>0</v>
      </c>
      <c r="CA217" s="342">
        <v>0</v>
      </c>
    </row>
    <row r="218" spans="1:79">
      <c r="A218" s="431" t="str">
        <f t="shared" si="3"/>
        <v>1743202264075000</v>
      </c>
      <c r="B218" s="341" t="s">
        <v>1493</v>
      </c>
      <c r="C218" s="341" t="s">
        <v>543</v>
      </c>
      <c r="D218" s="341" t="s">
        <v>557</v>
      </c>
      <c r="E218" s="341" t="s">
        <v>720</v>
      </c>
      <c r="F218" s="341" t="s">
        <v>573</v>
      </c>
      <c r="G218" s="341" t="s">
        <v>574</v>
      </c>
      <c r="H218" s="341" t="s">
        <v>546</v>
      </c>
      <c r="J218" s="341" t="s">
        <v>725</v>
      </c>
      <c r="K218" s="341" t="s">
        <v>550</v>
      </c>
      <c r="L218" s="341" t="s">
        <v>717</v>
      </c>
      <c r="M218" s="341" t="s">
        <v>720</v>
      </c>
      <c r="N218" s="341" t="s">
        <v>715</v>
      </c>
      <c r="O218" s="341" t="s">
        <v>720</v>
      </c>
      <c r="P218" s="341" t="s">
        <v>715</v>
      </c>
      <c r="Q218" s="341" t="s">
        <v>716</v>
      </c>
      <c r="R218" s="341" t="s">
        <v>717</v>
      </c>
      <c r="S218" s="341" t="s">
        <v>715</v>
      </c>
      <c r="T218" s="342">
        <v>0</v>
      </c>
      <c r="U218" s="342">
        <v>0</v>
      </c>
      <c r="V218" s="342">
        <v>169787</v>
      </c>
      <c r="W218" s="342">
        <v>12744</v>
      </c>
      <c r="X218" s="342">
        <v>0</v>
      </c>
      <c r="Y218" s="342">
        <v>0</v>
      </c>
      <c r="Z218" s="342">
        <v>207112</v>
      </c>
      <c r="AA218" s="342">
        <v>0</v>
      </c>
      <c r="AB218" s="342">
        <v>0</v>
      </c>
      <c r="AC218" s="342">
        <v>0</v>
      </c>
      <c r="AD218" s="342">
        <v>0</v>
      </c>
      <c r="AE218" s="342">
        <v>193226</v>
      </c>
      <c r="AF218" s="342">
        <v>13886</v>
      </c>
      <c r="AG218" s="342">
        <v>0</v>
      </c>
      <c r="AH218" s="342">
        <v>305206</v>
      </c>
      <c r="AI218" s="342">
        <v>98094</v>
      </c>
      <c r="AJ218" s="342">
        <v>0</v>
      </c>
      <c r="AK218" s="342">
        <v>207112</v>
      </c>
      <c r="AL218" s="342">
        <v>0</v>
      </c>
      <c r="AM218" s="342">
        <v>0</v>
      </c>
      <c r="AN218" s="342">
        <v>0</v>
      </c>
      <c r="AO218" s="342">
        <v>0</v>
      </c>
      <c r="AP218" s="342">
        <v>0</v>
      </c>
      <c r="AQ218" s="342">
        <v>85937</v>
      </c>
      <c r="AR218" s="342">
        <v>0</v>
      </c>
      <c r="AS218" s="342">
        <v>0</v>
      </c>
    </row>
    <row r="219" spans="1:79">
      <c r="A219" s="431" t="str">
        <f t="shared" si="3"/>
        <v>1753202264075000</v>
      </c>
      <c r="B219" s="341" t="s">
        <v>1493</v>
      </c>
      <c r="C219" s="341" t="s">
        <v>543</v>
      </c>
      <c r="D219" s="341" t="s">
        <v>557</v>
      </c>
      <c r="E219" s="341" t="s">
        <v>719</v>
      </c>
      <c r="F219" s="341" t="s">
        <v>573</v>
      </c>
      <c r="G219" s="341" t="s">
        <v>574</v>
      </c>
      <c r="H219" s="341" t="s">
        <v>546</v>
      </c>
      <c r="J219" s="341" t="s">
        <v>725</v>
      </c>
      <c r="K219" s="341" t="s">
        <v>550</v>
      </c>
      <c r="L219" s="341" t="s">
        <v>717</v>
      </c>
      <c r="M219" s="341" t="s">
        <v>720</v>
      </c>
      <c r="N219" s="341" t="s">
        <v>715</v>
      </c>
      <c r="O219" s="341" t="s">
        <v>714</v>
      </c>
      <c r="P219" s="341" t="s">
        <v>715</v>
      </c>
      <c r="Q219" s="341" t="s">
        <v>716</v>
      </c>
      <c r="R219" s="341" t="s">
        <v>717</v>
      </c>
      <c r="S219" s="341" t="s">
        <v>715</v>
      </c>
      <c r="T219" s="342">
        <v>0</v>
      </c>
      <c r="U219" s="342">
        <v>0</v>
      </c>
      <c r="V219" s="342">
        <v>92341</v>
      </c>
      <c r="W219" s="342">
        <v>66247</v>
      </c>
      <c r="X219" s="342">
        <v>0</v>
      </c>
      <c r="Y219" s="342">
        <v>0</v>
      </c>
      <c r="Z219" s="342">
        <v>181774</v>
      </c>
      <c r="AA219" s="342">
        <v>0</v>
      </c>
      <c r="AB219" s="342">
        <v>0</v>
      </c>
      <c r="AC219" s="342">
        <v>0</v>
      </c>
      <c r="AD219" s="342">
        <v>0</v>
      </c>
      <c r="AE219" s="342">
        <v>106782</v>
      </c>
      <c r="AF219" s="342">
        <v>74992</v>
      </c>
      <c r="AG219" s="342">
        <v>0</v>
      </c>
      <c r="AH219" s="342">
        <v>268958</v>
      </c>
      <c r="AI219" s="342">
        <v>87184</v>
      </c>
      <c r="AJ219" s="342">
        <v>0</v>
      </c>
      <c r="AK219" s="342">
        <v>181774</v>
      </c>
      <c r="AL219" s="342">
        <v>0</v>
      </c>
      <c r="AM219" s="342">
        <v>0</v>
      </c>
      <c r="AN219" s="342">
        <v>0</v>
      </c>
      <c r="AO219" s="342">
        <v>0</v>
      </c>
      <c r="AP219" s="342">
        <v>0</v>
      </c>
      <c r="AQ219" s="342">
        <v>85304</v>
      </c>
      <c r="AR219" s="342">
        <v>0</v>
      </c>
      <c r="AS219" s="342">
        <v>0</v>
      </c>
    </row>
    <row r="220" spans="1:79">
      <c r="A220" s="431" t="str">
        <f t="shared" si="3"/>
        <v>1773202264075000</v>
      </c>
      <c r="B220" s="341" t="s">
        <v>1493</v>
      </c>
      <c r="C220" s="341" t="s">
        <v>543</v>
      </c>
      <c r="D220" s="341" t="s">
        <v>557</v>
      </c>
      <c r="E220" s="341" t="s">
        <v>717</v>
      </c>
      <c r="F220" s="341" t="s">
        <v>573</v>
      </c>
      <c r="G220" s="341" t="s">
        <v>574</v>
      </c>
      <c r="H220" s="341" t="s">
        <v>546</v>
      </c>
      <c r="J220" s="341" t="s">
        <v>725</v>
      </c>
      <c r="K220" s="341" t="s">
        <v>550</v>
      </c>
      <c r="L220" s="341" t="s">
        <v>717</v>
      </c>
      <c r="M220" s="341" t="s">
        <v>720</v>
      </c>
      <c r="N220" s="341" t="s">
        <v>715</v>
      </c>
      <c r="O220" s="341" t="s">
        <v>717</v>
      </c>
      <c r="P220" s="341" t="s">
        <v>715</v>
      </c>
      <c r="Q220" s="341" t="s">
        <v>716</v>
      </c>
      <c r="R220" s="341" t="s">
        <v>718</v>
      </c>
      <c r="S220" s="341" t="s">
        <v>715</v>
      </c>
      <c r="T220" s="342">
        <v>0</v>
      </c>
      <c r="U220" s="342">
        <v>841</v>
      </c>
      <c r="V220" s="342">
        <v>1976</v>
      </c>
      <c r="W220" s="342">
        <v>0</v>
      </c>
      <c r="X220" s="342">
        <v>0</v>
      </c>
      <c r="Y220" s="342">
        <v>0</v>
      </c>
      <c r="Z220" s="342">
        <v>3430</v>
      </c>
      <c r="AA220" s="342">
        <v>0</v>
      </c>
      <c r="AB220" s="342">
        <v>0</v>
      </c>
      <c r="AC220" s="342">
        <v>0</v>
      </c>
      <c r="AD220" s="342">
        <v>1024</v>
      </c>
      <c r="AE220" s="342">
        <v>2406</v>
      </c>
      <c r="AF220" s="342">
        <v>0</v>
      </c>
      <c r="AG220" s="342">
        <v>0</v>
      </c>
      <c r="AH220" s="342">
        <v>7018</v>
      </c>
      <c r="AI220" s="342">
        <v>3588</v>
      </c>
      <c r="AJ220" s="342">
        <v>0</v>
      </c>
      <c r="AK220" s="342">
        <v>3430</v>
      </c>
      <c r="AL220" s="342">
        <v>0</v>
      </c>
      <c r="AM220" s="342">
        <v>0</v>
      </c>
      <c r="AN220" s="342">
        <v>0</v>
      </c>
      <c r="AO220" s="342">
        <v>0</v>
      </c>
      <c r="AP220" s="342">
        <v>0</v>
      </c>
      <c r="AQ220" s="342">
        <v>1255</v>
      </c>
      <c r="AR220" s="342">
        <v>0</v>
      </c>
      <c r="AS220" s="342">
        <v>0</v>
      </c>
    </row>
    <row r="221" spans="1:79">
      <c r="A221" s="431" t="str">
        <f t="shared" si="3"/>
        <v>1783202264075000</v>
      </c>
      <c r="B221" s="341" t="s">
        <v>1493</v>
      </c>
      <c r="C221" s="341" t="s">
        <v>543</v>
      </c>
      <c r="D221" s="341" t="s">
        <v>557</v>
      </c>
      <c r="E221" s="341" t="s">
        <v>729</v>
      </c>
      <c r="F221" s="341" t="s">
        <v>573</v>
      </c>
      <c r="G221" s="341" t="s">
        <v>574</v>
      </c>
      <c r="H221" s="341" t="s">
        <v>546</v>
      </c>
      <c r="J221" s="341" t="s">
        <v>725</v>
      </c>
      <c r="K221" s="341" t="s">
        <v>550</v>
      </c>
      <c r="L221" s="341" t="s">
        <v>717</v>
      </c>
      <c r="M221" s="341" t="s">
        <v>720</v>
      </c>
      <c r="N221" s="341" t="s">
        <v>715</v>
      </c>
      <c r="O221" s="341" t="s">
        <v>731</v>
      </c>
      <c r="P221" s="341" t="s">
        <v>715</v>
      </c>
      <c r="Q221" s="341" t="s">
        <v>716</v>
      </c>
      <c r="R221" s="341" t="s">
        <v>718</v>
      </c>
      <c r="S221" s="341" t="s">
        <v>715</v>
      </c>
      <c r="T221" s="342">
        <v>0</v>
      </c>
      <c r="U221" s="342">
        <v>0</v>
      </c>
      <c r="V221" s="342">
        <v>0</v>
      </c>
      <c r="W221" s="342">
        <v>0</v>
      </c>
      <c r="X221" s="342">
        <v>0</v>
      </c>
      <c r="Y221" s="342">
        <v>0</v>
      </c>
      <c r="Z221" s="342">
        <v>0</v>
      </c>
      <c r="AA221" s="342">
        <v>0</v>
      </c>
      <c r="AB221" s="342">
        <v>0</v>
      </c>
      <c r="AC221" s="342">
        <v>0</v>
      </c>
      <c r="AD221" s="342">
        <v>0</v>
      </c>
      <c r="AE221" s="342">
        <v>0</v>
      </c>
      <c r="AF221" s="342">
        <v>0</v>
      </c>
      <c r="AG221" s="342">
        <v>0</v>
      </c>
      <c r="AH221" s="342">
        <v>2323</v>
      </c>
      <c r="AI221" s="342">
        <v>2323</v>
      </c>
      <c r="AJ221" s="342">
        <v>0</v>
      </c>
      <c r="AK221" s="342">
        <v>0</v>
      </c>
      <c r="AL221" s="342">
        <v>0</v>
      </c>
      <c r="AM221" s="342">
        <v>0</v>
      </c>
      <c r="AN221" s="342">
        <v>0</v>
      </c>
      <c r="AO221" s="342">
        <v>0</v>
      </c>
      <c r="AP221" s="342">
        <v>0</v>
      </c>
      <c r="AQ221" s="342">
        <v>711</v>
      </c>
      <c r="AR221" s="342">
        <v>0</v>
      </c>
      <c r="AS221" s="342">
        <v>0</v>
      </c>
    </row>
    <row r="222" spans="1:79">
      <c r="A222" s="431" t="str">
        <f t="shared" si="3"/>
        <v>1803202264075000</v>
      </c>
      <c r="B222" s="341" t="s">
        <v>1493</v>
      </c>
      <c r="C222" s="341" t="s">
        <v>543</v>
      </c>
      <c r="D222" s="341" t="s">
        <v>558</v>
      </c>
      <c r="E222" s="341" t="s">
        <v>545</v>
      </c>
      <c r="F222" s="341" t="s">
        <v>573</v>
      </c>
      <c r="G222" s="341" t="s">
        <v>574</v>
      </c>
      <c r="H222" s="341" t="s">
        <v>546</v>
      </c>
      <c r="J222" s="341" t="s">
        <v>725</v>
      </c>
      <c r="K222" s="341" t="s">
        <v>550</v>
      </c>
      <c r="L222" s="341" t="s">
        <v>717</v>
      </c>
      <c r="M222" s="341" t="s">
        <v>720</v>
      </c>
      <c r="N222" s="341" t="s">
        <v>715</v>
      </c>
      <c r="O222" s="341" t="s">
        <v>731</v>
      </c>
      <c r="P222" s="341" t="s">
        <v>715</v>
      </c>
      <c r="Q222" s="341" t="s">
        <v>716</v>
      </c>
      <c r="R222" s="341" t="s">
        <v>719</v>
      </c>
      <c r="S222" s="341" t="s">
        <v>715</v>
      </c>
      <c r="T222" s="342">
        <v>0</v>
      </c>
      <c r="U222" s="342">
        <v>0</v>
      </c>
      <c r="V222" s="342">
        <v>5266</v>
      </c>
      <c r="W222" s="342">
        <v>0</v>
      </c>
      <c r="X222" s="342">
        <v>0</v>
      </c>
      <c r="Y222" s="342">
        <v>0</v>
      </c>
      <c r="Z222" s="342">
        <v>6750</v>
      </c>
      <c r="AA222" s="342">
        <v>0</v>
      </c>
      <c r="AB222" s="342">
        <v>0</v>
      </c>
      <c r="AC222" s="342">
        <v>0</v>
      </c>
      <c r="AD222" s="342">
        <v>0</v>
      </c>
      <c r="AE222" s="342">
        <v>6750</v>
      </c>
      <c r="AF222" s="342">
        <v>0</v>
      </c>
      <c r="AG222" s="342">
        <v>0</v>
      </c>
      <c r="AH222" s="342">
        <v>96942</v>
      </c>
      <c r="AI222" s="342">
        <v>90192</v>
      </c>
      <c r="AJ222" s="342">
        <v>0</v>
      </c>
      <c r="AK222" s="342">
        <v>6750</v>
      </c>
      <c r="AL222" s="342">
        <v>0</v>
      </c>
      <c r="AM222" s="342">
        <v>0</v>
      </c>
      <c r="AN222" s="342">
        <v>0</v>
      </c>
      <c r="AO222" s="342">
        <v>0</v>
      </c>
      <c r="AP222" s="342">
        <v>0</v>
      </c>
      <c r="AQ222" s="342">
        <v>60426</v>
      </c>
      <c r="AR222" s="342">
        <v>0</v>
      </c>
      <c r="AS222" s="342">
        <v>0</v>
      </c>
    </row>
    <row r="223" spans="1:79">
      <c r="A223" s="431" t="str">
        <f t="shared" si="3"/>
        <v>1743301264075000</v>
      </c>
      <c r="B223" s="341" t="s">
        <v>1493</v>
      </c>
      <c r="C223" s="341" t="s">
        <v>543</v>
      </c>
      <c r="D223" s="341" t="s">
        <v>557</v>
      </c>
      <c r="E223" s="341" t="s">
        <v>720</v>
      </c>
      <c r="F223" s="341" t="s">
        <v>573</v>
      </c>
      <c r="G223" s="341" t="s">
        <v>574</v>
      </c>
      <c r="H223" s="341" t="s">
        <v>546</v>
      </c>
      <c r="J223" s="341" t="s">
        <v>724</v>
      </c>
      <c r="K223" s="341" t="s">
        <v>548</v>
      </c>
      <c r="L223" s="341" t="s">
        <v>717</v>
      </c>
      <c r="M223" s="341" t="s">
        <v>720</v>
      </c>
      <c r="N223" s="341" t="s">
        <v>715</v>
      </c>
      <c r="O223" s="341" t="s">
        <v>720</v>
      </c>
      <c r="P223" s="341" t="s">
        <v>715</v>
      </c>
      <c r="Q223" s="341" t="s">
        <v>716</v>
      </c>
      <c r="R223" s="341" t="s">
        <v>717</v>
      </c>
      <c r="S223" s="341" t="s">
        <v>715</v>
      </c>
      <c r="T223" s="342">
        <v>3</v>
      </c>
      <c r="U223" s="342">
        <v>0</v>
      </c>
      <c r="V223" s="342">
        <v>20000</v>
      </c>
      <c r="W223" s="342">
        <v>0</v>
      </c>
      <c r="X223" s="342">
        <v>0</v>
      </c>
      <c r="Y223" s="342">
        <v>0</v>
      </c>
      <c r="Z223" s="342">
        <v>0</v>
      </c>
      <c r="AA223" s="342">
        <v>100</v>
      </c>
      <c r="AB223" s="342">
        <v>23400</v>
      </c>
      <c r="AC223" s="342">
        <v>1000</v>
      </c>
      <c r="AD223" s="342">
        <v>4231001</v>
      </c>
      <c r="AE223" s="342">
        <v>4160401</v>
      </c>
      <c r="AF223" s="342">
        <v>4180</v>
      </c>
      <c r="AG223" s="342">
        <v>0</v>
      </c>
      <c r="AH223" s="342">
        <v>0</v>
      </c>
      <c r="AI223" s="342">
        <v>0</v>
      </c>
      <c r="AJ223" s="342">
        <v>0</v>
      </c>
      <c r="AK223" s="342">
        <v>0</v>
      </c>
      <c r="AL223" s="342">
        <v>125135</v>
      </c>
      <c r="AM223" s="342">
        <v>221668</v>
      </c>
      <c r="AN223" s="342">
        <v>8248</v>
      </c>
      <c r="AO223" s="342">
        <v>14797</v>
      </c>
      <c r="AP223" s="342">
        <v>3088</v>
      </c>
      <c r="AQ223" s="342">
        <v>14487</v>
      </c>
      <c r="AR223" s="342">
        <v>0</v>
      </c>
      <c r="AS223" s="342">
        <v>0</v>
      </c>
      <c r="AT223" s="342">
        <v>0</v>
      </c>
      <c r="AU223" s="342">
        <v>0</v>
      </c>
      <c r="AV223" s="342">
        <v>0</v>
      </c>
      <c r="AW223" s="342">
        <v>0</v>
      </c>
      <c r="AX223" s="342">
        <v>0</v>
      </c>
      <c r="AY223" s="342">
        <v>0</v>
      </c>
      <c r="AZ223" s="342">
        <v>0</v>
      </c>
      <c r="BA223" s="342">
        <v>0</v>
      </c>
      <c r="BB223" s="342">
        <v>1</v>
      </c>
      <c r="BC223" s="342">
        <v>0</v>
      </c>
      <c r="BD223" s="342">
        <v>0</v>
      </c>
      <c r="BE223" s="342">
        <v>0</v>
      </c>
      <c r="BF223" s="342">
        <v>0</v>
      </c>
      <c r="BG223" s="342">
        <v>0</v>
      </c>
      <c r="BH223" s="342">
        <v>0</v>
      </c>
      <c r="BI223" s="342">
        <v>0</v>
      </c>
      <c r="BJ223" s="342">
        <v>3630401</v>
      </c>
      <c r="BK223" s="342">
        <v>200</v>
      </c>
      <c r="BL223" s="342">
        <v>0</v>
      </c>
      <c r="BM223" s="342">
        <v>0</v>
      </c>
      <c r="BN223" s="342">
        <v>0</v>
      </c>
      <c r="BO223" s="342">
        <v>1000000</v>
      </c>
      <c r="BP223" s="342">
        <v>4171011</v>
      </c>
      <c r="BQ223" s="342">
        <v>0</v>
      </c>
      <c r="BR223" s="342">
        <v>0</v>
      </c>
      <c r="BS223" s="342">
        <v>0</v>
      </c>
      <c r="BT223" s="342">
        <v>0</v>
      </c>
      <c r="BU223" s="342">
        <v>0</v>
      </c>
      <c r="BV223" s="342">
        <v>0</v>
      </c>
      <c r="BW223" s="342">
        <v>0</v>
      </c>
      <c r="BX223" s="342">
        <v>0</v>
      </c>
      <c r="BY223" s="342">
        <v>0</v>
      </c>
      <c r="BZ223" s="342">
        <v>0</v>
      </c>
      <c r="CA223" s="342">
        <v>0</v>
      </c>
    </row>
    <row r="224" spans="1:79">
      <c r="A224" s="431" t="str">
        <f t="shared" si="3"/>
        <v>1753301264075000</v>
      </c>
      <c r="B224" s="341" t="s">
        <v>1493</v>
      </c>
      <c r="C224" s="341" t="s">
        <v>543</v>
      </c>
      <c r="D224" s="341" t="s">
        <v>557</v>
      </c>
      <c r="E224" s="341" t="s">
        <v>719</v>
      </c>
      <c r="F224" s="341" t="s">
        <v>573</v>
      </c>
      <c r="G224" s="341" t="s">
        <v>574</v>
      </c>
      <c r="H224" s="341" t="s">
        <v>546</v>
      </c>
      <c r="J224" s="341" t="s">
        <v>724</v>
      </c>
      <c r="K224" s="341" t="s">
        <v>548</v>
      </c>
      <c r="L224" s="341" t="s">
        <v>717</v>
      </c>
      <c r="M224" s="341" t="s">
        <v>720</v>
      </c>
      <c r="N224" s="341" t="s">
        <v>715</v>
      </c>
      <c r="O224" s="341" t="s">
        <v>714</v>
      </c>
      <c r="P224" s="341" t="s">
        <v>715</v>
      </c>
      <c r="Q224" s="341" t="s">
        <v>716</v>
      </c>
      <c r="R224" s="341" t="s">
        <v>717</v>
      </c>
      <c r="S224" s="341" t="s">
        <v>715</v>
      </c>
      <c r="T224" s="342">
        <v>3</v>
      </c>
      <c r="U224" s="342">
        <v>0</v>
      </c>
      <c r="V224" s="342">
        <v>20000</v>
      </c>
      <c r="W224" s="342">
        <v>0</v>
      </c>
      <c r="X224" s="342">
        <v>0</v>
      </c>
      <c r="Y224" s="342">
        <v>0</v>
      </c>
      <c r="Z224" s="342">
        <v>0</v>
      </c>
      <c r="AA224" s="342">
        <v>100</v>
      </c>
      <c r="AB224" s="342">
        <v>23400</v>
      </c>
      <c r="AC224" s="342">
        <v>1000</v>
      </c>
      <c r="AD224" s="342">
        <v>4231001</v>
      </c>
      <c r="AE224" s="342">
        <v>4160401</v>
      </c>
      <c r="AF224" s="342">
        <v>4180</v>
      </c>
      <c r="AG224" s="342">
        <v>0</v>
      </c>
      <c r="AH224" s="342">
        <v>0</v>
      </c>
      <c r="AI224" s="342">
        <v>0</v>
      </c>
      <c r="AJ224" s="342">
        <v>0</v>
      </c>
      <c r="AK224" s="342">
        <v>0</v>
      </c>
      <c r="AL224" s="342">
        <v>124166</v>
      </c>
      <c r="AM224" s="342">
        <v>233176</v>
      </c>
      <c r="AN224" s="342">
        <v>10150</v>
      </c>
      <c r="AO224" s="342">
        <v>9477</v>
      </c>
      <c r="AP224" s="342">
        <v>4373</v>
      </c>
      <c r="AQ224" s="342">
        <v>0</v>
      </c>
      <c r="AR224" s="342">
        <v>0</v>
      </c>
      <c r="AS224" s="342">
        <v>0</v>
      </c>
      <c r="AT224" s="342">
        <v>0</v>
      </c>
      <c r="AU224" s="342">
        <v>0</v>
      </c>
      <c r="AV224" s="342">
        <v>0</v>
      </c>
      <c r="AW224" s="342">
        <v>0</v>
      </c>
      <c r="AX224" s="342">
        <v>0</v>
      </c>
      <c r="AY224" s="342">
        <v>0</v>
      </c>
      <c r="AZ224" s="342">
        <v>0</v>
      </c>
      <c r="BA224" s="342">
        <v>0</v>
      </c>
      <c r="BB224" s="342">
        <v>1</v>
      </c>
      <c r="BC224" s="342">
        <v>0</v>
      </c>
      <c r="BD224" s="342">
        <v>0</v>
      </c>
      <c r="BE224" s="342">
        <v>0</v>
      </c>
      <c r="BF224" s="342">
        <v>0</v>
      </c>
      <c r="BG224" s="342">
        <v>0</v>
      </c>
      <c r="BH224" s="342">
        <v>0</v>
      </c>
      <c r="BI224" s="342">
        <v>0</v>
      </c>
      <c r="BJ224" s="342">
        <v>3570401</v>
      </c>
      <c r="BK224" s="342">
        <v>200</v>
      </c>
      <c r="BL224" s="342">
        <v>0</v>
      </c>
      <c r="BM224" s="342">
        <v>0</v>
      </c>
      <c r="BN224" s="342">
        <v>0</v>
      </c>
      <c r="BO224" s="342">
        <v>1000000</v>
      </c>
      <c r="BP224" s="342">
        <v>4171011</v>
      </c>
      <c r="BQ224" s="342">
        <v>0</v>
      </c>
      <c r="BR224" s="342">
        <v>0</v>
      </c>
      <c r="BS224" s="342">
        <v>0</v>
      </c>
      <c r="BT224" s="342">
        <v>0</v>
      </c>
      <c r="BU224" s="342">
        <v>0</v>
      </c>
      <c r="BV224" s="342">
        <v>0</v>
      </c>
      <c r="BW224" s="342">
        <v>0</v>
      </c>
      <c r="BX224" s="342">
        <v>0</v>
      </c>
      <c r="BY224" s="342">
        <v>0</v>
      </c>
      <c r="BZ224" s="342">
        <v>0</v>
      </c>
      <c r="CA224" s="342">
        <v>0</v>
      </c>
    </row>
    <row r="225" spans="1:82">
      <c r="A225" s="431" t="str">
        <f t="shared" si="3"/>
        <v>1773301264075000</v>
      </c>
      <c r="B225" s="341" t="s">
        <v>1493</v>
      </c>
      <c r="C225" s="341" t="s">
        <v>543</v>
      </c>
      <c r="D225" s="341" t="s">
        <v>557</v>
      </c>
      <c r="E225" s="341" t="s">
        <v>717</v>
      </c>
      <c r="F225" s="341" t="s">
        <v>573</v>
      </c>
      <c r="G225" s="341" t="s">
        <v>574</v>
      </c>
      <c r="H225" s="341" t="s">
        <v>546</v>
      </c>
      <c r="J225" s="341" t="s">
        <v>724</v>
      </c>
      <c r="K225" s="341" t="s">
        <v>548</v>
      </c>
      <c r="L225" s="341" t="s">
        <v>717</v>
      </c>
      <c r="M225" s="341" t="s">
        <v>720</v>
      </c>
      <c r="N225" s="341" t="s">
        <v>715</v>
      </c>
      <c r="O225" s="341" t="s">
        <v>717</v>
      </c>
      <c r="P225" s="341" t="s">
        <v>715</v>
      </c>
      <c r="Q225" s="341" t="s">
        <v>716</v>
      </c>
      <c r="R225" s="341" t="s">
        <v>718</v>
      </c>
      <c r="S225" s="341" t="s">
        <v>715</v>
      </c>
      <c r="T225" s="342">
        <v>4</v>
      </c>
      <c r="U225" s="342">
        <v>612</v>
      </c>
      <c r="V225" s="342">
        <v>20000</v>
      </c>
      <c r="W225" s="342">
        <v>0</v>
      </c>
      <c r="X225" s="342">
        <v>0</v>
      </c>
      <c r="Y225" s="342">
        <v>0</v>
      </c>
      <c r="Z225" s="342">
        <v>0</v>
      </c>
      <c r="AA225" s="342">
        <v>100</v>
      </c>
      <c r="AB225" s="342">
        <v>23400</v>
      </c>
      <c r="AC225" s="342">
        <v>1000</v>
      </c>
      <c r="AD225" s="342">
        <v>4231001</v>
      </c>
      <c r="AE225" s="342">
        <v>4090401</v>
      </c>
      <c r="AF225" s="342">
        <v>4180</v>
      </c>
      <c r="AG225" s="342">
        <v>0</v>
      </c>
      <c r="AH225" s="342">
        <v>0</v>
      </c>
      <c r="AI225" s="342">
        <v>0</v>
      </c>
      <c r="AJ225" s="342">
        <v>0</v>
      </c>
      <c r="AK225" s="342">
        <v>0</v>
      </c>
      <c r="AL225" s="342">
        <v>2468</v>
      </c>
      <c r="AM225" s="342">
        <v>1026</v>
      </c>
      <c r="AN225" s="342">
        <v>0</v>
      </c>
      <c r="AO225" s="342">
        <v>0</v>
      </c>
      <c r="AP225" s="342">
        <v>0</v>
      </c>
      <c r="AQ225" s="342">
        <v>0</v>
      </c>
      <c r="AR225" s="342">
        <v>0</v>
      </c>
      <c r="AS225" s="342">
        <v>0</v>
      </c>
      <c r="AT225" s="342">
        <v>0</v>
      </c>
      <c r="AU225" s="342">
        <v>0</v>
      </c>
      <c r="AV225" s="342">
        <v>0</v>
      </c>
      <c r="AW225" s="342">
        <v>0</v>
      </c>
      <c r="AX225" s="342">
        <v>0</v>
      </c>
      <c r="AY225" s="342">
        <v>0</v>
      </c>
      <c r="AZ225" s="342">
        <v>0</v>
      </c>
      <c r="BA225" s="342">
        <v>0</v>
      </c>
      <c r="BB225" s="342">
        <v>1</v>
      </c>
      <c r="BC225" s="342">
        <v>0</v>
      </c>
      <c r="BD225" s="342">
        <v>0</v>
      </c>
      <c r="BE225" s="342">
        <v>0</v>
      </c>
      <c r="BF225" s="342">
        <v>0</v>
      </c>
      <c r="BG225" s="342">
        <v>0</v>
      </c>
      <c r="BH225" s="342">
        <v>0</v>
      </c>
      <c r="BI225" s="342">
        <v>0</v>
      </c>
      <c r="BJ225" s="342">
        <v>4010328</v>
      </c>
      <c r="BK225" s="342">
        <v>200</v>
      </c>
      <c r="BL225" s="342">
        <v>0</v>
      </c>
      <c r="BM225" s="342">
        <v>0</v>
      </c>
      <c r="BN225" s="342">
        <v>0</v>
      </c>
      <c r="BO225" s="342">
        <v>1000000</v>
      </c>
      <c r="BP225" s="342">
        <v>4171011</v>
      </c>
      <c r="BQ225" s="342">
        <v>0</v>
      </c>
      <c r="BR225" s="342">
        <v>0</v>
      </c>
      <c r="BS225" s="342">
        <v>0</v>
      </c>
      <c r="BT225" s="342">
        <v>0</v>
      </c>
      <c r="BU225" s="342">
        <v>0</v>
      </c>
      <c r="BV225" s="342">
        <v>0</v>
      </c>
      <c r="BW225" s="342">
        <v>0</v>
      </c>
      <c r="BX225" s="342">
        <v>0</v>
      </c>
      <c r="BY225" s="342">
        <v>0</v>
      </c>
      <c r="BZ225" s="342">
        <v>0</v>
      </c>
      <c r="CA225" s="342">
        <v>0</v>
      </c>
    </row>
    <row r="226" spans="1:82">
      <c r="A226" s="431" t="str">
        <f t="shared" si="3"/>
        <v>1783301264075000</v>
      </c>
      <c r="B226" s="341" t="s">
        <v>1493</v>
      </c>
      <c r="C226" s="341" t="s">
        <v>543</v>
      </c>
      <c r="D226" s="341" t="s">
        <v>557</v>
      </c>
      <c r="E226" s="341" t="s">
        <v>729</v>
      </c>
      <c r="F226" s="341" t="s">
        <v>573</v>
      </c>
      <c r="G226" s="341" t="s">
        <v>574</v>
      </c>
      <c r="H226" s="341" t="s">
        <v>546</v>
      </c>
      <c r="J226" s="341" t="s">
        <v>724</v>
      </c>
      <c r="K226" s="341" t="s">
        <v>548</v>
      </c>
      <c r="L226" s="341" t="s">
        <v>717</v>
      </c>
      <c r="M226" s="341" t="s">
        <v>720</v>
      </c>
      <c r="N226" s="341" t="s">
        <v>715</v>
      </c>
      <c r="O226" s="341" t="s">
        <v>731</v>
      </c>
      <c r="P226" s="341" t="s">
        <v>715</v>
      </c>
      <c r="Q226" s="341" t="s">
        <v>716</v>
      </c>
      <c r="R226" s="341" t="s">
        <v>718</v>
      </c>
      <c r="S226" s="341" t="s">
        <v>715</v>
      </c>
      <c r="T226" s="342">
        <v>4</v>
      </c>
      <c r="U226" s="342">
        <v>749</v>
      </c>
      <c r="V226" s="342">
        <v>20000</v>
      </c>
      <c r="W226" s="342">
        <v>0</v>
      </c>
      <c r="X226" s="342">
        <v>0</v>
      </c>
      <c r="Y226" s="342">
        <v>0</v>
      </c>
      <c r="Z226" s="342">
        <v>0</v>
      </c>
      <c r="AA226" s="342">
        <v>100</v>
      </c>
      <c r="AB226" s="342">
        <v>23400</v>
      </c>
      <c r="AC226" s="342">
        <v>1000</v>
      </c>
      <c r="AD226" s="342">
        <v>4231001</v>
      </c>
      <c r="AE226" s="342">
        <v>4090401</v>
      </c>
      <c r="AF226" s="342">
        <v>4180</v>
      </c>
      <c r="AG226" s="342">
        <v>0</v>
      </c>
      <c r="AH226" s="342">
        <v>0</v>
      </c>
      <c r="AI226" s="342">
        <v>0</v>
      </c>
      <c r="AJ226" s="342">
        <v>0</v>
      </c>
      <c r="AK226" s="342">
        <v>0</v>
      </c>
      <c r="AL226" s="342">
        <v>1228</v>
      </c>
      <c r="AM226" s="342">
        <v>1397</v>
      </c>
      <c r="AN226" s="342">
        <v>0</v>
      </c>
      <c r="AO226" s="342">
        <v>0</v>
      </c>
      <c r="AP226" s="342">
        <v>0</v>
      </c>
      <c r="AQ226" s="342">
        <v>0</v>
      </c>
      <c r="AR226" s="342">
        <v>0</v>
      </c>
      <c r="AS226" s="342">
        <v>0</v>
      </c>
      <c r="AT226" s="342">
        <v>0</v>
      </c>
      <c r="AU226" s="342">
        <v>0</v>
      </c>
      <c r="AV226" s="342">
        <v>0</v>
      </c>
      <c r="AW226" s="342">
        <v>0</v>
      </c>
      <c r="AX226" s="342">
        <v>0</v>
      </c>
      <c r="AY226" s="342">
        <v>0</v>
      </c>
      <c r="AZ226" s="342">
        <v>0</v>
      </c>
      <c r="BA226" s="342">
        <v>0</v>
      </c>
      <c r="BB226" s="342">
        <v>1</v>
      </c>
      <c r="BC226" s="342">
        <v>0</v>
      </c>
      <c r="BD226" s="342">
        <v>0</v>
      </c>
      <c r="BE226" s="342">
        <v>0</v>
      </c>
      <c r="BF226" s="342">
        <v>0</v>
      </c>
      <c r="BG226" s="342">
        <v>0</v>
      </c>
      <c r="BH226" s="342">
        <v>0</v>
      </c>
      <c r="BI226" s="342">
        <v>0</v>
      </c>
      <c r="BJ226" s="342">
        <v>4010328</v>
      </c>
      <c r="BK226" s="342">
        <v>200</v>
      </c>
      <c r="BL226" s="342">
        <v>0</v>
      </c>
      <c r="BM226" s="342">
        <v>0</v>
      </c>
      <c r="BN226" s="342">
        <v>0</v>
      </c>
      <c r="BO226" s="342">
        <v>1000000</v>
      </c>
      <c r="BP226" s="342">
        <v>4171011</v>
      </c>
      <c r="BQ226" s="342">
        <v>0</v>
      </c>
      <c r="BR226" s="342">
        <v>0</v>
      </c>
      <c r="BS226" s="342">
        <v>0</v>
      </c>
      <c r="BT226" s="342">
        <v>0</v>
      </c>
      <c r="BU226" s="342">
        <v>0</v>
      </c>
      <c r="BV226" s="342">
        <v>0</v>
      </c>
      <c r="BW226" s="342">
        <v>0</v>
      </c>
      <c r="BX226" s="342">
        <v>0</v>
      </c>
      <c r="BY226" s="342">
        <v>0</v>
      </c>
      <c r="BZ226" s="342">
        <v>0</v>
      </c>
      <c r="CA226" s="342">
        <v>0</v>
      </c>
    </row>
    <row r="227" spans="1:82">
      <c r="A227" s="431" t="str">
        <f t="shared" si="3"/>
        <v>1803301264075000</v>
      </c>
      <c r="B227" s="341" t="s">
        <v>1493</v>
      </c>
      <c r="C227" s="341" t="s">
        <v>543</v>
      </c>
      <c r="D227" s="341" t="s">
        <v>558</v>
      </c>
      <c r="E227" s="341" t="s">
        <v>545</v>
      </c>
      <c r="F227" s="341" t="s">
        <v>573</v>
      </c>
      <c r="G227" s="341" t="s">
        <v>574</v>
      </c>
      <c r="H227" s="341" t="s">
        <v>546</v>
      </c>
      <c r="J227" s="341" t="s">
        <v>724</v>
      </c>
      <c r="K227" s="341" t="s">
        <v>548</v>
      </c>
      <c r="L227" s="341" t="s">
        <v>717</v>
      </c>
      <c r="M227" s="341" t="s">
        <v>720</v>
      </c>
      <c r="N227" s="341" t="s">
        <v>715</v>
      </c>
      <c r="O227" s="341" t="s">
        <v>731</v>
      </c>
      <c r="P227" s="341" t="s">
        <v>715</v>
      </c>
      <c r="Q227" s="341" t="s">
        <v>716</v>
      </c>
      <c r="R227" s="341" t="s">
        <v>719</v>
      </c>
      <c r="S227" s="341" t="s">
        <v>715</v>
      </c>
      <c r="T227" s="342">
        <v>3</v>
      </c>
      <c r="U227" s="342">
        <v>0</v>
      </c>
      <c r="V227" s="342">
        <v>20000</v>
      </c>
      <c r="W227" s="342">
        <v>0</v>
      </c>
      <c r="X227" s="342">
        <v>0</v>
      </c>
      <c r="Y227" s="342">
        <v>0</v>
      </c>
      <c r="Z227" s="342">
        <v>0</v>
      </c>
      <c r="AA227" s="342">
        <v>100</v>
      </c>
      <c r="AB227" s="342">
        <v>23400</v>
      </c>
      <c r="AC227" s="342">
        <v>1000</v>
      </c>
      <c r="AD227" s="342">
        <v>4231001</v>
      </c>
      <c r="AE227" s="342">
        <v>4150401</v>
      </c>
      <c r="AF227" s="342">
        <v>4180</v>
      </c>
      <c r="AG227" s="342">
        <v>0</v>
      </c>
      <c r="AH227" s="342">
        <v>0</v>
      </c>
      <c r="AI227" s="342">
        <v>0</v>
      </c>
      <c r="AJ227" s="342">
        <v>0</v>
      </c>
      <c r="AK227" s="342">
        <v>0</v>
      </c>
      <c r="AL227" s="342">
        <v>104760</v>
      </c>
      <c r="AM227" s="342">
        <v>166870</v>
      </c>
      <c r="AN227" s="342">
        <v>548</v>
      </c>
      <c r="AO227" s="342">
        <v>0</v>
      </c>
      <c r="AP227" s="342">
        <v>521</v>
      </c>
      <c r="AQ227" s="342">
        <v>0</v>
      </c>
      <c r="AR227" s="342">
        <v>0</v>
      </c>
      <c r="AS227" s="342">
        <v>0</v>
      </c>
      <c r="AT227" s="342">
        <v>0</v>
      </c>
      <c r="AU227" s="342">
        <v>0</v>
      </c>
      <c r="AV227" s="342">
        <v>0</v>
      </c>
      <c r="AW227" s="342">
        <v>0</v>
      </c>
      <c r="AX227" s="342">
        <v>0</v>
      </c>
      <c r="AY227" s="342">
        <v>0</v>
      </c>
      <c r="AZ227" s="342">
        <v>0</v>
      </c>
      <c r="BA227" s="342">
        <v>0</v>
      </c>
      <c r="BB227" s="342">
        <v>1</v>
      </c>
      <c r="BC227" s="342">
        <v>0</v>
      </c>
      <c r="BD227" s="342">
        <v>0</v>
      </c>
      <c r="BE227" s="342">
        <v>0</v>
      </c>
      <c r="BF227" s="342">
        <v>0</v>
      </c>
      <c r="BG227" s="342">
        <v>0</v>
      </c>
      <c r="BH227" s="342">
        <v>0</v>
      </c>
      <c r="BI227" s="342">
        <v>0</v>
      </c>
      <c r="BJ227" s="342">
        <v>4150327</v>
      </c>
      <c r="BK227" s="342">
        <v>0</v>
      </c>
      <c r="BL227" s="342">
        <v>0</v>
      </c>
      <c r="BM227" s="342">
        <v>0</v>
      </c>
      <c r="BN227" s="342">
        <v>0</v>
      </c>
      <c r="BO227" s="342">
        <v>320000</v>
      </c>
      <c r="BP227" s="342">
        <v>4150401</v>
      </c>
      <c r="BQ227" s="342">
        <v>0</v>
      </c>
      <c r="BR227" s="342">
        <v>0</v>
      </c>
      <c r="BS227" s="342">
        <v>0</v>
      </c>
      <c r="BT227" s="342">
        <v>0</v>
      </c>
      <c r="BU227" s="342">
        <v>0</v>
      </c>
      <c r="BV227" s="342">
        <v>0</v>
      </c>
      <c r="BW227" s="342">
        <v>0</v>
      </c>
      <c r="BX227" s="342">
        <v>0</v>
      </c>
      <c r="BY227" s="342">
        <v>0</v>
      </c>
      <c r="BZ227" s="342">
        <v>0</v>
      </c>
      <c r="CA227" s="342">
        <v>0</v>
      </c>
    </row>
    <row r="228" spans="1:82">
      <c r="A228" s="431" t="str">
        <f t="shared" si="3"/>
        <v>1743302264075000</v>
      </c>
      <c r="B228" s="341" t="s">
        <v>1493</v>
      </c>
      <c r="C228" s="341" t="s">
        <v>543</v>
      </c>
      <c r="D228" s="341" t="s">
        <v>557</v>
      </c>
      <c r="E228" s="341" t="s">
        <v>720</v>
      </c>
      <c r="F228" s="341" t="s">
        <v>573</v>
      </c>
      <c r="G228" s="341" t="s">
        <v>574</v>
      </c>
      <c r="H228" s="341" t="s">
        <v>546</v>
      </c>
      <c r="J228" s="341" t="s">
        <v>724</v>
      </c>
      <c r="K228" s="341" t="s">
        <v>550</v>
      </c>
      <c r="L228" s="341" t="s">
        <v>717</v>
      </c>
      <c r="M228" s="341" t="s">
        <v>720</v>
      </c>
      <c r="N228" s="341" t="s">
        <v>715</v>
      </c>
      <c r="O228" s="341" t="s">
        <v>720</v>
      </c>
      <c r="P228" s="341" t="s">
        <v>715</v>
      </c>
      <c r="Q228" s="341" t="s">
        <v>716</v>
      </c>
      <c r="R228" s="341" t="s">
        <v>717</v>
      </c>
      <c r="S228" s="341" t="s">
        <v>715</v>
      </c>
      <c r="T228" s="342">
        <v>0</v>
      </c>
      <c r="U228" s="342">
        <v>0</v>
      </c>
      <c r="V228" s="342">
        <v>0</v>
      </c>
      <c r="W228" s="342">
        <v>0</v>
      </c>
      <c r="X228" s="342">
        <v>0</v>
      </c>
    </row>
    <row r="229" spans="1:82">
      <c r="A229" s="431" t="str">
        <f t="shared" si="3"/>
        <v>1753302264075000</v>
      </c>
      <c r="B229" s="341" t="s">
        <v>1493</v>
      </c>
      <c r="C229" s="341" t="s">
        <v>543</v>
      </c>
      <c r="D229" s="341" t="s">
        <v>557</v>
      </c>
      <c r="E229" s="341" t="s">
        <v>719</v>
      </c>
      <c r="F229" s="341" t="s">
        <v>573</v>
      </c>
      <c r="G229" s="341" t="s">
        <v>574</v>
      </c>
      <c r="H229" s="341" t="s">
        <v>546</v>
      </c>
      <c r="J229" s="341" t="s">
        <v>724</v>
      </c>
      <c r="K229" s="341" t="s">
        <v>550</v>
      </c>
      <c r="L229" s="341" t="s">
        <v>717</v>
      </c>
      <c r="M229" s="341" t="s">
        <v>720</v>
      </c>
      <c r="N229" s="341" t="s">
        <v>715</v>
      </c>
      <c r="O229" s="341" t="s">
        <v>714</v>
      </c>
      <c r="P229" s="341" t="s">
        <v>715</v>
      </c>
      <c r="Q229" s="341" t="s">
        <v>716</v>
      </c>
      <c r="R229" s="341" t="s">
        <v>717</v>
      </c>
      <c r="S229" s="341" t="s">
        <v>715</v>
      </c>
      <c r="T229" s="342">
        <v>0</v>
      </c>
      <c r="U229" s="342">
        <v>0</v>
      </c>
      <c r="V229" s="342">
        <v>0</v>
      </c>
      <c r="W229" s="342">
        <v>0</v>
      </c>
      <c r="X229" s="342">
        <v>0</v>
      </c>
    </row>
    <row r="230" spans="1:82">
      <c r="A230" s="431" t="str">
        <f t="shared" si="3"/>
        <v>1773302264075000</v>
      </c>
      <c r="B230" s="341" t="s">
        <v>1493</v>
      </c>
      <c r="C230" s="341" t="s">
        <v>543</v>
      </c>
      <c r="D230" s="341" t="s">
        <v>557</v>
      </c>
      <c r="E230" s="341" t="s">
        <v>717</v>
      </c>
      <c r="F230" s="341" t="s">
        <v>573</v>
      </c>
      <c r="G230" s="341" t="s">
        <v>574</v>
      </c>
      <c r="H230" s="341" t="s">
        <v>546</v>
      </c>
      <c r="J230" s="341" t="s">
        <v>724</v>
      </c>
      <c r="K230" s="341" t="s">
        <v>550</v>
      </c>
      <c r="L230" s="341" t="s">
        <v>717</v>
      </c>
      <c r="M230" s="341" t="s">
        <v>720</v>
      </c>
      <c r="N230" s="341" t="s">
        <v>715</v>
      </c>
      <c r="O230" s="341" t="s">
        <v>717</v>
      </c>
      <c r="P230" s="341" t="s">
        <v>715</v>
      </c>
      <c r="Q230" s="341" t="s">
        <v>716</v>
      </c>
      <c r="R230" s="341" t="s">
        <v>718</v>
      </c>
      <c r="S230" s="341" t="s">
        <v>715</v>
      </c>
      <c r="T230" s="342">
        <v>0</v>
      </c>
      <c r="U230" s="342">
        <v>0</v>
      </c>
      <c r="V230" s="342">
        <v>0</v>
      </c>
      <c r="W230" s="342">
        <v>0</v>
      </c>
      <c r="X230" s="342">
        <v>0</v>
      </c>
    </row>
    <row r="231" spans="1:82">
      <c r="A231" s="431" t="str">
        <f t="shared" si="3"/>
        <v>1783302264075000</v>
      </c>
      <c r="B231" s="341" t="s">
        <v>1493</v>
      </c>
      <c r="C231" s="341" t="s">
        <v>543</v>
      </c>
      <c r="D231" s="341" t="s">
        <v>557</v>
      </c>
      <c r="E231" s="341" t="s">
        <v>729</v>
      </c>
      <c r="F231" s="341" t="s">
        <v>573</v>
      </c>
      <c r="G231" s="341" t="s">
        <v>574</v>
      </c>
      <c r="H231" s="341" t="s">
        <v>546</v>
      </c>
      <c r="J231" s="341" t="s">
        <v>724</v>
      </c>
      <c r="K231" s="341" t="s">
        <v>550</v>
      </c>
      <c r="L231" s="341" t="s">
        <v>717</v>
      </c>
      <c r="M231" s="341" t="s">
        <v>720</v>
      </c>
      <c r="N231" s="341" t="s">
        <v>715</v>
      </c>
      <c r="O231" s="341" t="s">
        <v>731</v>
      </c>
      <c r="P231" s="341" t="s">
        <v>715</v>
      </c>
      <c r="Q231" s="341" t="s">
        <v>716</v>
      </c>
      <c r="R231" s="341" t="s">
        <v>718</v>
      </c>
      <c r="S231" s="341" t="s">
        <v>715</v>
      </c>
      <c r="T231" s="342">
        <v>0</v>
      </c>
      <c r="U231" s="342">
        <v>0</v>
      </c>
      <c r="V231" s="342">
        <v>0</v>
      </c>
      <c r="W231" s="342">
        <v>0</v>
      </c>
      <c r="X231" s="342">
        <v>0</v>
      </c>
    </row>
    <row r="232" spans="1:82">
      <c r="A232" s="431" t="str">
        <f t="shared" si="3"/>
        <v>1803302264075000</v>
      </c>
      <c r="B232" s="341" t="s">
        <v>1493</v>
      </c>
      <c r="C232" s="341" t="s">
        <v>543</v>
      </c>
      <c r="D232" s="341" t="s">
        <v>558</v>
      </c>
      <c r="E232" s="341" t="s">
        <v>545</v>
      </c>
      <c r="F232" s="341" t="s">
        <v>573</v>
      </c>
      <c r="G232" s="341" t="s">
        <v>574</v>
      </c>
      <c r="H232" s="341" t="s">
        <v>546</v>
      </c>
      <c r="J232" s="341" t="s">
        <v>724</v>
      </c>
      <c r="K232" s="341" t="s">
        <v>550</v>
      </c>
      <c r="L232" s="341" t="s">
        <v>717</v>
      </c>
      <c r="M232" s="341" t="s">
        <v>720</v>
      </c>
      <c r="N232" s="341" t="s">
        <v>715</v>
      </c>
      <c r="O232" s="341" t="s">
        <v>731</v>
      </c>
      <c r="P232" s="341" t="s">
        <v>715</v>
      </c>
      <c r="Q232" s="341" t="s">
        <v>716</v>
      </c>
      <c r="R232" s="341" t="s">
        <v>719</v>
      </c>
      <c r="S232" s="341" t="s">
        <v>715</v>
      </c>
      <c r="T232" s="342">
        <v>0</v>
      </c>
      <c r="U232" s="342">
        <v>0</v>
      </c>
      <c r="V232" s="342">
        <v>0</v>
      </c>
      <c r="W232" s="342">
        <v>0</v>
      </c>
      <c r="X232" s="342">
        <v>0</v>
      </c>
    </row>
    <row r="233" spans="1:82">
      <c r="A233" s="431" t="str">
        <f t="shared" si="3"/>
        <v>1744001264075000</v>
      </c>
      <c r="B233" s="341" t="s">
        <v>1493</v>
      </c>
      <c r="C233" s="341" t="s">
        <v>543</v>
      </c>
      <c r="D233" s="341" t="s">
        <v>557</v>
      </c>
      <c r="E233" s="341" t="s">
        <v>720</v>
      </c>
      <c r="F233" s="341" t="s">
        <v>573</v>
      </c>
      <c r="G233" s="341" t="s">
        <v>574</v>
      </c>
      <c r="H233" s="341" t="s">
        <v>546</v>
      </c>
      <c r="J233" s="341" t="s">
        <v>560</v>
      </c>
      <c r="K233" s="341" t="s">
        <v>548</v>
      </c>
      <c r="L233" s="341" t="s">
        <v>717</v>
      </c>
      <c r="M233" s="341" t="s">
        <v>720</v>
      </c>
      <c r="N233" s="341" t="s">
        <v>715</v>
      </c>
      <c r="O233" s="341" t="s">
        <v>720</v>
      </c>
      <c r="P233" s="341" t="s">
        <v>715</v>
      </c>
      <c r="Q233" s="341" t="s">
        <v>716</v>
      </c>
      <c r="R233" s="341" t="s">
        <v>717</v>
      </c>
      <c r="S233" s="341" t="s">
        <v>715</v>
      </c>
      <c r="T233" s="342">
        <v>0</v>
      </c>
      <c r="U233" s="342">
        <v>0</v>
      </c>
      <c r="V233" s="342">
        <v>194452</v>
      </c>
      <c r="W233" s="342">
        <v>222372</v>
      </c>
      <c r="X233" s="342">
        <v>0</v>
      </c>
      <c r="Y233" s="342">
        <v>0</v>
      </c>
      <c r="Z233" s="342">
        <v>0</v>
      </c>
      <c r="AA233" s="342">
        <v>0</v>
      </c>
      <c r="AB233" s="342">
        <v>0</v>
      </c>
      <c r="AC233" s="342">
        <v>0</v>
      </c>
      <c r="AD233" s="342">
        <v>0</v>
      </c>
      <c r="AE233" s="342">
        <v>0</v>
      </c>
      <c r="AF233" s="342">
        <v>0</v>
      </c>
      <c r="AG233" s="342">
        <v>0</v>
      </c>
      <c r="AH233" s="342">
        <v>0</v>
      </c>
      <c r="AI233" s="342">
        <v>0</v>
      </c>
      <c r="AJ233" s="342">
        <v>35</v>
      </c>
      <c r="AK233" s="342">
        <v>35</v>
      </c>
      <c r="AL233" s="342">
        <v>0</v>
      </c>
      <c r="AM233" s="342">
        <v>0</v>
      </c>
      <c r="AN233" s="342">
        <v>1069</v>
      </c>
      <c r="AO233" s="342">
        <v>1069</v>
      </c>
      <c r="AP233" s="342">
        <v>193226</v>
      </c>
      <c r="AQ233" s="342">
        <v>193226</v>
      </c>
      <c r="AR233" s="342">
        <v>0</v>
      </c>
      <c r="AS233" s="342">
        <v>0</v>
      </c>
      <c r="AT233" s="342">
        <v>122</v>
      </c>
      <c r="AU233" s="342">
        <v>28042</v>
      </c>
      <c r="AV233" s="342">
        <v>0</v>
      </c>
      <c r="AW233" s="342">
        <v>0</v>
      </c>
      <c r="AX233" s="342">
        <v>12756</v>
      </c>
      <c r="AY233" s="342">
        <v>17485</v>
      </c>
      <c r="AZ233" s="342">
        <v>0</v>
      </c>
      <c r="BA233" s="342">
        <v>0</v>
      </c>
      <c r="BB233" s="342">
        <v>11260</v>
      </c>
      <c r="BC233" s="342">
        <v>11260</v>
      </c>
      <c r="BD233" s="342">
        <v>0</v>
      </c>
      <c r="BE233" s="342">
        <v>0</v>
      </c>
      <c r="BF233" s="342">
        <v>1496</v>
      </c>
      <c r="BG233" s="342">
        <v>1496</v>
      </c>
      <c r="BH233" s="342">
        <v>4729</v>
      </c>
      <c r="BI233" s="342">
        <v>207208</v>
      </c>
      <c r="BJ233" s="342">
        <v>239857</v>
      </c>
      <c r="BK233" s="342">
        <v>0</v>
      </c>
      <c r="BL233" s="342">
        <v>27920</v>
      </c>
      <c r="BM233" s="342">
        <v>0</v>
      </c>
      <c r="BN233" s="342">
        <v>4729</v>
      </c>
      <c r="BO233" s="342">
        <v>32649</v>
      </c>
      <c r="BP233" s="342">
        <v>0</v>
      </c>
      <c r="BQ233" s="342">
        <v>0</v>
      </c>
      <c r="BR233" s="342">
        <v>0</v>
      </c>
      <c r="BS233" s="342">
        <v>0</v>
      </c>
      <c r="BT233" s="342">
        <v>32649</v>
      </c>
      <c r="BU233" s="342">
        <v>0</v>
      </c>
      <c r="BV233" s="342">
        <v>0</v>
      </c>
      <c r="BW233" s="342">
        <v>0</v>
      </c>
      <c r="BX233" s="342">
        <v>0</v>
      </c>
      <c r="BY233" s="342">
        <v>0</v>
      </c>
      <c r="BZ233" s="342">
        <v>0</v>
      </c>
      <c r="CA233" s="342">
        <v>0</v>
      </c>
      <c r="CB233" s="342">
        <v>0</v>
      </c>
      <c r="CC233" s="342">
        <v>0</v>
      </c>
      <c r="CD233" s="342">
        <v>0</v>
      </c>
    </row>
    <row r="234" spans="1:82">
      <c r="A234" s="431" t="str">
        <f t="shared" si="3"/>
        <v>1754001264075000</v>
      </c>
      <c r="B234" s="341" t="s">
        <v>1493</v>
      </c>
      <c r="C234" s="341" t="s">
        <v>543</v>
      </c>
      <c r="D234" s="341" t="s">
        <v>557</v>
      </c>
      <c r="E234" s="341" t="s">
        <v>719</v>
      </c>
      <c r="F234" s="341" t="s">
        <v>573</v>
      </c>
      <c r="G234" s="341" t="s">
        <v>574</v>
      </c>
      <c r="H234" s="341" t="s">
        <v>546</v>
      </c>
      <c r="J234" s="341" t="s">
        <v>560</v>
      </c>
      <c r="K234" s="341" t="s">
        <v>548</v>
      </c>
      <c r="L234" s="341" t="s">
        <v>717</v>
      </c>
      <c r="M234" s="341" t="s">
        <v>720</v>
      </c>
      <c r="N234" s="341" t="s">
        <v>715</v>
      </c>
      <c r="O234" s="341" t="s">
        <v>714</v>
      </c>
      <c r="P234" s="341" t="s">
        <v>715</v>
      </c>
      <c r="Q234" s="341" t="s">
        <v>716</v>
      </c>
      <c r="R234" s="341" t="s">
        <v>717</v>
      </c>
      <c r="S234" s="341" t="s">
        <v>715</v>
      </c>
      <c r="T234" s="342">
        <v>0</v>
      </c>
      <c r="U234" s="342">
        <v>0</v>
      </c>
      <c r="V234" s="342">
        <v>115611</v>
      </c>
      <c r="W234" s="342">
        <v>132573</v>
      </c>
      <c r="X234" s="342">
        <v>0</v>
      </c>
      <c r="Y234" s="342">
        <v>0</v>
      </c>
      <c r="Z234" s="342">
        <v>0</v>
      </c>
      <c r="AA234" s="342">
        <v>0</v>
      </c>
      <c r="AB234" s="342">
        <v>0</v>
      </c>
      <c r="AC234" s="342">
        <v>0</v>
      </c>
      <c r="AD234" s="342">
        <v>0</v>
      </c>
      <c r="AE234" s="342">
        <v>0</v>
      </c>
      <c r="AF234" s="342">
        <v>0</v>
      </c>
      <c r="AG234" s="342">
        <v>0</v>
      </c>
      <c r="AH234" s="342">
        <v>0</v>
      </c>
      <c r="AI234" s="342">
        <v>0</v>
      </c>
      <c r="AJ234" s="342">
        <v>24</v>
      </c>
      <c r="AK234" s="342">
        <v>24</v>
      </c>
      <c r="AL234" s="342">
        <v>0</v>
      </c>
      <c r="AM234" s="342">
        <v>0</v>
      </c>
      <c r="AN234" s="342">
        <v>8657</v>
      </c>
      <c r="AO234" s="342">
        <v>8657</v>
      </c>
      <c r="AP234" s="342">
        <v>106782</v>
      </c>
      <c r="AQ234" s="342">
        <v>106782</v>
      </c>
      <c r="AR234" s="342">
        <v>0</v>
      </c>
      <c r="AS234" s="342">
        <v>0</v>
      </c>
      <c r="AT234" s="342">
        <v>148</v>
      </c>
      <c r="AU234" s="342">
        <v>17110</v>
      </c>
      <c r="AV234" s="342">
        <v>0</v>
      </c>
      <c r="AW234" s="342">
        <v>0</v>
      </c>
      <c r="AX234" s="342">
        <v>66259</v>
      </c>
      <c r="AY234" s="342">
        <v>70365</v>
      </c>
      <c r="AZ234" s="342">
        <v>0</v>
      </c>
      <c r="BA234" s="342">
        <v>0</v>
      </c>
      <c r="BB234" s="342">
        <v>65158</v>
      </c>
      <c r="BC234" s="342">
        <v>65158</v>
      </c>
      <c r="BD234" s="342">
        <v>0</v>
      </c>
      <c r="BE234" s="342">
        <v>0</v>
      </c>
      <c r="BF234" s="342">
        <v>1101</v>
      </c>
      <c r="BG234" s="342">
        <v>1101</v>
      </c>
      <c r="BH234" s="342">
        <v>4106</v>
      </c>
      <c r="BI234" s="342">
        <v>181870</v>
      </c>
      <c r="BJ234" s="342">
        <v>202938</v>
      </c>
      <c r="BK234" s="342">
        <v>0</v>
      </c>
      <c r="BL234" s="342">
        <v>16962</v>
      </c>
      <c r="BM234" s="342">
        <v>0</v>
      </c>
      <c r="BN234" s="342">
        <v>4106</v>
      </c>
      <c r="BO234" s="342">
        <v>21068</v>
      </c>
      <c r="BP234" s="342">
        <v>0</v>
      </c>
      <c r="BQ234" s="342">
        <v>0</v>
      </c>
      <c r="BR234" s="342">
        <v>0</v>
      </c>
      <c r="BS234" s="342">
        <v>0</v>
      </c>
      <c r="BT234" s="342">
        <v>21068</v>
      </c>
      <c r="BU234" s="342">
        <v>0</v>
      </c>
      <c r="BV234" s="342">
        <v>0</v>
      </c>
      <c r="BW234" s="342">
        <v>0</v>
      </c>
      <c r="BX234" s="342">
        <v>0</v>
      </c>
      <c r="BY234" s="342">
        <v>0</v>
      </c>
      <c r="BZ234" s="342">
        <v>0</v>
      </c>
      <c r="CA234" s="342">
        <v>0</v>
      </c>
      <c r="CB234" s="342">
        <v>0</v>
      </c>
      <c r="CC234" s="342">
        <v>0</v>
      </c>
      <c r="CD234" s="342">
        <v>0</v>
      </c>
    </row>
    <row r="235" spans="1:82">
      <c r="A235" s="431" t="str">
        <f t="shared" si="3"/>
        <v>1774001264075000</v>
      </c>
      <c r="B235" s="341" t="s">
        <v>1493</v>
      </c>
      <c r="C235" s="341" t="s">
        <v>543</v>
      </c>
      <c r="D235" s="341" t="s">
        <v>557</v>
      </c>
      <c r="E235" s="341" t="s">
        <v>717</v>
      </c>
      <c r="F235" s="341" t="s">
        <v>573</v>
      </c>
      <c r="G235" s="341" t="s">
        <v>574</v>
      </c>
      <c r="H235" s="341" t="s">
        <v>546</v>
      </c>
      <c r="J235" s="341" t="s">
        <v>560</v>
      </c>
      <c r="K235" s="341" t="s">
        <v>548</v>
      </c>
      <c r="L235" s="341" t="s">
        <v>717</v>
      </c>
      <c r="M235" s="341" t="s">
        <v>720</v>
      </c>
      <c r="N235" s="341" t="s">
        <v>715</v>
      </c>
      <c r="O235" s="341" t="s">
        <v>717</v>
      </c>
      <c r="P235" s="341" t="s">
        <v>715</v>
      </c>
      <c r="Q235" s="341" t="s">
        <v>716</v>
      </c>
      <c r="R235" s="341" t="s">
        <v>718</v>
      </c>
      <c r="S235" s="341" t="s">
        <v>715</v>
      </c>
      <c r="T235" s="342">
        <v>0</v>
      </c>
      <c r="U235" s="342">
        <v>0</v>
      </c>
      <c r="V235" s="342">
        <v>3442</v>
      </c>
      <c r="W235" s="342">
        <v>6292</v>
      </c>
      <c r="X235" s="342">
        <v>0</v>
      </c>
      <c r="Y235" s="342">
        <v>0</v>
      </c>
      <c r="Z235" s="342">
        <v>0</v>
      </c>
      <c r="AA235" s="342">
        <v>0</v>
      </c>
      <c r="AB235" s="342">
        <v>0</v>
      </c>
      <c r="AC235" s="342">
        <v>0</v>
      </c>
      <c r="AD235" s="342">
        <v>0</v>
      </c>
      <c r="AE235" s="342">
        <v>0</v>
      </c>
      <c r="AF235" s="342">
        <v>1024</v>
      </c>
      <c r="AG235" s="342">
        <v>1024</v>
      </c>
      <c r="AH235" s="342">
        <v>0</v>
      </c>
      <c r="AI235" s="342">
        <v>0</v>
      </c>
      <c r="AJ235" s="342">
        <v>0</v>
      </c>
      <c r="AK235" s="342">
        <v>0</v>
      </c>
      <c r="AL235" s="342">
        <v>0</v>
      </c>
      <c r="AM235" s="342">
        <v>0</v>
      </c>
      <c r="AN235" s="342">
        <v>0</v>
      </c>
      <c r="AO235" s="342">
        <v>0</v>
      </c>
      <c r="AP235" s="342">
        <v>2406</v>
      </c>
      <c r="AQ235" s="342">
        <v>2406</v>
      </c>
      <c r="AR235" s="342">
        <v>0</v>
      </c>
      <c r="AS235" s="342">
        <v>0</v>
      </c>
      <c r="AT235" s="342">
        <v>12</v>
      </c>
      <c r="AU235" s="342">
        <v>2862</v>
      </c>
      <c r="AV235" s="342">
        <v>0</v>
      </c>
      <c r="AW235" s="342">
        <v>0</v>
      </c>
      <c r="AX235" s="342">
        <v>0</v>
      </c>
      <c r="AY235" s="342">
        <v>0</v>
      </c>
      <c r="AZ235" s="342">
        <v>0</v>
      </c>
      <c r="BA235" s="342">
        <v>0</v>
      </c>
      <c r="BB235" s="342">
        <v>0</v>
      </c>
      <c r="BC235" s="342">
        <v>0</v>
      </c>
      <c r="BD235" s="342">
        <v>0</v>
      </c>
      <c r="BE235" s="342">
        <v>0</v>
      </c>
      <c r="BF235" s="342">
        <v>0</v>
      </c>
      <c r="BG235" s="342">
        <v>0</v>
      </c>
      <c r="BH235" s="342">
        <v>0</v>
      </c>
      <c r="BI235" s="342">
        <v>3442</v>
      </c>
      <c r="BJ235" s="342">
        <v>6292</v>
      </c>
      <c r="BK235" s="342">
        <v>0</v>
      </c>
      <c r="BL235" s="342">
        <v>2850</v>
      </c>
      <c r="BM235" s="342">
        <v>0</v>
      </c>
      <c r="BN235" s="342">
        <v>0</v>
      </c>
      <c r="BO235" s="342">
        <v>2850</v>
      </c>
      <c r="BP235" s="342">
        <v>0</v>
      </c>
      <c r="BQ235" s="342">
        <v>0</v>
      </c>
      <c r="BR235" s="342">
        <v>0</v>
      </c>
      <c r="BS235" s="342">
        <v>0</v>
      </c>
      <c r="BT235" s="342">
        <v>2850</v>
      </c>
      <c r="BU235" s="342">
        <v>0</v>
      </c>
      <c r="BV235" s="342">
        <v>0</v>
      </c>
      <c r="BW235" s="342">
        <v>0</v>
      </c>
      <c r="BX235" s="342">
        <v>0</v>
      </c>
      <c r="BY235" s="342">
        <v>0</v>
      </c>
      <c r="BZ235" s="342">
        <v>0</v>
      </c>
      <c r="CA235" s="342">
        <v>0</v>
      </c>
      <c r="CB235" s="342">
        <v>0</v>
      </c>
      <c r="CC235" s="342">
        <v>0</v>
      </c>
      <c r="CD235" s="342">
        <v>0</v>
      </c>
    </row>
    <row r="236" spans="1:82">
      <c r="A236" s="431" t="str">
        <f t="shared" si="3"/>
        <v>1784001264075000</v>
      </c>
      <c r="B236" s="341" t="s">
        <v>1493</v>
      </c>
      <c r="C236" s="341" t="s">
        <v>543</v>
      </c>
      <c r="D236" s="341" t="s">
        <v>557</v>
      </c>
      <c r="E236" s="341" t="s">
        <v>729</v>
      </c>
      <c r="F236" s="341" t="s">
        <v>573</v>
      </c>
      <c r="G236" s="341" t="s">
        <v>574</v>
      </c>
      <c r="H236" s="341" t="s">
        <v>546</v>
      </c>
      <c r="J236" s="341" t="s">
        <v>560</v>
      </c>
      <c r="K236" s="341" t="s">
        <v>548</v>
      </c>
      <c r="L236" s="341" t="s">
        <v>717</v>
      </c>
      <c r="M236" s="341" t="s">
        <v>720</v>
      </c>
      <c r="N236" s="341" t="s">
        <v>715</v>
      </c>
      <c r="O236" s="341" t="s">
        <v>731</v>
      </c>
      <c r="P236" s="341" t="s">
        <v>715</v>
      </c>
      <c r="Q236" s="341" t="s">
        <v>716</v>
      </c>
      <c r="R236" s="341" t="s">
        <v>718</v>
      </c>
      <c r="S236" s="341" t="s">
        <v>715</v>
      </c>
      <c r="T236" s="342">
        <v>0</v>
      </c>
      <c r="U236" s="342">
        <v>0</v>
      </c>
      <c r="V236" s="342">
        <v>12</v>
      </c>
      <c r="W236" s="342">
        <v>2168</v>
      </c>
      <c r="X236" s="342">
        <v>0</v>
      </c>
      <c r="Y236" s="342">
        <v>0</v>
      </c>
      <c r="Z236" s="342">
        <v>0</v>
      </c>
      <c r="AA236" s="342">
        <v>0</v>
      </c>
      <c r="AB236" s="342">
        <v>0</v>
      </c>
      <c r="AC236" s="342">
        <v>0</v>
      </c>
      <c r="AD236" s="342">
        <v>0</v>
      </c>
      <c r="AE236" s="342">
        <v>0</v>
      </c>
      <c r="AF236" s="342">
        <v>0</v>
      </c>
      <c r="AG236" s="342">
        <v>0</v>
      </c>
      <c r="AH236" s="342">
        <v>0</v>
      </c>
      <c r="AI236" s="342">
        <v>0</v>
      </c>
      <c r="AJ236" s="342">
        <v>0</v>
      </c>
      <c r="AK236" s="342">
        <v>0</v>
      </c>
      <c r="AL236" s="342">
        <v>0</v>
      </c>
      <c r="AM236" s="342">
        <v>0</v>
      </c>
      <c r="AN236" s="342">
        <v>0</v>
      </c>
      <c r="AO236" s="342">
        <v>0</v>
      </c>
      <c r="AP236" s="342">
        <v>0</v>
      </c>
      <c r="AQ236" s="342">
        <v>0</v>
      </c>
      <c r="AR236" s="342">
        <v>0</v>
      </c>
      <c r="AS236" s="342">
        <v>0</v>
      </c>
      <c r="AT236" s="342">
        <v>12</v>
      </c>
      <c r="AU236" s="342">
        <v>2168</v>
      </c>
      <c r="AV236" s="342">
        <v>0</v>
      </c>
      <c r="AW236" s="342">
        <v>0</v>
      </c>
      <c r="AX236" s="342">
        <v>0</v>
      </c>
      <c r="AY236" s="342">
        <v>0</v>
      </c>
      <c r="AZ236" s="342">
        <v>0</v>
      </c>
      <c r="BA236" s="342">
        <v>0</v>
      </c>
      <c r="BB236" s="342">
        <v>0</v>
      </c>
      <c r="BC236" s="342">
        <v>0</v>
      </c>
      <c r="BD236" s="342">
        <v>0</v>
      </c>
      <c r="BE236" s="342">
        <v>0</v>
      </c>
      <c r="BF236" s="342">
        <v>0</v>
      </c>
      <c r="BG236" s="342">
        <v>0</v>
      </c>
      <c r="BH236" s="342">
        <v>0</v>
      </c>
      <c r="BI236" s="342">
        <v>12</v>
      </c>
      <c r="BJ236" s="342">
        <v>2168</v>
      </c>
      <c r="BK236" s="342">
        <v>0</v>
      </c>
      <c r="BL236" s="342">
        <v>2156</v>
      </c>
      <c r="BM236" s="342">
        <v>0</v>
      </c>
      <c r="BN236" s="342">
        <v>0</v>
      </c>
      <c r="BO236" s="342">
        <v>2156</v>
      </c>
      <c r="BP236" s="342">
        <v>0</v>
      </c>
      <c r="BQ236" s="342">
        <v>0</v>
      </c>
      <c r="BR236" s="342">
        <v>0</v>
      </c>
      <c r="BS236" s="342">
        <v>0</v>
      </c>
      <c r="BT236" s="342">
        <v>2156</v>
      </c>
      <c r="BU236" s="342">
        <v>0</v>
      </c>
      <c r="BV236" s="342">
        <v>0</v>
      </c>
      <c r="BW236" s="342">
        <v>0</v>
      </c>
      <c r="BX236" s="342">
        <v>0</v>
      </c>
      <c r="BY236" s="342">
        <v>0</v>
      </c>
      <c r="BZ236" s="342">
        <v>0</v>
      </c>
      <c r="CA236" s="342">
        <v>0</v>
      </c>
      <c r="CB236" s="342">
        <v>0</v>
      </c>
      <c r="CC236" s="342">
        <v>0</v>
      </c>
      <c r="CD236" s="342">
        <v>0</v>
      </c>
    </row>
    <row r="237" spans="1:82">
      <c r="A237" s="431" t="str">
        <f t="shared" si="3"/>
        <v>1804001264075000</v>
      </c>
      <c r="B237" s="341" t="s">
        <v>1493</v>
      </c>
      <c r="C237" s="341" t="s">
        <v>543</v>
      </c>
      <c r="D237" s="341" t="s">
        <v>558</v>
      </c>
      <c r="E237" s="341" t="s">
        <v>545</v>
      </c>
      <c r="F237" s="341" t="s">
        <v>573</v>
      </c>
      <c r="G237" s="341" t="s">
        <v>574</v>
      </c>
      <c r="H237" s="341" t="s">
        <v>546</v>
      </c>
      <c r="J237" s="341" t="s">
        <v>560</v>
      </c>
      <c r="K237" s="341" t="s">
        <v>548</v>
      </c>
      <c r="L237" s="341" t="s">
        <v>717</v>
      </c>
      <c r="M237" s="341" t="s">
        <v>720</v>
      </c>
      <c r="N237" s="341" t="s">
        <v>715</v>
      </c>
      <c r="O237" s="341" t="s">
        <v>731</v>
      </c>
      <c r="P237" s="341" t="s">
        <v>715</v>
      </c>
      <c r="Q237" s="341" t="s">
        <v>716</v>
      </c>
      <c r="R237" s="341" t="s">
        <v>719</v>
      </c>
      <c r="S237" s="341" t="s">
        <v>715</v>
      </c>
      <c r="T237" s="342">
        <v>0</v>
      </c>
      <c r="U237" s="342">
        <v>0</v>
      </c>
      <c r="V237" s="342">
        <v>6774</v>
      </c>
      <c r="W237" s="342">
        <v>55093</v>
      </c>
      <c r="X237" s="342">
        <v>0</v>
      </c>
      <c r="Y237" s="342">
        <v>0</v>
      </c>
      <c r="Z237" s="342">
        <v>0</v>
      </c>
      <c r="AA237" s="342">
        <v>0</v>
      </c>
      <c r="AB237" s="342">
        <v>0</v>
      </c>
      <c r="AC237" s="342">
        <v>0</v>
      </c>
      <c r="AD237" s="342">
        <v>0</v>
      </c>
      <c r="AE237" s="342">
        <v>0</v>
      </c>
      <c r="AF237" s="342">
        <v>0</v>
      </c>
      <c r="AG237" s="342">
        <v>0</v>
      </c>
      <c r="AH237" s="342">
        <v>0</v>
      </c>
      <c r="AI237" s="342">
        <v>0</v>
      </c>
      <c r="AJ237" s="342">
        <v>0</v>
      </c>
      <c r="AK237" s="342">
        <v>0</v>
      </c>
      <c r="AL237" s="342">
        <v>0</v>
      </c>
      <c r="AM237" s="342">
        <v>0</v>
      </c>
      <c r="AN237" s="342">
        <v>0</v>
      </c>
      <c r="AO237" s="342">
        <v>0</v>
      </c>
      <c r="AP237" s="342">
        <v>6750</v>
      </c>
      <c r="AQ237" s="342">
        <v>6750</v>
      </c>
      <c r="AR237" s="342">
        <v>0</v>
      </c>
      <c r="AS237" s="342">
        <v>0</v>
      </c>
      <c r="AT237" s="342">
        <v>24</v>
      </c>
      <c r="AU237" s="342">
        <v>48343</v>
      </c>
      <c r="AV237" s="342">
        <v>0</v>
      </c>
      <c r="AW237" s="342">
        <v>0</v>
      </c>
      <c r="AX237" s="342">
        <v>0</v>
      </c>
      <c r="AY237" s="342">
        <v>0</v>
      </c>
      <c r="AZ237" s="342">
        <v>0</v>
      </c>
      <c r="BA237" s="342">
        <v>0</v>
      </c>
      <c r="BB237" s="342">
        <v>0</v>
      </c>
      <c r="BC237" s="342">
        <v>0</v>
      </c>
      <c r="BD237" s="342">
        <v>0</v>
      </c>
      <c r="BE237" s="342">
        <v>0</v>
      </c>
      <c r="BF237" s="342">
        <v>0</v>
      </c>
      <c r="BG237" s="342">
        <v>0</v>
      </c>
      <c r="BH237" s="342">
        <v>0</v>
      </c>
      <c r="BI237" s="342">
        <v>6774</v>
      </c>
      <c r="BJ237" s="342">
        <v>55093</v>
      </c>
      <c r="BK237" s="342">
        <v>0</v>
      </c>
      <c r="BL237" s="342">
        <v>48319</v>
      </c>
      <c r="BM237" s="342">
        <v>0</v>
      </c>
      <c r="BN237" s="342">
        <v>0</v>
      </c>
      <c r="BO237" s="342">
        <v>48319</v>
      </c>
      <c r="BP237" s="342">
        <v>0</v>
      </c>
      <c r="BQ237" s="342">
        <v>0</v>
      </c>
      <c r="BR237" s="342">
        <v>0</v>
      </c>
      <c r="BS237" s="342">
        <v>0</v>
      </c>
      <c r="BT237" s="342">
        <v>48319</v>
      </c>
      <c r="BU237" s="342">
        <v>0</v>
      </c>
      <c r="BV237" s="342">
        <v>0</v>
      </c>
      <c r="BW237" s="342">
        <v>0</v>
      </c>
      <c r="BX237" s="342">
        <v>0</v>
      </c>
      <c r="BY237" s="342">
        <v>0</v>
      </c>
      <c r="BZ237" s="342">
        <v>0</v>
      </c>
      <c r="CA237" s="342">
        <v>0</v>
      </c>
      <c r="CB237" s="342">
        <v>0</v>
      </c>
      <c r="CC237" s="342">
        <v>0</v>
      </c>
      <c r="CD237" s="342">
        <v>0</v>
      </c>
    </row>
    <row r="238" spans="1:82">
      <c r="A238" s="431" t="str">
        <f t="shared" si="3"/>
        <v>1744002264075000</v>
      </c>
      <c r="B238" s="341" t="s">
        <v>1493</v>
      </c>
      <c r="C238" s="341" t="s">
        <v>543</v>
      </c>
      <c r="D238" s="341" t="s">
        <v>557</v>
      </c>
      <c r="E238" s="341" t="s">
        <v>720</v>
      </c>
      <c r="F238" s="341" t="s">
        <v>573</v>
      </c>
      <c r="G238" s="341" t="s">
        <v>574</v>
      </c>
      <c r="H238" s="341" t="s">
        <v>546</v>
      </c>
      <c r="J238" s="341" t="s">
        <v>560</v>
      </c>
      <c r="K238" s="341" t="s">
        <v>550</v>
      </c>
      <c r="L238" s="341" t="s">
        <v>717</v>
      </c>
      <c r="M238" s="341" t="s">
        <v>720</v>
      </c>
      <c r="N238" s="341" t="s">
        <v>715</v>
      </c>
      <c r="O238" s="341" t="s">
        <v>720</v>
      </c>
      <c r="P238" s="341" t="s">
        <v>715</v>
      </c>
      <c r="Q238" s="341" t="s">
        <v>716</v>
      </c>
      <c r="R238" s="341" t="s">
        <v>717</v>
      </c>
      <c r="S238" s="341" t="s">
        <v>715</v>
      </c>
      <c r="T238" s="342">
        <v>0</v>
      </c>
      <c r="U238" s="342">
        <v>0</v>
      </c>
      <c r="V238" s="342">
        <v>0</v>
      </c>
      <c r="W238" s="342">
        <v>0</v>
      </c>
      <c r="X238" s="342">
        <v>0</v>
      </c>
      <c r="Y238" s="342">
        <v>0</v>
      </c>
      <c r="Z238" s="342">
        <v>0</v>
      </c>
      <c r="AA238" s="342">
        <v>0</v>
      </c>
      <c r="AB238" s="342">
        <v>0</v>
      </c>
      <c r="AC238" s="342">
        <v>0</v>
      </c>
      <c r="AD238" s="342">
        <v>11248</v>
      </c>
      <c r="AE238" s="342">
        <v>11248</v>
      </c>
      <c r="AF238" s="342">
        <v>12</v>
      </c>
      <c r="AG238" s="342">
        <v>12</v>
      </c>
      <c r="AH238" s="342">
        <v>0</v>
      </c>
      <c r="AI238" s="342">
        <v>0</v>
      </c>
      <c r="AJ238" s="342">
        <v>0</v>
      </c>
      <c r="AK238" s="342">
        <v>0</v>
      </c>
      <c r="AL238" s="342">
        <v>0</v>
      </c>
      <c r="AM238" s="342">
        <v>0</v>
      </c>
      <c r="AN238" s="342">
        <v>0</v>
      </c>
      <c r="AO238" s="342">
        <v>0</v>
      </c>
      <c r="AP238" s="342">
        <v>0</v>
      </c>
      <c r="AQ238" s="342">
        <v>0</v>
      </c>
      <c r="AR238" s="342">
        <v>0</v>
      </c>
      <c r="AS238" s="342">
        <v>0</v>
      </c>
      <c r="AT238" s="342">
        <v>0</v>
      </c>
      <c r="AU238" s="342">
        <v>0</v>
      </c>
      <c r="AV238" s="342">
        <v>0</v>
      </c>
      <c r="AW238" s="342">
        <v>0</v>
      </c>
      <c r="AX238" s="342">
        <v>38</v>
      </c>
      <c r="AY238" s="342">
        <v>38</v>
      </c>
      <c r="AZ238" s="342">
        <v>0</v>
      </c>
      <c r="BA238" s="342">
        <v>0</v>
      </c>
      <c r="BB238" s="342">
        <v>0</v>
      </c>
      <c r="BC238" s="342">
        <v>0</v>
      </c>
      <c r="BD238" s="342">
        <v>84</v>
      </c>
      <c r="BE238" s="342">
        <v>84</v>
      </c>
      <c r="BF238" s="342">
        <v>0</v>
      </c>
      <c r="BG238" s="342">
        <v>0</v>
      </c>
      <c r="BH238" s="342">
        <v>0</v>
      </c>
      <c r="BI238" s="342">
        <v>27920</v>
      </c>
    </row>
    <row r="239" spans="1:82">
      <c r="A239" s="431" t="str">
        <f t="shared" si="3"/>
        <v>1754002264075000</v>
      </c>
      <c r="B239" s="341" t="s">
        <v>1493</v>
      </c>
      <c r="C239" s="341" t="s">
        <v>543</v>
      </c>
      <c r="D239" s="341" t="s">
        <v>557</v>
      </c>
      <c r="E239" s="341" t="s">
        <v>719</v>
      </c>
      <c r="F239" s="341" t="s">
        <v>573</v>
      </c>
      <c r="G239" s="341" t="s">
        <v>574</v>
      </c>
      <c r="H239" s="341" t="s">
        <v>546</v>
      </c>
      <c r="J239" s="341" t="s">
        <v>560</v>
      </c>
      <c r="K239" s="341" t="s">
        <v>550</v>
      </c>
      <c r="L239" s="341" t="s">
        <v>717</v>
      </c>
      <c r="M239" s="341" t="s">
        <v>720</v>
      </c>
      <c r="N239" s="341" t="s">
        <v>715</v>
      </c>
      <c r="O239" s="341" t="s">
        <v>714</v>
      </c>
      <c r="P239" s="341" t="s">
        <v>715</v>
      </c>
      <c r="Q239" s="341" t="s">
        <v>716</v>
      </c>
      <c r="R239" s="341" t="s">
        <v>717</v>
      </c>
      <c r="S239" s="341" t="s">
        <v>715</v>
      </c>
      <c r="T239" s="342">
        <v>0</v>
      </c>
      <c r="U239" s="342">
        <v>0</v>
      </c>
      <c r="V239" s="342">
        <v>0</v>
      </c>
      <c r="W239" s="342">
        <v>0</v>
      </c>
      <c r="X239" s="342">
        <v>0</v>
      </c>
      <c r="Y239" s="342">
        <v>0</v>
      </c>
      <c r="Z239" s="342">
        <v>0</v>
      </c>
      <c r="AA239" s="342">
        <v>0</v>
      </c>
      <c r="AB239" s="342">
        <v>0</v>
      </c>
      <c r="AC239" s="342">
        <v>0</v>
      </c>
      <c r="AD239" s="342">
        <v>65146</v>
      </c>
      <c r="AE239" s="342">
        <v>65146</v>
      </c>
      <c r="AF239" s="342">
        <v>12</v>
      </c>
      <c r="AG239" s="342">
        <v>12</v>
      </c>
      <c r="AH239" s="342">
        <v>0</v>
      </c>
      <c r="AI239" s="342">
        <v>0</v>
      </c>
      <c r="AJ239" s="342">
        <v>0</v>
      </c>
      <c r="AK239" s="342">
        <v>0</v>
      </c>
      <c r="AL239" s="342">
        <v>0</v>
      </c>
      <c r="AM239" s="342">
        <v>0</v>
      </c>
      <c r="AN239" s="342">
        <v>0</v>
      </c>
      <c r="AO239" s="342">
        <v>0</v>
      </c>
      <c r="AP239" s="342">
        <v>0</v>
      </c>
      <c r="AQ239" s="342">
        <v>0</v>
      </c>
      <c r="AR239" s="342">
        <v>0</v>
      </c>
      <c r="AS239" s="342">
        <v>0</v>
      </c>
      <c r="AT239" s="342">
        <v>0</v>
      </c>
      <c r="AU239" s="342">
        <v>0</v>
      </c>
      <c r="AV239" s="342">
        <v>0</v>
      </c>
      <c r="AW239" s="342">
        <v>0</v>
      </c>
      <c r="AX239" s="342">
        <v>64</v>
      </c>
      <c r="AY239" s="342">
        <v>64</v>
      </c>
      <c r="AZ239" s="342">
        <v>0</v>
      </c>
      <c r="BA239" s="342">
        <v>0</v>
      </c>
      <c r="BB239" s="342">
        <v>0</v>
      </c>
      <c r="BC239" s="342">
        <v>0</v>
      </c>
      <c r="BD239" s="342">
        <v>84</v>
      </c>
      <c r="BE239" s="342">
        <v>84</v>
      </c>
      <c r="BF239" s="342">
        <v>0</v>
      </c>
      <c r="BG239" s="342">
        <v>0</v>
      </c>
      <c r="BH239" s="342">
        <v>0</v>
      </c>
      <c r="BI239" s="342">
        <v>16962</v>
      </c>
    </row>
    <row r="240" spans="1:82">
      <c r="A240" s="431" t="str">
        <f t="shared" si="3"/>
        <v>1774002264075000</v>
      </c>
      <c r="B240" s="341" t="s">
        <v>1493</v>
      </c>
      <c r="C240" s="341" t="s">
        <v>543</v>
      </c>
      <c r="D240" s="341" t="s">
        <v>557</v>
      </c>
      <c r="E240" s="341" t="s">
        <v>717</v>
      </c>
      <c r="F240" s="341" t="s">
        <v>573</v>
      </c>
      <c r="G240" s="341" t="s">
        <v>574</v>
      </c>
      <c r="H240" s="341" t="s">
        <v>546</v>
      </c>
      <c r="J240" s="341" t="s">
        <v>560</v>
      </c>
      <c r="K240" s="341" t="s">
        <v>550</v>
      </c>
      <c r="L240" s="341" t="s">
        <v>717</v>
      </c>
      <c r="M240" s="341" t="s">
        <v>720</v>
      </c>
      <c r="N240" s="341" t="s">
        <v>715</v>
      </c>
      <c r="O240" s="341" t="s">
        <v>717</v>
      </c>
      <c r="P240" s="341" t="s">
        <v>715</v>
      </c>
      <c r="Q240" s="341" t="s">
        <v>716</v>
      </c>
      <c r="R240" s="341" t="s">
        <v>718</v>
      </c>
      <c r="S240" s="341" t="s">
        <v>715</v>
      </c>
      <c r="T240" s="342">
        <v>0</v>
      </c>
      <c r="U240" s="342">
        <v>0</v>
      </c>
      <c r="V240" s="342">
        <v>0</v>
      </c>
      <c r="W240" s="342">
        <v>0</v>
      </c>
      <c r="X240" s="342">
        <v>0</v>
      </c>
      <c r="Y240" s="342">
        <v>0</v>
      </c>
      <c r="Z240" s="342">
        <v>0</v>
      </c>
      <c r="AA240" s="342">
        <v>0</v>
      </c>
      <c r="AB240" s="342">
        <v>0</v>
      </c>
      <c r="AC240" s="342">
        <v>0</v>
      </c>
      <c r="AD240" s="342">
        <v>0</v>
      </c>
      <c r="AE240" s="342">
        <v>0</v>
      </c>
      <c r="AF240" s="342">
        <v>0</v>
      </c>
      <c r="AG240" s="342">
        <v>0</v>
      </c>
      <c r="AH240" s="342">
        <v>0</v>
      </c>
      <c r="AI240" s="342">
        <v>0</v>
      </c>
      <c r="AJ240" s="342">
        <v>0</v>
      </c>
      <c r="AK240" s="342">
        <v>0</v>
      </c>
      <c r="AL240" s="342">
        <v>0</v>
      </c>
      <c r="AM240" s="342">
        <v>0</v>
      </c>
      <c r="AN240" s="342">
        <v>0</v>
      </c>
      <c r="AO240" s="342">
        <v>0</v>
      </c>
      <c r="AP240" s="342">
        <v>0</v>
      </c>
      <c r="AQ240" s="342">
        <v>0</v>
      </c>
      <c r="AR240" s="342">
        <v>0</v>
      </c>
      <c r="AS240" s="342">
        <v>0</v>
      </c>
      <c r="AT240" s="342">
        <v>0</v>
      </c>
      <c r="AU240" s="342">
        <v>0</v>
      </c>
      <c r="AV240" s="342">
        <v>0</v>
      </c>
      <c r="AW240" s="342">
        <v>0</v>
      </c>
      <c r="AX240" s="342">
        <v>0</v>
      </c>
      <c r="AY240" s="342">
        <v>0</v>
      </c>
      <c r="AZ240" s="342">
        <v>0</v>
      </c>
      <c r="BA240" s="342">
        <v>0</v>
      </c>
      <c r="BB240" s="342">
        <v>0</v>
      </c>
      <c r="BC240" s="342">
        <v>0</v>
      </c>
      <c r="BD240" s="342">
        <v>12</v>
      </c>
      <c r="BE240" s="342">
        <v>12</v>
      </c>
      <c r="BF240" s="342">
        <v>0</v>
      </c>
      <c r="BG240" s="342">
        <v>0</v>
      </c>
      <c r="BH240" s="342">
        <v>0</v>
      </c>
      <c r="BI240" s="342">
        <v>2850</v>
      </c>
    </row>
    <row r="241" spans="1:98">
      <c r="A241" s="431" t="str">
        <f t="shared" si="3"/>
        <v>1784002264075000</v>
      </c>
      <c r="B241" s="341" t="s">
        <v>1493</v>
      </c>
      <c r="C241" s="341" t="s">
        <v>543</v>
      </c>
      <c r="D241" s="341" t="s">
        <v>557</v>
      </c>
      <c r="E241" s="341" t="s">
        <v>729</v>
      </c>
      <c r="F241" s="341" t="s">
        <v>573</v>
      </c>
      <c r="G241" s="341" t="s">
        <v>574</v>
      </c>
      <c r="H241" s="341" t="s">
        <v>546</v>
      </c>
      <c r="J241" s="341" t="s">
        <v>560</v>
      </c>
      <c r="K241" s="341" t="s">
        <v>550</v>
      </c>
      <c r="L241" s="341" t="s">
        <v>717</v>
      </c>
      <c r="M241" s="341" t="s">
        <v>720</v>
      </c>
      <c r="N241" s="341" t="s">
        <v>715</v>
      </c>
      <c r="O241" s="341" t="s">
        <v>731</v>
      </c>
      <c r="P241" s="341" t="s">
        <v>715</v>
      </c>
      <c r="Q241" s="341" t="s">
        <v>716</v>
      </c>
      <c r="R241" s="341" t="s">
        <v>718</v>
      </c>
      <c r="S241" s="341" t="s">
        <v>715</v>
      </c>
      <c r="T241" s="342">
        <v>0</v>
      </c>
      <c r="U241" s="342">
        <v>0</v>
      </c>
      <c r="V241" s="342">
        <v>0</v>
      </c>
      <c r="W241" s="342">
        <v>0</v>
      </c>
      <c r="X241" s="342">
        <v>0</v>
      </c>
      <c r="Y241" s="342">
        <v>0</v>
      </c>
      <c r="Z241" s="342">
        <v>0</v>
      </c>
      <c r="AA241" s="342">
        <v>0</v>
      </c>
      <c r="AB241" s="342">
        <v>0</v>
      </c>
      <c r="AC241" s="342">
        <v>0</v>
      </c>
      <c r="AD241" s="342">
        <v>0</v>
      </c>
      <c r="AE241" s="342">
        <v>0</v>
      </c>
      <c r="AF241" s="342">
        <v>0</v>
      </c>
      <c r="AG241" s="342">
        <v>0</v>
      </c>
      <c r="AH241" s="342">
        <v>0</v>
      </c>
      <c r="AI241" s="342">
        <v>0</v>
      </c>
      <c r="AJ241" s="342">
        <v>0</v>
      </c>
      <c r="AK241" s="342">
        <v>0</v>
      </c>
      <c r="AL241" s="342">
        <v>0</v>
      </c>
      <c r="AM241" s="342">
        <v>0</v>
      </c>
      <c r="AN241" s="342">
        <v>0</v>
      </c>
      <c r="AO241" s="342">
        <v>0</v>
      </c>
      <c r="AP241" s="342">
        <v>0</v>
      </c>
      <c r="AQ241" s="342">
        <v>0</v>
      </c>
      <c r="AR241" s="342">
        <v>0</v>
      </c>
      <c r="AS241" s="342">
        <v>0</v>
      </c>
      <c r="AT241" s="342">
        <v>0</v>
      </c>
      <c r="AU241" s="342">
        <v>0</v>
      </c>
      <c r="AV241" s="342">
        <v>0</v>
      </c>
      <c r="AW241" s="342">
        <v>0</v>
      </c>
      <c r="AX241" s="342">
        <v>0</v>
      </c>
      <c r="AY241" s="342">
        <v>0</v>
      </c>
      <c r="AZ241" s="342">
        <v>0</v>
      </c>
      <c r="BA241" s="342">
        <v>0</v>
      </c>
      <c r="BB241" s="342">
        <v>0</v>
      </c>
      <c r="BC241" s="342">
        <v>0</v>
      </c>
      <c r="BD241" s="342">
        <v>12</v>
      </c>
      <c r="BE241" s="342">
        <v>12</v>
      </c>
      <c r="BF241" s="342">
        <v>0</v>
      </c>
      <c r="BG241" s="342">
        <v>0</v>
      </c>
      <c r="BH241" s="342">
        <v>0</v>
      </c>
      <c r="BI241" s="342">
        <v>2156</v>
      </c>
    </row>
    <row r="242" spans="1:98">
      <c r="A242" s="431" t="str">
        <f t="shared" si="3"/>
        <v>1804002264075000</v>
      </c>
      <c r="B242" s="341" t="s">
        <v>1493</v>
      </c>
      <c r="C242" s="341" t="s">
        <v>543</v>
      </c>
      <c r="D242" s="341" t="s">
        <v>558</v>
      </c>
      <c r="E242" s="341" t="s">
        <v>545</v>
      </c>
      <c r="F242" s="341" t="s">
        <v>573</v>
      </c>
      <c r="G242" s="341" t="s">
        <v>574</v>
      </c>
      <c r="H242" s="341" t="s">
        <v>546</v>
      </c>
      <c r="J242" s="341" t="s">
        <v>560</v>
      </c>
      <c r="K242" s="341" t="s">
        <v>550</v>
      </c>
      <c r="L242" s="341" t="s">
        <v>717</v>
      </c>
      <c r="M242" s="341" t="s">
        <v>720</v>
      </c>
      <c r="N242" s="341" t="s">
        <v>715</v>
      </c>
      <c r="O242" s="341" t="s">
        <v>731</v>
      </c>
      <c r="P242" s="341" t="s">
        <v>715</v>
      </c>
      <c r="Q242" s="341" t="s">
        <v>716</v>
      </c>
      <c r="R242" s="341" t="s">
        <v>719</v>
      </c>
      <c r="S242" s="341" t="s">
        <v>715</v>
      </c>
      <c r="T242" s="342">
        <v>0</v>
      </c>
      <c r="U242" s="342">
        <v>0</v>
      </c>
      <c r="V242" s="342">
        <v>0</v>
      </c>
      <c r="W242" s="342">
        <v>0</v>
      </c>
      <c r="X242" s="342">
        <v>0</v>
      </c>
      <c r="Y242" s="342">
        <v>0</v>
      </c>
      <c r="Z242" s="342">
        <v>0</v>
      </c>
      <c r="AA242" s="342">
        <v>0</v>
      </c>
      <c r="AB242" s="342">
        <v>0</v>
      </c>
      <c r="AC242" s="342">
        <v>0</v>
      </c>
      <c r="AD242" s="342">
        <v>0</v>
      </c>
      <c r="AE242" s="342">
        <v>0</v>
      </c>
      <c r="AF242" s="342">
        <v>0</v>
      </c>
      <c r="AG242" s="342">
        <v>0</v>
      </c>
      <c r="AH242" s="342">
        <v>0</v>
      </c>
      <c r="AI242" s="342">
        <v>0</v>
      </c>
      <c r="AJ242" s="342">
        <v>0</v>
      </c>
      <c r="AK242" s="342">
        <v>0</v>
      </c>
      <c r="AL242" s="342">
        <v>0</v>
      </c>
      <c r="AM242" s="342">
        <v>0</v>
      </c>
      <c r="AN242" s="342">
        <v>0</v>
      </c>
      <c r="AO242" s="342">
        <v>0</v>
      </c>
      <c r="AP242" s="342">
        <v>0</v>
      </c>
      <c r="AQ242" s="342">
        <v>0</v>
      </c>
      <c r="AR242" s="342">
        <v>0</v>
      </c>
      <c r="AS242" s="342">
        <v>0</v>
      </c>
      <c r="AT242" s="342">
        <v>0</v>
      </c>
      <c r="AU242" s="342">
        <v>0</v>
      </c>
      <c r="AV242" s="342">
        <v>0</v>
      </c>
      <c r="AW242" s="342">
        <v>0</v>
      </c>
      <c r="AX242" s="342">
        <v>0</v>
      </c>
      <c r="AY242" s="342">
        <v>0</v>
      </c>
      <c r="AZ242" s="342">
        <v>0</v>
      </c>
      <c r="BA242" s="342">
        <v>0</v>
      </c>
      <c r="BB242" s="342">
        <v>0</v>
      </c>
      <c r="BC242" s="342">
        <v>0</v>
      </c>
      <c r="BD242" s="342">
        <v>24</v>
      </c>
      <c r="BE242" s="342">
        <v>24</v>
      </c>
      <c r="BF242" s="342">
        <v>0</v>
      </c>
      <c r="BG242" s="342">
        <v>0</v>
      </c>
      <c r="BH242" s="342">
        <v>0</v>
      </c>
      <c r="BI242" s="342">
        <v>48319</v>
      </c>
    </row>
    <row r="243" spans="1:98">
      <c r="A243" s="431" t="str">
        <f t="shared" si="3"/>
        <v>1745201264075000</v>
      </c>
      <c r="B243" s="341" t="s">
        <v>1493</v>
      </c>
      <c r="C243" s="341" t="s">
        <v>543</v>
      </c>
      <c r="D243" s="341" t="s">
        <v>557</v>
      </c>
      <c r="E243" s="341" t="s">
        <v>720</v>
      </c>
      <c r="F243" s="341" t="s">
        <v>573</v>
      </c>
      <c r="G243" s="341" t="s">
        <v>574</v>
      </c>
      <c r="H243" s="341" t="s">
        <v>546</v>
      </c>
      <c r="J243" s="341" t="s">
        <v>721</v>
      </c>
      <c r="K243" s="341" t="s">
        <v>548</v>
      </c>
      <c r="L243" s="341" t="s">
        <v>717</v>
      </c>
      <c r="M243" s="341" t="s">
        <v>720</v>
      </c>
      <c r="N243" s="341" t="s">
        <v>715</v>
      </c>
      <c r="O243" s="341" t="s">
        <v>720</v>
      </c>
      <c r="P243" s="341" t="s">
        <v>715</v>
      </c>
      <c r="Q243" s="341" t="s">
        <v>716</v>
      </c>
      <c r="R243" s="341" t="s">
        <v>717</v>
      </c>
      <c r="S243" s="341" t="s">
        <v>715</v>
      </c>
      <c r="T243" s="342">
        <v>230731</v>
      </c>
      <c r="U243" s="342">
        <v>0</v>
      </c>
      <c r="V243" s="342">
        <v>0</v>
      </c>
      <c r="W243" s="342">
        <v>0</v>
      </c>
      <c r="X243" s="342">
        <v>11248</v>
      </c>
      <c r="Y243" s="342">
        <v>0</v>
      </c>
      <c r="Z243" s="342">
        <v>0</v>
      </c>
      <c r="AA243" s="342">
        <v>1496</v>
      </c>
      <c r="AB243" s="342">
        <v>0</v>
      </c>
      <c r="AC243" s="342">
        <v>70383</v>
      </c>
      <c r="AD243" s="342">
        <v>0</v>
      </c>
      <c r="AE243" s="342">
        <v>0</v>
      </c>
      <c r="AF243" s="342">
        <v>0</v>
      </c>
      <c r="AG243" s="342">
        <v>0</v>
      </c>
      <c r="AH243" s="342">
        <v>0</v>
      </c>
      <c r="AI243" s="342">
        <v>24581</v>
      </c>
      <c r="AJ243" s="342">
        <v>0</v>
      </c>
      <c r="AK243" s="342">
        <v>0</v>
      </c>
      <c r="AL243" s="342">
        <v>0</v>
      </c>
      <c r="AM243" s="342">
        <v>1069</v>
      </c>
      <c r="AN243" s="342">
        <v>0</v>
      </c>
      <c r="AO243" s="342">
        <v>35</v>
      </c>
      <c r="AP243" s="342">
        <v>0</v>
      </c>
      <c r="AQ243" s="342">
        <v>4801</v>
      </c>
      <c r="AR243" s="342">
        <v>0</v>
      </c>
      <c r="AS243" s="342">
        <v>0</v>
      </c>
      <c r="AT243" s="342">
        <v>0</v>
      </c>
      <c r="AU243" s="342">
        <v>147604</v>
      </c>
      <c r="AV243" s="342">
        <v>18676</v>
      </c>
      <c r="AW243" s="342">
        <v>0</v>
      </c>
      <c r="AX243" s="342">
        <v>0</v>
      </c>
      <c r="AY243" s="342">
        <v>48200</v>
      </c>
      <c r="AZ243" s="342">
        <v>0</v>
      </c>
      <c r="BA243" s="342">
        <v>0</v>
      </c>
      <c r="BB243" s="342">
        <v>230731</v>
      </c>
      <c r="BC243" s="342">
        <v>11248</v>
      </c>
      <c r="BD243" s="342">
        <v>48200</v>
      </c>
      <c r="BE243" s="342">
        <v>0</v>
      </c>
      <c r="BF243" s="342">
        <v>0</v>
      </c>
      <c r="BG243" s="342">
        <v>1496</v>
      </c>
      <c r="BH243" s="342">
        <v>0</v>
      </c>
      <c r="BI243" s="342">
        <v>0</v>
      </c>
      <c r="BJ243" s="342">
        <v>24581</v>
      </c>
      <c r="BK243" s="342">
        <v>1069</v>
      </c>
      <c r="BL243" s="342">
        <v>0</v>
      </c>
      <c r="BM243" s="342">
        <v>0</v>
      </c>
      <c r="BN243" s="342">
        <v>35</v>
      </c>
      <c r="BO243" s="342">
        <v>0</v>
      </c>
      <c r="BP243" s="342">
        <v>0</v>
      </c>
      <c r="BQ243" s="342">
        <v>0</v>
      </c>
    </row>
    <row r="244" spans="1:98">
      <c r="A244" s="431" t="str">
        <f t="shared" si="3"/>
        <v>1755201264075000</v>
      </c>
      <c r="B244" s="341" t="s">
        <v>1493</v>
      </c>
      <c r="C244" s="341" t="s">
        <v>543</v>
      </c>
      <c r="D244" s="341" t="s">
        <v>557</v>
      </c>
      <c r="E244" s="341" t="s">
        <v>719</v>
      </c>
      <c r="F244" s="341" t="s">
        <v>573</v>
      </c>
      <c r="G244" s="341" t="s">
        <v>574</v>
      </c>
      <c r="H244" s="341" t="s">
        <v>546</v>
      </c>
      <c r="J244" s="341" t="s">
        <v>721</v>
      </c>
      <c r="K244" s="341" t="s">
        <v>548</v>
      </c>
      <c r="L244" s="341" t="s">
        <v>717</v>
      </c>
      <c r="M244" s="341" t="s">
        <v>720</v>
      </c>
      <c r="N244" s="341" t="s">
        <v>715</v>
      </c>
      <c r="O244" s="341" t="s">
        <v>714</v>
      </c>
      <c r="P244" s="341" t="s">
        <v>715</v>
      </c>
      <c r="Q244" s="341" t="s">
        <v>716</v>
      </c>
      <c r="R244" s="341" t="s">
        <v>717</v>
      </c>
      <c r="S244" s="341" t="s">
        <v>715</v>
      </c>
      <c r="T244" s="342">
        <v>214088</v>
      </c>
      <c r="U244" s="342">
        <v>0</v>
      </c>
      <c r="V244" s="342">
        <v>0</v>
      </c>
      <c r="W244" s="342">
        <v>0</v>
      </c>
      <c r="X244" s="342">
        <v>65146</v>
      </c>
      <c r="Y244" s="342">
        <v>0</v>
      </c>
      <c r="Z244" s="342">
        <v>0</v>
      </c>
      <c r="AA244" s="342">
        <v>1101</v>
      </c>
      <c r="AB244" s="342">
        <v>0</v>
      </c>
      <c r="AC244" s="342">
        <v>61510</v>
      </c>
      <c r="AD244" s="342">
        <v>0</v>
      </c>
      <c r="AE244" s="342">
        <v>0</v>
      </c>
      <c r="AF244" s="342">
        <v>0</v>
      </c>
      <c r="AG244" s="342">
        <v>0</v>
      </c>
      <c r="AH244" s="342">
        <v>0</v>
      </c>
      <c r="AI244" s="342">
        <v>23186</v>
      </c>
      <c r="AJ244" s="342">
        <v>0</v>
      </c>
      <c r="AK244" s="342">
        <v>0</v>
      </c>
      <c r="AL244" s="342">
        <v>0</v>
      </c>
      <c r="AM244" s="342">
        <v>8657</v>
      </c>
      <c r="AN244" s="342">
        <v>0</v>
      </c>
      <c r="AO244" s="342">
        <v>24</v>
      </c>
      <c r="AP244" s="342">
        <v>0</v>
      </c>
      <c r="AQ244" s="342">
        <v>4365</v>
      </c>
      <c r="AR244" s="342">
        <v>0</v>
      </c>
      <c r="AS244" s="342">
        <v>0</v>
      </c>
      <c r="AT244" s="342">
        <v>0</v>
      </c>
      <c r="AU244" s="342">
        <v>86331</v>
      </c>
      <c r="AV244" s="342">
        <v>10140</v>
      </c>
      <c r="AW244" s="342">
        <v>0</v>
      </c>
      <c r="AX244" s="342">
        <v>0</v>
      </c>
      <c r="AY244" s="342">
        <v>55500</v>
      </c>
      <c r="AZ244" s="342">
        <v>0</v>
      </c>
      <c r="BA244" s="342">
        <v>0</v>
      </c>
      <c r="BB244" s="342">
        <v>214088</v>
      </c>
      <c r="BC244" s="342">
        <v>65146</v>
      </c>
      <c r="BD244" s="342">
        <v>55500</v>
      </c>
      <c r="BE244" s="342">
        <v>0</v>
      </c>
      <c r="BF244" s="342">
        <v>0</v>
      </c>
      <c r="BG244" s="342">
        <v>1101</v>
      </c>
      <c r="BH244" s="342">
        <v>0</v>
      </c>
      <c r="BI244" s="342">
        <v>0</v>
      </c>
      <c r="BJ244" s="342">
        <v>23186</v>
      </c>
      <c r="BK244" s="342">
        <v>8657</v>
      </c>
      <c r="BL244" s="342">
        <v>0</v>
      </c>
      <c r="BM244" s="342">
        <v>0</v>
      </c>
      <c r="BN244" s="342">
        <v>24</v>
      </c>
      <c r="BO244" s="342">
        <v>0</v>
      </c>
      <c r="BP244" s="342">
        <v>0</v>
      </c>
      <c r="BQ244" s="342">
        <v>0</v>
      </c>
    </row>
    <row r="245" spans="1:98">
      <c r="A245" s="431" t="str">
        <f t="shared" si="3"/>
        <v>1775201264075000</v>
      </c>
      <c r="B245" s="341" t="s">
        <v>1493</v>
      </c>
      <c r="C245" s="341" t="s">
        <v>543</v>
      </c>
      <c r="D245" s="341" t="s">
        <v>557</v>
      </c>
      <c r="E245" s="341" t="s">
        <v>717</v>
      </c>
      <c r="F245" s="341" t="s">
        <v>573</v>
      </c>
      <c r="G245" s="341" t="s">
        <v>574</v>
      </c>
      <c r="H245" s="341" t="s">
        <v>546</v>
      </c>
      <c r="J245" s="341" t="s">
        <v>721</v>
      </c>
      <c r="K245" s="341" t="s">
        <v>548</v>
      </c>
      <c r="L245" s="341" t="s">
        <v>717</v>
      </c>
      <c r="M245" s="341" t="s">
        <v>720</v>
      </c>
      <c r="N245" s="341" t="s">
        <v>715</v>
      </c>
      <c r="O245" s="341" t="s">
        <v>717</v>
      </c>
      <c r="P245" s="341" t="s">
        <v>715</v>
      </c>
      <c r="Q245" s="341" t="s">
        <v>716</v>
      </c>
      <c r="R245" s="341" t="s">
        <v>718</v>
      </c>
      <c r="S245" s="341" t="s">
        <v>715</v>
      </c>
      <c r="T245" s="342">
        <v>5117</v>
      </c>
      <c r="U245" s="342">
        <v>0</v>
      </c>
      <c r="V245" s="342">
        <v>0</v>
      </c>
      <c r="W245" s="342">
        <v>0</v>
      </c>
      <c r="X245" s="342">
        <v>0</v>
      </c>
      <c r="Y245" s="342">
        <v>0</v>
      </c>
      <c r="Z245" s="342">
        <v>0</v>
      </c>
      <c r="AA245" s="342">
        <v>0</v>
      </c>
      <c r="AB245" s="342">
        <v>0</v>
      </c>
      <c r="AC245" s="342">
        <v>428</v>
      </c>
      <c r="AD245" s="342">
        <v>0</v>
      </c>
      <c r="AE245" s="342">
        <v>0</v>
      </c>
      <c r="AF245" s="342">
        <v>0</v>
      </c>
      <c r="AG245" s="342">
        <v>0</v>
      </c>
      <c r="AH245" s="342">
        <v>0</v>
      </c>
      <c r="AI245" s="342">
        <v>613</v>
      </c>
      <c r="AJ245" s="342">
        <v>0</v>
      </c>
      <c r="AK245" s="342">
        <v>0</v>
      </c>
      <c r="AL245" s="342">
        <v>0</v>
      </c>
      <c r="AM245" s="342">
        <v>0</v>
      </c>
      <c r="AN245" s="342">
        <v>0</v>
      </c>
      <c r="AO245" s="342">
        <v>0</v>
      </c>
      <c r="AP245" s="342">
        <v>0</v>
      </c>
      <c r="AQ245" s="342">
        <v>55</v>
      </c>
      <c r="AR245" s="342">
        <v>0</v>
      </c>
      <c r="AS245" s="342">
        <v>0</v>
      </c>
      <c r="AT245" s="342">
        <v>0</v>
      </c>
      <c r="AU245" s="342">
        <v>4689</v>
      </c>
      <c r="AV245" s="342">
        <v>558</v>
      </c>
      <c r="AW245" s="342">
        <v>0</v>
      </c>
      <c r="AX245" s="342">
        <v>0</v>
      </c>
      <c r="AY245" s="342">
        <v>2300</v>
      </c>
      <c r="AZ245" s="342">
        <v>0</v>
      </c>
      <c r="BA245" s="342">
        <v>0</v>
      </c>
      <c r="BB245" s="342">
        <v>5117</v>
      </c>
      <c r="BC245" s="342">
        <v>0</v>
      </c>
      <c r="BD245" s="342">
        <v>2300</v>
      </c>
      <c r="BE245" s="342">
        <v>0</v>
      </c>
      <c r="BF245" s="342">
        <v>0</v>
      </c>
      <c r="BG245" s="342">
        <v>0</v>
      </c>
      <c r="BH245" s="342">
        <v>0</v>
      </c>
      <c r="BI245" s="342">
        <v>0</v>
      </c>
      <c r="BJ245" s="342">
        <v>613</v>
      </c>
      <c r="BK245" s="342">
        <v>0</v>
      </c>
      <c r="BL245" s="342">
        <v>55</v>
      </c>
      <c r="BM245" s="342">
        <v>0</v>
      </c>
      <c r="BN245" s="342">
        <v>0</v>
      </c>
      <c r="BO245" s="342">
        <v>0</v>
      </c>
      <c r="BP245" s="342">
        <v>0</v>
      </c>
      <c r="BQ245" s="342">
        <v>0</v>
      </c>
    </row>
    <row r="246" spans="1:98">
      <c r="A246" s="431" t="str">
        <f t="shared" si="3"/>
        <v>1785201264075000</v>
      </c>
      <c r="B246" s="341" t="s">
        <v>1493</v>
      </c>
      <c r="C246" s="341" t="s">
        <v>543</v>
      </c>
      <c r="D246" s="341" t="s">
        <v>557</v>
      </c>
      <c r="E246" s="341" t="s">
        <v>729</v>
      </c>
      <c r="F246" s="341" t="s">
        <v>573</v>
      </c>
      <c r="G246" s="341" t="s">
        <v>574</v>
      </c>
      <c r="H246" s="341" t="s">
        <v>546</v>
      </c>
      <c r="J246" s="341" t="s">
        <v>721</v>
      </c>
      <c r="K246" s="341" t="s">
        <v>548</v>
      </c>
      <c r="L246" s="341" t="s">
        <v>717</v>
      </c>
      <c r="M246" s="341" t="s">
        <v>720</v>
      </c>
      <c r="N246" s="341" t="s">
        <v>715</v>
      </c>
      <c r="O246" s="341" t="s">
        <v>731</v>
      </c>
      <c r="P246" s="341" t="s">
        <v>715</v>
      </c>
      <c r="Q246" s="341" t="s">
        <v>716</v>
      </c>
      <c r="R246" s="341" t="s">
        <v>718</v>
      </c>
      <c r="S246" s="341" t="s">
        <v>715</v>
      </c>
      <c r="T246" s="342">
        <v>0</v>
      </c>
      <c r="U246" s="342">
        <v>0</v>
      </c>
      <c r="V246" s="342">
        <v>0</v>
      </c>
      <c r="W246" s="342">
        <v>0</v>
      </c>
      <c r="X246" s="342">
        <v>0</v>
      </c>
      <c r="Y246" s="342">
        <v>0</v>
      </c>
      <c r="Z246" s="342">
        <v>0</v>
      </c>
      <c r="AA246" s="342">
        <v>0</v>
      </c>
      <c r="AB246" s="342">
        <v>0</v>
      </c>
      <c r="AC246" s="342">
        <v>0</v>
      </c>
      <c r="AD246" s="342">
        <v>0</v>
      </c>
      <c r="AE246" s="342">
        <v>0</v>
      </c>
      <c r="AF246" s="342">
        <v>0</v>
      </c>
      <c r="AG246" s="342">
        <v>0</v>
      </c>
      <c r="AH246" s="342">
        <v>0</v>
      </c>
      <c r="AI246" s="342">
        <v>0</v>
      </c>
      <c r="AJ246" s="342">
        <v>0</v>
      </c>
      <c r="AK246" s="342">
        <v>0</v>
      </c>
      <c r="AL246" s="342">
        <v>0</v>
      </c>
      <c r="AM246" s="342">
        <v>0</v>
      </c>
      <c r="AN246" s="342">
        <v>0</v>
      </c>
      <c r="AO246" s="342">
        <v>0</v>
      </c>
      <c r="AP246" s="342">
        <v>0</v>
      </c>
      <c r="AQ246" s="342">
        <v>0</v>
      </c>
      <c r="AR246" s="342">
        <v>0</v>
      </c>
      <c r="AS246" s="342">
        <v>0</v>
      </c>
      <c r="AT246" s="342">
        <v>0</v>
      </c>
      <c r="AU246" s="342">
        <v>0</v>
      </c>
      <c r="AV246" s="342">
        <v>0</v>
      </c>
      <c r="AW246" s="342">
        <v>0</v>
      </c>
      <c r="AX246" s="342">
        <v>0</v>
      </c>
      <c r="AY246" s="342">
        <v>0</v>
      </c>
      <c r="AZ246" s="342">
        <v>0</v>
      </c>
      <c r="BA246" s="342">
        <v>0</v>
      </c>
      <c r="BB246" s="342">
        <v>0</v>
      </c>
      <c r="BC246" s="342">
        <v>0</v>
      </c>
      <c r="BD246" s="342">
        <v>0</v>
      </c>
      <c r="BE246" s="342">
        <v>0</v>
      </c>
      <c r="BF246" s="342">
        <v>0</v>
      </c>
      <c r="BG246" s="342">
        <v>0</v>
      </c>
      <c r="BH246" s="342">
        <v>0</v>
      </c>
      <c r="BI246" s="342">
        <v>0</v>
      </c>
      <c r="BJ246" s="342">
        <v>0</v>
      </c>
      <c r="BK246" s="342">
        <v>0</v>
      </c>
      <c r="BL246" s="342">
        <v>0</v>
      </c>
      <c r="BM246" s="342">
        <v>0</v>
      </c>
      <c r="BN246" s="342">
        <v>0</v>
      </c>
      <c r="BO246" s="342">
        <v>0</v>
      </c>
      <c r="BP246" s="342">
        <v>0</v>
      </c>
      <c r="BQ246" s="342">
        <v>0</v>
      </c>
    </row>
    <row r="247" spans="1:98">
      <c r="A247" s="431" t="str">
        <f t="shared" si="3"/>
        <v>1805201264075000</v>
      </c>
      <c r="B247" s="341" t="s">
        <v>1493</v>
      </c>
      <c r="C247" s="341" t="s">
        <v>543</v>
      </c>
      <c r="D247" s="341" t="s">
        <v>558</v>
      </c>
      <c r="E247" s="341" t="s">
        <v>545</v>
      </c>
      <c r="F247" s="341" t="s">
        <v>573</v>
      </c>
      <c r="G247" s="341" t="s">
        <v>574</v>
      </c>
      <c r="H247" s="341" t="s">
        <v>546</v>
      </c>
      <c r="J247" s="341" t="s">
        <v>721</v>
      </c>
      <c r="K247" s="341" t="s">
        <v>548</v>
      </c>
      <c r="L247" s="341" t="s">
        <v>717</v>
      </c>
      <c r="M247" s="341" t="s">
        <v>720</v>
      </c>
      <c r="N247" s="341" t="s">
        <v>715</v>
      </c>
      <c r="O247" s="341" t="s">
        <v>731</v>
      </c>
      <c r="P247" s="341" t="s">
        <v>715</v>
      </c>
      <c r="Q247" s="341" t="s">
        <v>716</v>
      </c>
      <c r="R247" s="341" t="s">
        <v>719</v>
      </c>
      <c r="S247" s="341" t="s">
        <v>715</v>
      </c>
      <c r="T247" s="342">
        <v>5266</v>
      </c>
      <c r="U247" s="342">
        <v>0</v>
      </c>
      <c r="V247" s="342">
        <v>0</v>
      </c>
      <c r="W247" s="342">
        <v>0</v>
      </c>
      <c r="X247" s="342">
        <v>0</v>
      </c>
      <c r="Y247" s="342">
        <v>0</v>
      </c>
      <c r="Z247" s="342">
        <v>0</v>
      </c>
      <c r="AA247" s="342">
        <v>0</v>
      </c>
      <c r="AB247" s="342">
        <v>0</v>
      </c>
      <c r="AC247" s="342">
        <v>110</v>
      </c>
      <c r="AD247" s="342">
        <v>0</v>
      </c>
      <c r="AE247" s="342">
        <v>0</v>
      </c>
      <c r="AF247" s="342">
        <v>0</v>
      </c>
      <c r="AG247" s="342">
        <v>0</v>
      </c>
      <c r="AH247" s="342">
        <v>0</v>
      </c>
      <c r="AI247" s="342">
        <v>1484</v>
      </c>
      <c r="AJ247" s="342">
        <v>0</v>
      </c>
      <c r="AK247" s="342">
        <v>0</v>
      </c>
      <c r="AL247" s="342">
        <v>0</v>
      </c>
      <c r="AM247" s="342">
        <v>0</v>
      </c>
      <c r="AN247" s="342">
        <v>0</v>
      </c>
      <c r="AO247" s="342">
        <v>0</v>
      </c>
      <c r="AP247" s="342">
        <v>0</v>
      </c>
      <c r="AQ247" s="342">
        <v>7</v>
      </c>
      <c r="AR247" s="342">
        <v>0</v>
      </c>
      <c r="AS247" s="342">
        <v>0</v>
      </c>
      <c r="AT247" s="342">
        <v>0</v>
      </c>
      <c r="AU247" s="342">
        <v>5156</v>
      </c>
      <c r="AV247" s="342">
        <v>1477</v>
      </c>
      <c r="AW247" s="342">
        <v>0</v>
      </c>
      <c r="AX247" s="342">
        <v>0</v>
      </c>
      <c r="AY247" s="342">
        <v>0</v>
      </c>
      <c r="AZ247" s="342">
        <v>0</v>
      </c>
      <c r="BA247" s="342">
        <v>0</v>
      </c>
      <c r="BB247" s="342">
        <v>5266</v>
      </c>
      <c r="BC247" s="342">
        <v>0</v>
      </c>
      <c r="BD247" s="342">
        <v>0</v>
      </c>
      <c r="BE247" s="342">
        <v>0</v>
      </c>
      <c r="BF247" s="342">
        <v>0</v>
      </c>
      <c r="BG247" s="342">
        <v>0</v>
      </c>
      <c r="BH247" s="342">
        <v>0</v>
      </c>
      <c r="BI247" s="342">
        <v>0</v>
      </c>
      <c r="BJ247" s="342">
        <v>1484</v>
      </c>
      <c r="BK247" s="342">
        <v>0</v>
      </c>
      <c r="BL247" s="342">
        <v>0</v>
      </c>
      <c r="BM247" s="342">
        <v>0</v>
      </c>
      <c r="BN247" s="342">
        <v>0</v>
      </c>
      <c r="BO247" s="342">
        <v>0</v>
      </c>
      <c r="BP247" s="342">
        <v>0</v>
      </c>
      <c r="BQ247" s="342">
        <v>0</v>
      </c>
    </row>
    <row r="248" spans="1:98">
      <c r="A248" s="431" t="str">
        <f t="shared" si="3"/>
        <v>1745202264075000</v>
      </c>
      <c r="B248" s="341" t="s">
        <v>1493</v>
      </c>
      <c r="C248" s="341" t="s">
        <v>543</v>
      </c>
      <c r="D248" s="341" t="s">
        <v>557</v>
      </c>
      <c r="E248" s="341" t="s">
        <v>720</v>
      </c>
      <c r="F248" s="341" t="s">
        <v>573</v>
      </c>
      <c r="G248" s="341" t="s">
        <v>574</v>
      </c>
      <c r="H248" s="341" t="s">
        <v>546</v>
      </c>
      <c r="J248" s="341" t="s">
        <v>721</v>
      </c>
      <c r="K248" s="341" t="s">
        <v>550</v>
      </c>
      <c r="L248" s="341" t="s">
        <v>717</v>
      </c>
      <c r="M248" s="341" t="s">
        <v>720</v>
      </c>
      <c r="N248" s="341" t="s">
        <v>715</v>
      </c>
      <c r="O248" s="341" t="s">
        <v>720</v>
      </c>
      <c r="P248" s="341" t="s">
        <v>715</v>
      </c>
      <c r="Q248" s="341" t="s">
        <v>716</v>
      </c>
      <c r="R248" s="341" t="s">
        <v>717</v>
      </c>
      <c r="S248" s="341" t="s">
        <v>715</v>
      </c>
      <c r="T248" s="342">
        <v>230731</v>
      </c>
      <c r="U248" s="342">
        <v>0</v>
      </c>
      <c r="V248" s="342">
        <v>0</v>
      </c>
      <c r="W248" s="342">
        <v>0</v>
      </c>
      <c r="X248" s="342">
        <v>11248</v>
      </c>
      <c r="Y248" s="342">
        <v>0</v>
      </c>
      <c r="Z248" s="342">
        <v>0</v>
      </c>
      <c r="AA248" s="342">
        <v>1496</v>
      </c>
      <c r="AB248" s="342">
        <v>0</v>
      </c>
      <c r="AC248" s="342">
        <v>70383</v>
      </c>
      <c r="AD248" s="342">
        <v>0</v>
      </c>
      <c r="AE248" s="342">
        <v>0</v>
      </c>
      <c r="AF248" s="342">
        <v>0</v>
      </c>
      <c r="AG248" s="342">
        <v>0</v>
      </c>
      <c r="AH248" s="342">
        <v>0</v>
      </c>
      <c r="AI248" s="342">
        <v>24581</v>
      </c>
      <c r="AJ248" s="342">
        <v>0</v>
      </c>
      <c r="AK248" s="342">
        <v>0</v>
      </c>
      <c r="AL248" s="342">
        <v>0</v>
      </c>
      <c r="AM248" s="342">
        <v>1069</v>
      </c>
      <c r="AN248" s="342">
        <v>0</v>
      </c>
      <c r="AO248" s="342">
        <v>35</v>
      </c>
      <c r="AP248" s="342">
        <v>0</v>
      </c>
      <c r="AQ248" s="342">
        <v>4801</v>
      </c>
      <c r="AR248" s="342">
        <v>0</v>
      </c>
      <c r="AS248" s="342">
        <v>0</v>
      </c>
      <c r="AT248" s="342">
        <v>0</v>
      </c>
      <c r="AU248" s="342">
        <v>147604</v>
      </c>
      <c r="AV248" s="342">
        <v>18676</v>
      </c>
      <c r="AW248" s="342">
        <v>0</v>
      </c>
      <c r="AX248" s="342">
        <v>0</v>
      </c>
      <c r="AY248" s="342">
        <v>48200</v>
      </c>
      <c r="AZ248" s="342">
        <v>0</v>
      </c>
      <c r="BA248" s="342">
        <v>0</v>
      </c>
      <c r="BB248" s="342">
        <v>230731</v>
      </c>
      <c r="BC248" s="342">
        <v>11248</v>
      </c>
      <c r="BD248" s="342">
        <v>48200</v>
      </c>
      <c r="BE248" s="342">
        <v>0</v>
      </c>
      <c r="BF248" s="342">
        <v>0</v>
      </c>
      <c r="BG248" s="342">
        <v>1496</v>
      </c>
      <c r="BH248" s="342">
        <v>0</v>
      </c>
      <c r="BI248" s="342">
        <v>0</v>
      </c>
      <c r="BJ248" s="342">
        <v>24581</v>
      </c>
      <c r="BK248" s="342">
        <v>1069</v>
      </c>
      <c r="BL248" s="342">
        <v>0</v>
      </c>
      <c r="BM248" s="342">
        <v>0</v>
      </c>
      <c r="BN248" s="342">
        <v>35</v>
      </c>
      <c r="BO248" s="342">
        <v>0</v>
      </c>
      <c r="BP248" s="342">
        <v>0</v>
      </c>
      <c r="BQ248" s="342">
        <v>0</v>
      </c>
    </row>
    <row r="249" spans="1:98">
      <c r="A249" s="431" t="str">
        <f t="shared" si="3"/>
        <v>1755202264075000</v>
      </c>
      <c r="B249" s="341" t="s">
        <v>1493</v>
      </c>
      <c r="C249" s="341" t="s">
        <v>543</v>
      </c>
      <c r="D249" s="341" t="s">
        <v>557</v>
      </c>
      <c r="E249" s="341" t="s">
        <v>719</v>
      </c>
      <c r="F249" s="341" t="s">
        <v>573</v>
      </c>
      <c r="G249" s="341" t="s">
        <v>574</v>
      </c>
      <c r="H249" s="341" t="s">
        <v>546</v>
      </c>
      <c r="J249" s="341" t="s">
        <v>721</v>
      </c>
      <c r="K249" s="341" t="s">
        <v>550</v>
      </c>
      <c r="L249" s="341" t="s">
        <v>717</v>
      </c>
      <c r="M249" s="341" t="s">
        <v>720</v>
      </c>
      <c r="N249" s="341" t="s">
        <v>715</v>
      </c>
      <c r="O249" s="341" t="s">
        <v>714</v>
      </c>
      <c r="P249" s="341" t="s">
        <v>715</v>
      </c>
      <c r="Q249" s="341" t="s">
        <v>716</v>
      </c>
      <c r="R249" s="341" t="s">
        <v>717</v>
      </c>
      <c r="S249" s="341" t="s">
        <v>715</v>
      </c>
      <c r="T249" s="342">
        <v>214088</v>
      </c>
      <c r="U249" s="342">
        <v>0</v>
      </c>
      <c r="V249" s="342">
        <v>0</v>
      </c>
      <c r="W249" s="342">
        <v>0</v>
      </c>
      <c r="X249" s="342">
        <v>65146</v>
      </c>
      <c r="Y249" s="342">
        <v>0</v>
      </c>
      <c r="Z249" s="342">
        <v>0</v>
      </c>
      <c r="AA249" s="342">
        <v>1101</v>
      </c>
      <c r="AB249" s="342">
        <v>0</v>
      </c>
      <c r="AC249" s="342">
        <v>61510</v>
      </c>
      <c r="AD249" s="342">
        <v>0</v>
      </c>
      <c r="AE249" s="342">
        <v>0</v>
      </c>
      <c r="AF249" s="342">
        <v>0</v>
      </c>
      <c r="AG249" s="342">
        <v>0</v>
      </c>
      <c r="AH249" s="342">
        <v>0</v>
      </c>
      <c r="AI249" s="342">
        <v>23186</v>
      </c>
      <c r="AJ249" s="342">
        <v>0</v>
      </c>
      <c r="AK249" s="342">
        <v>0</v>
      </c>
      <c r="AL249" s="342">
        <v>0</v>
      </c>
      <c r="AM249" s="342">
        <v>8657</v>
      </c>
      <c r="AN249" s="342">
        <v>0</v>
      </c>
      <c r="AO249" s="342">
        <v>24</v>
      </c>
      <c r="AP249" s="342">
        <v>0</v>
      </c>
      <c r="AQ249" s="342">
        <v>4365</v>
      </c>
      <c r="AR249" s="342">
        <v>0</v>
      </c>
      <c r="AS249" s="342">
        <v>0</v>
      </c>
      <c r="AT249" s="342">
        <v>0</v>
      </c>
      <c r="AU249" s="342">
        <v>86331</v>
      </c>
      <c r="AV249" s="342">
        <v>10140</v>
      </c>
      <c r="AW249" s="342">
        <v>0</v>
      </c>
      <c r="AX249" s="342">
        <v>0</v>
      </c>
      <c r="AY249" s="342">
        <v>55500</v>
      </c>
      <c r="AZ249" s="342">
        <v>0</v>
      </c>
      <c r="BA249" s="342">
        <v>0</v>
      </c>
      <c r="BB249" s="342">
        <v>214088</v>
      </c>
      <c r="BC249" s="342">
        <v>65146</v>
      </c>
      <c r="BD249" s="342">
        <v>55500</v>
      </c>
      <c r="BE249" s="342">
        <v>0</v>
      </c>
      <c r="BF249" s="342">
        <v>0</v>
      </c>
      <c r="BG249" s="342">
        <v>1101</v>
      </c>
      <c r="BH249" s="342">
        <v>0</v>
      </c>
      <c r="BI249" s="342">
        <v>0</v>
      </c>
      <c r="BJ249" s="342">
        <v>23186</v>
      </c>
      <c r="BK249" s="342">
        <v>867</v>
      </c>
      <c r="BL249" s="342">
        <v>0</v>
      </c>
      <c r="BM249" s="342">
        <v>0</v>
      </c>
      <c r="BN249" s="342">
        <v>24</v>
      </c>
      <c r="BO249" s="342">
        <v>0</v>
      </c>
      <c r="BP249" s="342">
        <v>0</v>
      </c>
      <c r="BQ249" s="342">
        <v>0</v>
      </c>
    </row>
    <row r="250" spans="1:98">
      <c r="A250" s="431" t="str">
        <f t="shared" si="3"/>
        <v>1775202264075000</v>
      </c>
      <c r="B250" s="341" t="s">
        <v>1493</v>
      </c>
      <c r="C250" s="341" t="s">
        <v>543</v>
      </c>
      <c r="D250" s="341" t="s">
        <v>557</v>
      </c>
      <c r="E250" s="341" t="s">
        <v>717</v>
      </c>
      <c r="F250" s="341" t="s">
        <v>573</v>
      </c>
      <c r="G250" s="341" t="s">
        <v>574</v>
      </c>
      <c r="H250" s="341" t="s">
        <v>546</v>
      </c>
      <c r="J250" s="341" t="s">
        <v>721</v>
      </c>
      <c r="K250" s="341" t="s">
        <v>550</v>
      </c>
      <c r="L250" s="341" t="s">
        <v>717</v>
      </c>
      <c r="M250" s="341" t="s">
        <v>720</v>
      </c>
      <c r="N250" s="341" t="s">
        <v>715</v>
      </c>
      <c r="O250" s="341" t="s">
        <v>717</v>
      </c>
      <c r="P250" s="341" t="s">
        <v>715</v>
      </c>
      <c r="Q250" s="341" t="s">
        <v>716</v>
      </c>
      <c r="R250" s="341" t="s">
        <v>718</v>
      </c>
      <c r="S250" s="341" t="s">
        <v>715</v>
      </c>
      <c r="T250" s="342">
        <v>5117</v>
      </c>
      <c r="U250" s="342">
        <v>0</v>
      </c>
      <c r="V250" s="342">
        <v>0</v>
      </c>
      <c r="W250" s="342">
        <v>0</v>
      </c>
      <c r="X250" s="342">
        <v>0</v>
      </c>
      <c r="Y250" s="342">
        <v>0</v>
      </c>
      <c r="Z250" s="342">
        <v>0</v>
      </c>
      <c r="AA250" s="342">
        <v>0</v>
      </c>
      <c r="AB250" s="342">
        <v>0</v>
      </c>
      <c r="AC250" s="342">
        <v>428</v>
      </c>
      <c r="AD250" s="342">
        <v>0</v>
      </c>
      <c r="AE250" s="342">
        <v>0</v>
      </c>
      <c r="AF250" s="342">
        <v>0</v>
      </c>
      <c r="AG250" s="342">
        <v>0</v>
      </c>
      <c r="AH250" s="342">
        <v>0</v>
      </c>
      <c r="AI250" s="342">
        <v>613</v>
      </c>
      <c r="AJ250" s="342">
        <v>0</v>
      </c>
      <c r="AK250" s="342">
        <v>0</v>
      </c>
      <c r="AL250" s="342">
        <v>0</v>
      </c>
      <c r="AM250" s="342">
        <v>0</v>
      </c>
      <c r="AN250" s="342">
        <v>0</v>
      </c>
      <c r="AO250" s="342">
        <v>0</v>
      </c>
      <c r="AP250" s="342">
        <v>0</v>
      </c>
      <c r="AQ250" s="342">
        <v>55</v>
      </c>
      <c r="AR250" s="342">
        <v>0</v>
      </c>
      <c r="AS250" s="342">
        <v>0</v>
      </c>
      <c r="AT250" s="342">
        <v>0</v>
      </c>
      <c r="AU250" s="342">
        <v>4689</v>
      </c>
      <c r="AV250" s="342">
        <v>558</v>
      </c>
      <c r="AW250" s="342">
        <v>0</v>
      </c>
      <c r="AX250" s="342">
        <v>0</v>
      </c>
      <c r="AY250" s="342">
        <v>2300</v>
      </c>
      <c r="AZ250" s="342">
        <v>0</v>
      </c>
      <c r="BA250" s="342">
        <v>0</v>
      </c>
      <c r="BB250" s="342">
        <v>5117</v>
      </c>
      <c r="BC250" s="342">
        <v>0</v>
      </c>
      <c r="BD250" s="342">
        <v>2300</v>
      </c>
      <c r="BE250" s="342">
        <v>0</v>
      </c>
      <c r="BF250" s="342">
        <v>0</v>
      </c>
      <c r="BG250" s="342">
        <v>0</v>
      </c>
      <c r="BH250" s="342">
        <v>0</v>
      </c>
      <c r="BI250" s="342">
        <v>0</v>
      </c>
      <c r="BJ250" s="342">
        <v>613</v>
      </c>
      <c r="BK250" s="342">
        <v>0</v>
      </c>
      <c r="BL250" s="342">
        <v>55</v>
      </c>
      <c r="BM250" s="342">
        <v>0</v>
      </c>
      <c r="BN250" s="342">
        <v>0</v>
      </c>
      <c r="BO250" s="342">
        <v>0</v>
      </c>
      <c r="BP250" s="342">
        <v>0</v>
      </c>
      <c r="BQ250" s="342">
        <v>0</v>
      </c>
    </row>
    <row r="251" spans="1:98">
      <c r="A251" s="431" t="str">
        <f t="shared" si="3"/>
        <v>1785202264075000</v>
      </c>
      <c r="B251" s="341" t="s">
        <v>1493</v>
      </c>
      <c r="C251" s="341" t="s">
        <v>543</v>
      </c>
      <c r="D251" s="341" t="s">
        <v>557</v>
      </c>
      <c r="E251" s="341" t="s">
        <v>729</v>
      </c>
      <c r="F251" s="341" t="s">
        <v>573</v>
      </c>
      <c r="G251" s="341" t="s">
        <v>574</v>
      </c>
      <c r="H251" s="341" t="s">
        <v>546</v>
      </c>
      <c r="J251" s="341" t="s">
        <v>721</v>
      </c>
      <c r="K251" s="341" t="s">
        <v>550</v>
      </c>
      <c r="L251" s="341" t="s">
        <v>717</v>
      </c>
      <c r="M251" s="341" t="s">
        <v>720</v>
      </c>
      <c r="N251" s="341" t="s">
        <v>715</v>
      </c>
      <c r="O251" s="341" t="s">
        <v>731</v>
      </c>
      <c r="P251" s="341" t="s">
        <v>715</v>
      </c>
      <c r="Q251" s="341" t="s">
        <v>716</v>
      </c>
      <c r="R251" s="341" t="s">
        <v>718</v>
      </c>
      <c r="S251" s="341" t="s">
        <v>715</v>
      </c>
      <c r="T251" s="342">
        <v>0</v>
      </c>
      <c r="U251" s="342">
        <v>0</v>
      </c>
      <c r="V251" s="342">
        <v>0</v>
      </c>
      <c r="W251" s="342">
        <v>0</v>
      </c>
      <c r="X251" s="342">
        <v>0</v>
      </c>
      <c r="Y251" s="342">
        <v>0</v>
      </c>
      <c r="Z251" s="342">
        <v>0</v>
      </c>
      <c r="AA251" s="342">
        <v>0</v>
      </c>
      <c r="AB251" s="342">
        <v>0</v>
      </c>
      <c r="AC251" s="342">
        <v>0</v>
      </c>
      <c r="AD251" s="342">
        <v>0</v>
      </c>
      <c r="AE251" s="342">
        <v>0</v>
      </c>
      <c r="AF251" s="342">
        <v>0</v>
      </c>
      <c r="AG251" s="342">
        <v>0</v>
      </c>
      <c r="AH251" s="342">
        <v>0</v>
      </c>
      <c r="AI251" s="342">
        <v>0</v>
      </c>
      <c r="AJ251" s="342">
        <v>0</v>
      </c>
      <c r="AK251" s="342">
        <v>0</v>
      </c>
      <c r="AL251" s="342">
        <v>0</v>
      </c>
      <c r="AM251" s="342">
        <v>0</v>
      </c>
      <c r="AN251" s="342">
        <v>0</v>
      </c>
      <c r="AO251" s="342">
        <v>0</v>
      </c>
      <c r="AP251" s="342">
        <v>0</v>
      </c>
      <c r="AQ251" s="342">
        <v>0</v>
      </c>
      <c r="AR251" s="342">
        <v>0</v>
      </c>
      <c r="AS251" s="342">
        <v>0</v>
      </c>
      <c r="AT251" s="342">
        <v>0</v>
      </c>
      <c r="AU251" s="342">
        <v>0</v>
      </c>
      <c r="AV251" s="342">
        <v>0</v>
      </c>
      <c r="AW251" s="342">
        <v>0</v>
      </c>
      <c r="AX251" s="342">
        <v>0</v>
      </c>
      <c r="AY251" s="342">
        <v>0</v>
      </c>
      <c r="AZ251" s="342">
        <v>0</v>
      </c>
      <c r="BA251" s="342">
        <v>0</v>
      </c>
      <c r="BB251" s="342">
        <v>0</v>
      </c>
      <c r="BC251" s="342">
        <v>0</v>
      </c>
      <c r="BD251" s="342">
        <v>0</v>
      </c>
      <c r="BE251" s="342">
        <v>0</v>
      </c>
      <c r="BF251" s="342">
        <v>0</v>
      </c>
      <c r="BG251" s="342">
        <v>0</v>
      </c>
      <c r="BH251" s="342">
        <v>0</v>
      </c>
      <c r="BI251" s="342">
        <v>0</v>
      </c>
      <c r="BJ251" s="342">
        <v>0</v>
      </c>
      <c r="BK251" s="342">
        <v>0</v>
      </c>
      <c r="BL251" s="342">
        <v>0</v>
      </c>
      <c r="BM251" s="342">
        <v>0</v>
      </c>
      <c r="BN251" s="342">
        <v>0</v>
      </c>
      <c r="BO251" s="342">
        <v>0</v>
      </c>
      <c r="BP251" s="342">
        <v>0</v>
      </c>
      <c r="BQ251" s="342">
        <v>0</v>
      </c>
    </row>
    <row r="252" spans="1:98">
      <c r="A252" s="431" t="str">
        <f t="shared" si="3"/>
        <v>1805202264075000</v>
      </c>
      <c r="B252" s="341" t="s">
        <v>1493</v>
      </c>
      <c r="C252" s="341" t="s">
        <v>543</v>
      </c>
      <c r="D252" s="341" t="s">
        <v>558</v>
      </c>
      <c r="E252" s="341" t="s">
        <v>545</v>
      </c>
      <c r="F252" s="341" t="s">
        <v>573</v>
      </c>
      <c r="G252" s="341" t="s">
        <v>574</v>
      </c>
      <c r="H252" s="341" t="s">
        <v>546</v>
      </c>
      <c r="J252" s="341" t="s">
        <v>721</v>
      </c>
      <c r="K252" s="341" t="s">
        <v>550</v>
      </c>
      <c r="L252" s="341" t="s">
        <v>717</v>
      </c>
      <c r="M252" s="341" t="s">
        <v>720</v>
      </c>
      <c r="N252" s="341" t="s">
        <v>715</v>
      </c>
      <c r="O252" s="341" t="s">
        <v>731</v>
      </c>
      <c r="P252" s="341" t="s">
        <v>715</v>
      </c>
      <c r="Q252" s="341" t="s">
        <v>716</v>
      </c>
      <c r="R252" s="341" t="s">
        <v>719</v>
      </c>
      <c r="S252" s="341" t="s">
        <v>715</v>
      </c>
      <c r="T252" s="342">
        <v>5266</v>
      </c>
      <c r="U252" s="342">
        <v>0</v>
      </c>
      <c r="V252" s="342">
        <v>0</v>
      </c>
      <c r="W252" s="342">
        <v>0</v>
      </c>
      <c r="X252" s="342">
        <v>0</v>
      </c>
      <c r="Y252" s="342">
        <v>0</v>
      </c>
      <c r="Z252" s="342">
        <v>0</v>
      </c>
      <c r="AA252" s="342">
        <v>0</v>
      </c>
      <c r="AB252" s="342">
        <v>0</v>
      </c>
      <c r="AC252" s="342">
        <v>110</v>
      </c>
      <c r="AD252" s="342">
        <v>0</v>
      </c>
      <c r="AE252" s="342">
        <v>0</v>
      </c>
      <c r="AF252" s="342">
        <v>0</v>
      </c>
      <c r="AG252" s="342">
        <v>0</v>
      </c>
      <c r="AH252" s="342">
        <v>0</v>
      </c>
      <c r="AI252" s="342">
        <v>1484</v>
      </c>
      <c r="AJ252" s="342">
        <v>0</v>
      </c>
      <c r="AK252" s="342">
        <v>0</v>
      </c>
      <c r="AL252" s="342">
        <v>0</v>
      </c>
      <c r="AM252" s="342">
        <v>0</v>
      </c>
      <c r="AN252" s="342">
        <v>0</v>
      </c>
      <c r="AO252" s="342">
        <v>0</v>
      </c>
      <c r="AP252" s="342">
        <v>0</v>
      </c>
      <c r="AQ252" s="342">
        <v>7</v>
      </c>
      <c r="AR252" s="342">
        <v>0</v>
      </c>
      <c r="AS252" s="342">
        <v>0</v>
      </c>
      <c r="AT252" s="342">
        <v>0</v>
      </c>
      <c r="AU252" s="342">
        <v>5156</v>
      </c>
      <c r="AV252" s="342">
        <v>1477</v>
      </c>
      <c r="AW252" s="342">
        <v>0</v>
      </c>
      <c r="AX252" s="342">
        <v>0</v>
      </c>
      <c r="AY252" s="342">
        <v>0</v>
      </c>
      <c r="AZ252" s="342">
        <v>0</v>
      </c>
      <c r="BA252" s="342">
        <v>0</v>
      </c>
      <c r="BB252" s="342">
        <v>5266</v>
      </c>
      <c r="BC252" s="342">
        <v>0</v>
      </c>
      <c r="BD252" s="342">
        <v>0</v>
      </c>
      <c r="BE252" s="342">
        <v>0</v>
      </c>
      <c r="BF252" s="342">
        <v>0</v>
      </c>
      <c r="BG252" s="342">
        <v>0</v>
      </c>
      <c r="BH252" s="342">
        <v>0</v>
      </c>
      <c r="BI252" s="342">
        <v>0</v>
      </c>
      <c r="BJ252" s="342">
        <v>1484</v>
      </c>
      <c r="BK252" s="342">
        <v>0</v>
      </c>
      <c r="BL252" s="342">
        <v>0</v>
      </c>
      <c r="BM252" s="342">
        <v>0</v>
      </c>
      <c r="BN252" s="342">
        <v>0</v>
      </c>
      <c r="BO252" s="342">
        <v>0</v>
      </c>
      <c r="BP252" s="342">
        <v>0</v>
      </c>
      <c r="BQ252" s="342">
        <v>0</v>
      </c>
    </row>
    <row r="253" spans="1:98">
      <c r="A253" s="431" t="str">
        <f t="shared" si="3"/>
        <v>1625101264075001</v>
      </c>
      <c r="B253" s="341" t="s">
        <v>1493</v>
      </c>
      <c r="C253" s="341" t="s">
        <v>543</v>
      </c>
      <c r="D253" s="341" t="s">
        <v>556</v>
      </c>
      <c r="E253" s="341" t="s">
        <v>716</v>
      </c>
      <c r="F253" s="341" t="s">
        <v>573</v>
      </c>
      <c r="G253" s="341" t="s">
        <v>574</v>
      </c>
      <c r="H253" s="341" t="s">
        <v>728</v>
      </c>
      <c r="I253" s="341" t="s">
        <v>349</v>
      </c>
      <c r="J253" s="341" t="s">
        <v>722</v>
      </c>
      <c r="K253" s="341" t="s">
        <v>548</v>
      </c>
      <c r="L253" s="341" t="s">
        <v>718</v>
      </c>
      <c r="M253" s="341" t="s">
        <v>720</v>
      </c>
      <c r="N253" s="341" t="s">
        <v>716</v>
      </c>
      <c r="O253" s="341" t="s">
        <v>714</v>
      </c>
      <c r="P253" s="341" t="s">
        <v>715</v>
      </c>
      <c r="Q253" s="341" t="s">
        <v>545</v>
      </c>
      <c r="R253" s="341" t="s">
        <v>545</v>
      </c>
      <c r="S253" s="341" t="s">
        <v>545</v>
      </c>
      <c r="T253" s="342">
        <v>4211001</v>
      </c>
      <c r="U253" s="342">
        <v>3</v>
      </c>
      <c r="V253" s="342">
        <v>1</v>
      </c>
      <c r="W253" s="342">
        <v>0</v>
      </c>
      <c r="X253" s="342">
        <v>19</v>
      </c>
      <c r="Y253" s="342">
        <v>0</v>
      </c>
      <c r="Z253" s="342">
        <v>0</v>
      </c>
      <c r="AA253" s="342">
        <v>0</v>
      </c>
      <c r="AB253" s="342">
        <v>0</v>
      </c>
      <c r="AC253" s="342">
        <v>660</v>
      </c>
      <c r="AD253" s="342">
        <v>184</v>
      </c>
      <c r="AE253" s="342">
        <v>366</v>
      </c>
      <c r="AF253" s="342">
        <v>5648</v>
      </c>
      <c r="AG253" s="342">
        <v>6954</v>
      </c>
      <c r="AH253" s="342">
        <v>0</v>
      </c>
      <c r="AI253" s="342">
        <v>0</v>
      </c>
      <c r="AJ253" s="342">
        <v>0</v>
      </c>
      <c r="AK253" s="342">
        <v>0</v>
      </c>
      <c r="AL253" s="342">
        <v>0</v>
      </c>
      <c r="AM253" s="342">
        <v>0</v>
      </c>
      <c r="AN253" s="342">
        <v>0</v>
      </c>
      <c r="AO253" s="342">
        <v>0</v>
      </c>
      <c r="AP253" s="342">
        <v>0</v>
      </c>
      <c r="AQ253" s="342">
        <v>0</v>
      </c>
      <c r="AR253" s="342">
        <v>0</v>
      </c>
      <c r="AS253" s="342">
        <v>0</v>
      </c>
      <c r="AT253" s="342">
        <v>0</v>
      </c>
      <c r="AU253" s="342">
        <v>0</v>
      </c>
      <c r="AV253" s="342">
        <v>0</v>
      </c>
      <c r="AW253" s="342">
        <v>0</v>
      </c>
      <c r="AX253" s="342">
        <v>366</v>
      </c>
      <c r="AY253" s="342">
        <v>834</v>
      </c>
      <c r="AZ253" s="342">
        <v>0</v>
      </c>
      <c r="BA253" s="342">
        <v>0</v>
      </c>
      <c r="BB253" s="342">
        <v>0</v>
      </c>
      <c r="BC253" s="342">
        <v>0</v>
      </c>
      <c r="BD253" s="342">
        <v>0</v>
      </c>
      <c r="BE253" s="342">
        <v>0</v>
      </c>
      <c r="BF253" s="342">
        <v>0</v>
      </c>
      <c r="BG253" s="342">
        <v>0</v>
      </c>
      <c r="BH253" s="342">
        <v>0</v>
      </c>
      <c r="BI253" s="342">
        <v>6</v>
      </c>
      <c r="BJ253" s="342">
        <v>7</v>
      </c>
      <c r="BK253" s="342">
        <v>1</v>
      </c>
      <c r="BL253" s="342">
        <v>0</v>
      </c>
      <c r="BM253" s="342">
        <v>5</v>
      </c>
      <c r="BN253" s="342">
        <v>0</v>
      </c>
      <c r="BO253" s="342">
        <v>19</v>
      </c>
      <c r="BP253" s="342">
        <v>19</v>
      </c>
      <c r="BQ253" s="342">
        <v>19</v>
      </c>
      <c r="BR253" s="342">
        <v>0</v>
      </c>
      <c r="BS253" s="342">
        <v>1</v>
      </c>
      <c r="BT253" s="342">
        <v>0</v>
      </c>
      <c r="BU253" s="342">
        <v>0</v>
      </c>
      <c r="BV253" s="342">
        <v>0</v>
      </c>
      <c r="BW253" s="342">
        <v>5</v>
      </c>
      <c r="BX253" s="342">
        <v>1</v>
      </c>
      <c r="BY253" s="342">
        <v>0</v>
      </c>
      <c r="BZ253" s="342">
        <v>0</v>
      </c>
      <c r="CA253" s="342">
        <v>6</v>
      </c>
      <c r="CB253" s="342">
        <v>1</v>
      </c>
      <c r="CC253" s="342">
        <v>1</v>
      </c>
      <c r="CD253" s="342">
        <v>0</v>
      </c>
      <c r="CE253" s="342">
        <v>0</v>
      </c>
      <c r="CF253" s="342">
        <v>0</v>
      </c>
      <c r="CG253" s="342">
        <v>0</v>
      </c>
      <c r="CH253" s="342">
        <v>0</v>
      </c>
      <c r="CI253" s="342">
        <v>1</v>
      </c>
      <c r="CJ253" s="342">
        <v>0</v>
      </c>
      <c r="CK253" s="342">
        <v>4</v>
      </c>
      <c r="CL253" s="342">
        <v>0</v>
      </c>
      <c r="CM253" s="342">
        <v>0</v>
      </c>
      <c r="CN253" s="342">
        <v>0</v>
      </c>
      <c r="CO253" s="342">
        <v>7</v>
      </c>
      <c r="CP253" s="342">
        <v>7</v>
      </c>
      <c r="CQ253" s="342">
        <v>5</v>
      </c>
      <c r="CR253" s="342">
        <v>0</v>
      </c>
      <c r="CS253" s="342">
        <v>0</v>
      </c>
      <c r="CT253" s="342">
        <v>0</v>
      </c>
    </row>
    <row r="254" spans="1:98">
      <c r="A254" s="431" t="str">
        <f t="shared" si="3"/>
        <v>0102901264636000</v>
      </c>
      <c r="B254" s="341" t="s">
        <v>1493</v>
      </c>
      <c r="C254" s="341" t="s">
        <v>543</v>
      </c>
      <c r="D254" s="341" t="s">
        <v>548</v>
      </c>
      <c r="E254" s="341" t="s">
        <v>545</v>
      </c>
      <c r="F254" s="341" t="s">
        <v>575</v>
      </c>
      <c r="G254" s="341" t="s">
        <v>462</v>
      </c>
      <c r="H254" s="341" t="s">
        <v>546</v>
      </c>
      <c r="J254" s="341" t="s">
        <v>561</v>
      </c>
      <c r="K254" s="341" t="s">
        <v>548</v>
      </c>
      <c r="L254" s="341" t="s">
        <v>718</v>
      </c>
      <c r="M254" s="341" t="s">
        <v>720</v>
      </c>
      <c r="N254" s="341" t="s">
        <v>715</v>
      </c>
      <c r="O254" s="341" t="s">
        <v>545</v>
      </c>
      <c r="P254" s="341" t="s">
        <v>545</v>
      </c>
      <c r="Q254" s="341" t="s">
        <v>545</v>
      </c>
      <c r="R254" s="341" t="s">
        <v>545</v>
      </c>
      <c r="S254" s="341" t="s">
        <v>545</v>
      </c>
      <c r="T254" s="342">
        <v>3291103</v>
      </c>
      <c r="U254" s="342">
        <v>3291103</v>
      </c>
      <c r="V254" s="342">
        <v>1905</v>
      </c>
      <c r="W254" s="342">
        <v>1938</v>
      </c>
      <c r="X254" s="342">
        <v>1793</v>
      </c>
      <c r="Y254" s="342">
        <v>5636</v>
      </c>
      <c r="Z254" s="342">
        <v>5304</v>
      </c>
      <c r="AA254" s="342">
        <v>15501</v>
      </c>
      <c r="AB254" s="342">
        <v>37291</v>
      </c>
      <c r="AC254" s="342">
        <v>1266</v>
      </c>
      <c r="AD254" s="342">
        <v>6</v>
      </c>
      <c r="AE254" s="342">
        <v>13</v>
      </c>
      <c r="AF254" s="342">
        <v>1892</v>
      </c>
      <c r="AG254" s="342">
        <v>229619</v>
      </c>
      <c r="AH254" s="342">
        <v>865</v>
      </c>
      <c r="AI254" s="342">
        <v>210309</v>
      </c>
      <c r="AJ254" s="342">
        <v>442685</v>
      </c>
      <c r="AK254" s="342">
        <v>38035</v>
      </c>
      <c r="AL254" s="342">
        <v>23101</v>
      </c>
      <c r="AM254" s="342">
        <v>5</v>
      </c>
      <c r="AN254" s="342">
        <v>1450</v>
      </c>
      <c r="AO254" s="342">
        <v>75</v>
      </c>
      <c r="AP254" s="342">
        <v>1825</v>
      </c>
      <c r="AQ254" s="342">
        <v>3575</v>
      </c>
      <c r="AR254" s="342">
        <v>4260401</v>
      </c>
      <c r="AS254" s="342">
        <v>2</v>
      </c>
      <c r="AT254" s="342">
        <v>2</v>
      </c>
      <c r="AU254" s="342">
        <v>0</v>
      </c>
      <c r="AV254" s="342">
        <v>0</v>
      </c>
      <c r="AW254" s="342">
        <v>0</v>
      </c>
      <c r="AX254" s="342">
        <v>0</v>
      </c>
      <c r="AY254" s="342">
        <v>1</v>
      </c>
      <c r="AZ254" s="342">
        <v>0</v>
      </c>
      <c r="BA254" s="342">
        <v>203</v>
      </c>
      <c r="BB254" s="342">
        <v>0</v>
      </c>
      <c r="BC254" s="342">
        <v>0</v>
      </c>
      <c r="BD254" s="342">
        <v>737</v>
      </c>
      <c r="BE254" s="342">
        <v>203</v>
      </c>
      <c r="BF254" s="342">
        <v>0</v>
      </c>
      <c r="BG254" s="342">
        <v>220</v>
      </c>
      <c r="BH254" s="342">
        <v>349506</v>
      </c>
      <c r="BI254" s="342">
        <v>0</v>
      </c>
      <c r="BJ254" s="342">
        <v>700</v>
      </c>
      <c r="BK254" s="342">
        <v>350426</v>
      </c>
      <c r="BL254" s="342">
        <v>0</v>
      </c>
      <c r="BM254" s="342">
        <v>1103</v>
      </c>
      <c r="BN254" s="342">
        <v>0</v>
      </c>
      <c r="BO254" s="342">
        <v>2</v>
      </c>
      <c r="BP254" s="342">
        <v>0</v>
      </c>
      <c r="BQ254" s="342">
        <v>0</v>
      </c>
      <c r="BR254" s="342">
        <v>0</v>
      </c>
      <c r="BS254" s="342">
        <v>0</v>
      </c>
      <c r="BT254" s="342">
        <v>0</v>
      </c>
    </row>
    <row r="255" spans="1:98">
      <c r="A255" s="431" t="str">
        <f t="shared" si="3"/>
        <v>0102601264636000</v>
      </c>
      <c r="B255" s="341" t="s">
        <v>1493</v>
      </c>
      <c r="C255" s="341" t="s">
        <v>543</v>
      </c>
      <c r="D255" s="341" t="s">
        <v>548</v>
      </c>
      <c r="E255" s="341" t="s">
        <v>545</v>
      </c>
      <c r="F255" s="341" t="s">
        <v>575</v>
      </c>
      <c r="G255" s="341" t="s">
        <v>462</v>
      </c>
      <c r="H255" s="341" t="s">
        <v>546</v>
      </c>
      <c r="J255" s="341" t="s">
        <v>554</v>
      </c>
      <c r="K255" s="341" t="s">
        <v>548</v>
      </c>
      <c r="L255" s="341" t="s">
        <v>718</v>
      </c>
      <c r="M255" s="341" t="s">
        <v>720</v>
      </c>
      <c r="N255" s="341" t="s">
        <v>715</v>
      </c>
      <c r="O255" s="341" t="s">
        <v>545</v>
      </c>
      <c r="P255" s="341" t="s">
        <v>545</v>
      </c>
      <c r="Q255" s="341" t="s">
        <v>545</v>
      </c>
      <c r="R255" s="341" t="s">
        <v>545</v>
      </c>
      <c r="S255" s="341" t="s">
        <v>545</v>
      </c>
      <c r="T255" s="342">
        <v>62411</v>
      </c>
      <c r="U255" s="342">
        <v>48611</v>
      </c>
      <c r="V255" s="342">
        <v>48584</v>
      </c>
      <c r="W255" s="342">
        <v>0</v>
      </c>
      <c r="X255" s="342">
        <v>0</v>
      </c>
      <c r="Y255" s="342">
        <v>27</v>
      </c>
      <c r="Z255" s="342">
        <v>13800</v>
      </c>
      <c r="AA255" s="342">
        <v>0</v>
      </c>
      <c r="AB255" s="342">
        <v>0</v>
      </c>
      <c r="AC255" s="342">
        <v>13800</v>
      </c>
      <c r="AD255" s="342">
        <v>0</v>
      </c>
      <c r="AE255" s="342">
        <v>28179</v>
      </c>
      <c r="AF255" s="342">
        <v>20587</v>
      </c>
      <c r="AG255" s="342">
        <v>4974</v>
      </c>
      <c r="AH255" s="342">
        <v>0</v>
      </c>
      <c r="AI255" s="342">
        <v>15613</v>
      </c>
      <c r="AJ255" s="342">
        <v>7592</v>
      </c>
      <c r="AK255" s="342">
        <v>6210</v>
      </c>
      <c r="AL255" s="342">
        <v>6210</v>
      </c>
      <c r="AM255" s="342">
        <v>0</v>
      </c>
      <c r="AN255" s="342">
        <v>1382</v>
      </c>
      <c r="AO255" s="342">
        <v>34232</v>
      </c>
      <c r="AP255" s="342">
        <v>115882</v>
      </c>
      <c r="AQ255" s="342">
        <v>48300</v>
      </c>
      <c r="AR255" s="342">
        <v>0</v>
      </c>
      <c r="AS255" s="342">
        <v>25943</v>
      </c>
      <c r="AT255" s="342">
        <v>0</v>
      </c>
      <c r="AU255" s="342">
        <v>0</v>
      </c>
      <c r="AV255" s="342">
        <v>806</v>
      </c>
      <c r="AW255" s="342">
        <v>40659</v>
      </c>
      <c r="AX255" s="342">
        <v>0</v>
      </c>
      <c r="AY255" s="342">
        <v>174</v>
      </c>
      <c r="AZ255" s="342">
        <v>143953</v>
      </c>
      <c r="BA255" s="342">
        <v>92140</v>
      </c>
      <c r="BB255" s="342">
        <v>4050</v>
      </c>
      <c r="BC255" s="342">
        <v>0</v>
      </c>
      <c r="BD255" s="342">
        <v>66072</v>
      </c>
      <c r="BE255" s="342">
        <v>37850</v>
      </c>
      <c r="BF255" s="342">
        <v>26068</v>
      </c>
      <c r="BG255" s="342">
        <v>10450</v>
      </c>
      <c r="BH255" s="342">
        <v>0</v>
      </c>
      <c r="BI255" s="342">
        <v>48300</v>
      </c>
      <c r="BJ255" s="342">
        <v>0</v>
      </c>
      <c r="BK255" s="342">
        <v>806</v>
      </c>
      <c r="BL255" s="342">
        <v>40659</v>
      </c>
      <c r="BM255" s="342">
        <v>0</v>
      </c>
      <c r="BN255" s="342">
        <v>0</v>
      </c>
      <c r="BO255" s="342">
        <v>2375</v>
      </c>
      <c r="BP255" s="342">
        <v>51813</v>
      </c>
      <c r="BQ255" s="342">
        <v>0</v>
      </c>
      <c r="BR255" s="342">
        <v>0</v>
      </c>
      <c r="BS255" s="342">
        <v>0</v>
      </c>
      <c r="BT255" s="342">
        <v>0</v>
      </c>
      <c r="BU255" s="342">
        <v>0</v>
      </c>
      <c r="BV255" s="342">
        <v>0</v>
      </c>
      <c r="BW255" s="342">
        <v>-28071</v>
      </c>
      <c r="BX255" s="342">
        <v>6161</v>
      </c>
      <c r="BY255" s="342">
        <v>7212</v>
      </c>
      <c r="BZ255" s="342">
        <v>7181</v>
      </c>
      <c r="CA255" s="342">
        <v>0</v>
      </c>
      <c r="CB255" s="342">
        <v>0</v>
      </c>
      <c r="CC255" s="342">
        <v>221</v>
      </c>
      <c r="CD255" s="342">
        <v>0</v>
      </c>
      <c r="CE255" s="342">
        <v>0</v>
      </c>
      <c r="CF255" s="342">
        <v>0</v>
      </c>
      <c r="CG255" s="342">
        <v>0</v>
      </c>
      <c r="CH255" s="342">
        <v>0</v>
      </c>
      <c r="CI255" s="342">
        <v>2499</v>
      </c>
      <c r="CJ255" s="342">
        <v>0</v>
      </c>
      <c r="CK255" s="342">
        <v>0</v>
      </c>
      <c r="CL255" s="342">
        <v>0</v>
      </c>
      <c r="CM255" s="342">
        <v>0</v>
      </c>
    </row>
    <row r="256" spans="1:98">
      <c r="A256" s="431" t="str">
        <f t="shared" si="3"/>
        <v>1622601264636001</v>
      </c>
      <c r="B256" s="341" t="s">
        <v>1493</v>
      </c>
      <c r="C256" s="341" t="s">
        <v>543</v>
      </c>
      <c r="D256" s="341" t="s">
        <v>556</v>
      </c>
      <c r="E256" s="438" t="s">
        <v>1508</v>
      </c>
      <c r="F256" s="341" t="s">
        <v>575</v>
      </c>
      <c r="G256" s="341" t="s">
        <v>462</v>
      </c>
      <c r="H256" s="341" t="s">
        <v>728</v>
      </c>
      <c r="I256" s="341" t="s">
        <v>730</v>
      </c>
      <c r="J256" s="341" t="s">
        <v>554</v>
      </c>
      <c r="K256" s="341" t="s">
        <v>548</v>
      </c>
      <c r="L256" s="341" t="s">
        <v>717</v>
      </c>
      <c r="M256" s="341" t="s">
        <v>720</v>
      </c>
      <c r="N256" s="341" t="s">
        <v>715</v>
      </c>
      <c r="O256" s="341" t="s">
        <v>714</v>
      </c>
      <c r="P256" s="341" t="s">
        <v>715</v>
      </c>
      <c r="Q256" s="341" t="s">
        <v>545</v>
      </c>
      <c r="R256" s="341" t="s">
        <v>545</v>
      </c>
      <c r="S256" s="341" t="s">
        <v>545</v>
      </c>
      <c r="T256" s="342">
        <v>20247</v>
      </c>
      <c r="U256" s="342">
        <v>20209</v>
      </c>
      <c r="V256" s="342">
        <v>20209</v>
      </c>
      <c r="W256" s="342">
        <v>0</v>
      </c>
      <c r="X256" s="342">
        <v>0</v>
      </c>
      <c r="Y256" s="342">
        <v>0</v>
      </c>
      <c r="Z256" s="342">
        <v>38</v>
      </c>
      <c r="AA256" s="342">
        <v>0</v>
      </c>
      <c r="AB256" s="342">
        <v>0</v>
      </c>
      <c r="AC256" s="342">
        <v>0</v>
      </c>
      <c r="AD256" s="342">
        <v>38</v>
      </c>
      <c r="AE256" s="342">
        <v>19225</v>
      </c>
      <c r="AF256" s="342">
        <v>19225</v>
      </c>
      <c r="AG256" s="342">
        <v>15432</v>
      </c>
      <c r="AH256" s="342">
        <v>10</v>
      </c>
      <c r="AI256" s="342">
        <v>3783</v>
      </c>
      <c r="AJ256" s="342">
        <v>0</v>
      </c>
      <c r="AK256" s="342">
        <v>0</v>
      </c>
      <c r="AL256" s="342">
        <v>0</v>
      </c>
      <c r="AM256" s="342">
        <v>0</v>
      </c>
      <c r="AN256" s="342">
        <v>0</v>
      </c>
      <c r="AO256" s="342">
        <v>1022</v>
      </c>
      <c r="AP256" s="342">
        <v>0</v>
      </c>
      <c r="AQ256" s="342">
        <v>0</v>
      </c>
      <c r="AR256" s="342">
        <v>0</v>
      </c>
      <c r="AS256" s="342">
        <v>0</v>
      </c>
      <c r="AT256" s="342">
        <v>0</v>
      </c>
      <c r="AU256" s="342">
        <v>0</v>
      </c>
      <c r="AV256" s="342">
        <v>0</v>
      </c>
      <c r="AW256" s="342">
        <v>0</v>
      </c>
      <c r="AX256" s="342">
        <v>0</v>
      </c>
      <c r="AY256" s="342">
        <v>0</v>
      </c>
      <c r="AZ256" s="342">
        <v>0</v>
      </c>
      <c r="BA256" s="342">
        <v>0</v>
      </c>
      <c r="BB256" s="342">
        <v>0</v>
      </c>
      <c r="BC256" s="342">
        <v>0</v>
      </c>
      <c r="BD256" s="342">
        <v>0</v>
      </c>
      <c r="BE256" s="342">
        <v>0</v>
      </c>
      <c r="BF256" s="342">
        <v>0</v>
      </c>
      <c r="BG256" s="342">
        <v>0</v>
      </c>
      <c r="BH256" s="342">
        <v>0</v>
      </c>
      <c r="BI256" s="342">
        <v>0</v>
      </c>
      <c r="BJ256" s="342">
        <v>0</v>
      </c>
      <c r="BK256" s="342">
        <v>0</v>
      </c>
      <c r="BL256" s="342">
        <v>0</v>
      </c>
      <c r="BM256" s="342">
        <v>0</v>
      </c>
      <c r="BN256" s="342">
        <v>0</v>
      </c>
      <c r="BO256" s="342">
        <v>0</v>
      </c>
      <c r="BP256" s="342">
        <v>0</v>
      </c>
      <c r="BQ256" s="342">
        <v>0</v>
      </c>
      <c r="BR256" s="342">
        <v>0</v>
      </c>
      <c r="BS256" s="342">
        <v>0</v>
      </c>
      <c r="BT256" s="342">
        <v>0</v>
      </c>
      <c r="BU256" s="342">
        <v>0</v>
      </c>
      <c r="BV256" s="342">
        <v>0</v>
      </c>
      <c r="BW256" s="342">
        <v>0</v>
      </c>
      <c r="BX256" s="342">
        <v>1022</v>
      </c>
      <c r="BY256" s="342">
        <v>38</v>
      </c>
      <c r="BZ256" s="342">
        <v>0</v>
      </c>
      <c r="CA256" s="342">
        <v>0</v>
      </c>
    </row>
    <row r="257" spans="1:109">
      <c r="A257" s="431" t="str">
        <f t="shared" si="3"/>
        <v>1762601264636000</v>
      </c>
      <c r="B257" s="341" t="s">
        <v>1493</v>
      </c>
      <c r="C257" s="341" t="s">
        <v>543</v>
      </c>
      <c r="D257" s="341" t="s">
        <v>557</v>
      </c>
      <c r="E257" s="341" t="s">
        <v>718</v>
      </c>
      <c r="F257" s="341" t="s">
        <v>575</v>
      </c>
      <c r="G257" s="341" t="s">
        <v>462</v>
      </c>
      <c r="H257" s="341" t="s">
        <v>546</v>
      </c>
      <c r="J257" s="341" t="s">
        <v>554</v>
      </c>
      <c r="K257" s="341" t="s">
        <v>548</v>
      </c>
      <c r="L257" s="341" t="s">
        <v>729</v>
      </c>
      <c r="M257" s="341" t="s">
        <v>720</v>
      </c>
      <c r="N257" s="341" t="s">
        <v>715</v>
      </c>
      <c r="O257" s="341" t="s">
        <v>719</v>
      </c>
      <c r="P257" s="341" t="s">
        <v>715</v>
      </c>
      <c r="Q257" s="341" t="s">
        <v>716</v>
      </c>
      <c r="R257" s="341" t="s">
        <v>718</v>
      </c>
      <c r="S257" s="341" t="s">
        <v>715</v>
      </c>
      <c r="T257" s="342">
        <v>46165</v>
      </c>
      <c r="U257" s="342">
        <v>20104</v>
      </c>
      <c r="V257" s="342">
        <v>20009</v>
      </c>
      <c r="W257" s="342">
        <v>94</v>
      </c>
      <c r="X257" s="342">
        <v>0</v>
      </c>
      <c r="Y257" s="342">
        <v>1</v>
      </c>
      <c r="Z257" s="342">
        <v>26061</v>
      </c>
      <c r="AA257" s="342">
        <v>0</v>
      </c>
      <c r="AB257" s="342">
        <v>0</v>
      </c>
      <c r="AC257" s="342">
        <v>26055</v>
      </c>
      <c r="AD257" s="342">
        <v>6</v>
      </c>
      <c r="AE257" s="342">
        <v>25191</v>
      </c>
      <c r="AF257" s="342">
        <v>18323</v>
      </c>
      <c r="AG257" s="342">
        <v>2374</v>
      </c>
      <c r="AH257" s="342">
        <v>0</v>
      </c>
      <c r="AI257" s="342">
        <v>15949</v>
      </c>
      <c r="AJ257" s="342">
        <v>6868</v>
      </c>
      <c r="AK257" s="342">
        <v>6330</v>
      </c>
      <c r="AL257" s="342">
        <v>6330</v>
      </c>
      <c r="AM257" s="342">
        <v>0</v>
      </c>
      <c r="AN257" s="342">
        <v>538</v>
      </c>
      <c r="AO257" s="342">
        <v>20974</v>
      </c>
      <c r="AP257" s="342">
        <v>68483</v>
      </c>
      <c r="AQ257" s="342">
        <v>1900</v>
      </c>
      <c r="AR257" s="342">
        <v>0</v>
      </c>
      <c r="AS257" s="342">
        <v>47100</v>
      </c>
      <c r="AT257" s="342">
        <v>0</v>
      </c>
      <c r="AU257" s="342">
        <v>0</v>
      </c>
      <c r="AV257" s="342">
        <v>0</v>
      </c>
      <c r="AW257" s="342">
        <v>1770</v>
      </c>
      <c r="AX257" s="342">
        <v>1950</v>
      </c>
      <c r="AY257" s="342">
        <v>15763</v>
      </c>
      <c r="AZ257" s="342">
        <v>76282</v>
      </c>
      <c r="BA257" s="342">
        <v>2296</v>
      </c>
      <c r="BB257" s="342">
        <v>1566</v>
      </c>
      <c r="BC257" s="342">
        <v>0</v>
      </c>
      <c r="BD257" s="342">
        <v>0</v>
      </c>
      <c r="BE257" s="342">
        <v>0</v>
      </c>
      <c r="BF257" s="342">
        <v>2296</v>
      </c>
      <c r="BG257" s="342">
        <v>1900</v>
      </c>
      <c r="BH257" s="342">
        <v>0</v>
      </c>
      <c r="BI257" s="342">
        <v>1900</v>
      </c>
      <c r="BJ257" s="342">
        <v>0</v>
      </c>
      <c r="BK257" s="342">
        <v>0</v>
      </c>
      <c r="BL257" s="342">
        <v>0</v>
      </c>
      <c r="BM257" s="342">
        <v>0</v>
      </c>
      <c r="BN257" s="342">
        <v>0</v>
      </c>
      <c r="BO257" s="342">
        <v>396</v>
      </c>
      <c r="BP257" s="342">
        <v>73986</v>
      </c>
      <c r="BQ257" s="342">
        <v>0</v>
      </c>
      <c r="BR257" s="342">
        <v>0</v>
      </c>
      <c r="BS257" s="342">
        <v>0</v>
      </c>
      <c r="BT257" s="342">
        <v>0</v>
      </c>
      <c r="BU257" s="342">
        <v>0</v>
      </c>
      <c r="BV257" s="342">
        <v>0</v>
      </c>
      <c r="BW257" s="342">
        <v>-7799</v>
      </c>
      <c r="BX257" s="342">
        <v>13175</v>
      </c>
      <c r="BY257" s="342">
        <v>9766</v>
      </c>
      <c r="BZ257" s="342">
        <v>5504</v>
      </c>
      <c r="CA257" s="342">
        <v>0</v>
      </c>
    </row>
    <row r="258" spans="1:109">
      <c r="A258" s="431" t="str">
        <f t="shared" si="3"/>
        <v>0102602264636000</v>
      </c>
      <c r="B258" s="341" t="s">
        <v>1493</v>
      </c>
      <c r="C258" s="341" t="s">
        <v>543</v>
      </c>
      <c r="D258" s="341" t="s">
        <v>548</v>
      </c>
      <c r="E258" s="341" t="s">
        <v>545</v>
      </c>
      <c r="F258" s="341" t="s">
        <v>575</v>
      </c>
      <c r="G258" s="341" t="s">
        <v>462</v>
      </c>
      <c r="H258" s="341" t="s">
        <v>546</v>
      </c>
      <c r="J258" s="341" t="s">
        <v>554</v>
      </c>
      <c r="K258" s="341" t="s">
        <v>550</v>
      </c>
      <c r="L258" s="341" t="s">
        <v>718</v>
      </c>
      <c r="M258" s="341" t="s">
        <v>720</v>
      </c>
      <c r="N258" s="341" t="s">
        <v>715</v>
      </c>
      <c r="O258" s="341" t="s">
        <v>545</v>
      </c>
      <c r="P258" s="341" t="s">
        <v>545</v>
      </c>
      <c r="Q258" s="341" t="s">
        <v>545</v>
      </c>
      <c r="R258" s="341" t="s">
        <v>545</v>
      </c>
      <c r="S258" s="341" t="s">
        <v>545</v>
      </c>
      <c r="T258" s="342">
        <v>0</v>
      </c>
      <c r="U258" s="342">
        <v>6130</v>
      </c>
      <c r="V258" s="342">
        <v>0</v>
      </c>
      <c r="W258" s="342">
        <v>0</v>
      </c>
      <c r="X258" s="342">
        <v>0</v>
      </c>
      <c r="Y258" s="342">
        <v>0</v>
      </c>
      <c r="Z258" s="342">
        <v>0</v>
      </c>
      <c r="AA258" s="342">
        <v>6130</v>
      </c>
      <c r="AB258" s="342">
        <v>0</v>
      </c>
      <c r="AC258" s="342">
        <v>94243</v>
      </c>
      <c r="AD258" s="342">
        <v>806</v>
      </c>
      <c r="AE258" s="342">
        <v>40659</v>
      </c>
      <c r="AF258" s="342">
        <v>52778</v>
      </c>
      <c r="AG258" s="342">
        <v>0</v>
      </c>
      <c r="AH258" s="342">
        <v>0</v>
      </c>
      <c r="AI258" s="342">
        <v>0</v>
      </c>
      <c r="AJ258" s="342">
        <v>0</v>
      </c>
      <c r="AK258" s="342">
        <v>0</v>
      </c>
      <c r="AL258" s="342">
        <v>0</v>
      </c>
      <c r="AM258" s="342">
        <v>9024</v>
      </c>
      <c r="AN258" s="342">
        <v>0</v>
      </c>
      <c r="AO258" s="342">
        <v>0</v>
      </c>
      <c r="AP258" s="342">
        <v>0</v>
      </c>
      <c r="AQ258" s="342">
        <v>0</v>
      </c>
      <c r="AU258" s="342">
        <v>0</v>
      </c>
      <c r="AV258" s="342">
        <v>218</v>
      </c>
      <c r="AW258" s="342">
        <v>0</v>
      </c>
      <c r="AX258" s="342">
        <v>218</v>
      </c>
      <c r="AY258" s="342">
        <v>0</v>
      </c>
      <c r="AZ258" s="342">
        <v>73</v>
      </c>
      <c r="BA258" s="342">
        <v>0</v>
      </c>
      <c r="BB258" s="342">
        <v>73</v>
      </c>
      <c r="BC258" s="342">
        <v>0</v>
      </c>
      <c r="BD258" s="342">
        <v>0</v>
      </c>
      <c r="BE258" s="342">
        <v>0</v>
      </c>
      <c r="BF258" s="342">
        <v>0</v>
      </c>
      <c r="BG258" s="342">
        <v>0</v>
      </c>
      <c r="BH258" s="342">
        <v>0</v>
      </c>
      <c r="BI258" s="342">
        <v>0</v>
      </c>
      <c r="BJ258" s="342">
        <v>0</v>
      </c>
      <c r="BK258" s="342">
        <v>0</v>
      </c>
      <c r="BL258" s="342">
        <v>48660</v>
      </c>
      <c r="BM258" s="342">
        <v>0</v>
      </c>
      <c r="BN258" s="342">
        <v>0</v>
      </c>
      <c r="BO258" s="342">
        <v>0</v>
      </c>
      <c r="BP258" s="342">
        <v>7037</v>
      </c>
      <c r="BQ258" s="342">
        <v>85103</v>
      </c>
      <c r="BR258" s="342">
        <v>13800</v>
      </c>
      <c r="BS258" s="342">
        <v>0</v>
      </c>
      <c r="BT258" s="342">
        <v>25943</v>
      </c>
      <c r="BU258" s="342">
        <v>0</v>
      </c>
      <c r="BV258" s="342">
        <v>25943</v>
      </c>
      <c r="BW258" s="342">
        <v>25943</v>
      </c>
      <c r="BX258" s="342">
        <v>3099</v>
      </c>
      <c r="BY258" s="342">
        <v>3099</v>
      </c>
      <c r="BZ258" s="342">
        <v>29042</v>
      </c>
      <c r="CA258" s="342">
        <v>29042</v>
      </c>
      <c r="CB258" s="342">
        <v>0</v>
      </c>
      <c r="CC258" s="342">
        <v>0</v>
      </c>
      <c r="CD258" s="342">
        <v>0</v>
      </c>
      <c r="CE258" s="342">
        <v>0</v>
      </c>
      <c r="CF258" s="342">
        <v>0</v>
      </c>
      <c r="CG258" s="342">
        <v>0</v>
      </c>
      <c r="CH258" s="342">
        <v>0</v>
      </c>
      <c r="CI258" s="342">
        <v>0</v>
      </c>
      <c r="CJ258" s="342">
        <v>0</v>
      </c>
      <c r="CK258" s="342">
        <v>0</v>
      </c>
      <c r="CL258" s="342">
        <v>0</v>
      </c>
      <c r="CM258" s="342">
        <v>4050</v>
      </c>
      <c r="CN258" s="342">
        <v>0</v>
      </c>
      <c r="CO258" s="342">
        <v>0</v>
      </c>
      <c r="CP258" s="342">
        <v>0</v>
      </c>
      <c r="CQ258" s="342">
        <v>0</v>
      </c>
      <c r="CR258" s="342">
        <v>0</v>
      </c>
      <c r="CS258" s="342">
        <v>0</v>
      </c>
    </row>
    <row r="259" spans="1:109">
      <c r="A259" s="431" t="str">
        <f t="shared" ref="A259:A322" si="4">+D259&amp;E259&amp;J259&amp;K259&amp;F259&amp;H259</f>
        <v>1622602264636001</v>
      </c>
      <c r="B259" s="341" t="s">
        <v>1493</v>
      </c>
      <c r="C259" s="341" t="s">
        <v>543</v>
      </c>
      <c r="D259" s="341" t="s">
        <v>556</v>
      </c>
      <c r="E259" s="438" t="s">
        <v>1508</v>
      </c>
      <c r="F259" s="341" t="s">
        <v>575</v>
      </c>
      <c r="G259" s="341" t="s">
        <v>462</v>
      </c>
      <c r="H259" s="341" t="s">
        <v>728</v>
      </c>
      <c r="I259" s="341" t="s">
        <v>730</v>
      </c>
      <c r="J259" s="341" t="s">
        <v>554</v>
      </c>
      <c r="K259" s="341" t="s">
        <v>550</v>
      </c>
      <c r="L259" s="341" t="s">
        <v>717</v>
      </c>
      <c r="M259" s="341" t="s">
        <v>720</v>
      </c>
      <c r="N259" s="341" t="s">
        <v>715</v>
      </c>
      <c r="O259" s="341" t="s">
        <v>714</v>
      </c>
      <c r="P259" s="341" t="s">
        <v>715</v>
      </c>
      <c r="Q259" s="341" t="s">
        <v>545</v>
      </c>
      <c r="R259" s="341" t="s">
        <v>545</v>
      </c>
      <c r="S259" s="341" t="s">
        <v>545</v>
      </c>
      <c r="T259" s="342">
        <v>0</v>
      </c>
      <c r="U259" s="342">
        <v>984</v>
      </c>
      <c r="V259" s="342">
        <v>0</v>
      </c>
      <c r="W259" s="342">
        <v>0</v>
      </c>
      <c r="X259" s="342">
        <v>0</v>
      </c>
      <c r="Y259" s="342">
        <v>0</v>
      </c>
      <c r="Z259" s="342">
        <v>0</v>
      </c>
      <c r="AA259" s="342">
        <v>984</v>
      </c>
      <c r="AB259" s="342">
        <v>0</v>
      </c>
      <c r="AC259" s="342">
        <v>170</v>
      </c>
      <c r="AD259" s="342">
        <v>0</v>
      </c>
      <c r="AE259" s="342">
        <v>0</v>
      </c>
      <c r="AF259" s="342">
        <v>170</v>
      </c>
      <c r="AG259" s="342">
        <v>0</v>
      </c>
      <c r="AH259" s="342">
        <v>0</v>
      </c>
      <c r="AI259" s="342">
        <v>0</v>
      </c>
      <c r="AJ259" s="342">
        <v>0</v>
      </c>
      <c r="AK259" s="342">
        <v>0</v>
      </c>
      <c r="AL259" s="342">
        <v>0</v>
      </c>
      <c r="AM259" s="342">
        <v>13118</v>
      </c>
      <c r="AN259" s="342">
        <v>0</v>
      </c>
      <c r="AO259" s="342">
        <v>0</v>
      </c>
      <c r="AU259" s="342">
        <v>0</v>
      </c>
      <c r="AV259" s="342">
        <v>0</v>
      </c>
      <c r="AW259" s="342">
        <v>0</v>
      </c>
      <c r="AX259" s="342">
        <v>0</v>
      </c>
      <c r="AY259" s="342">
        <v>0</v>
      </c>
      <c r="AZ259" s="342">
        <v>0</v>
      </c>
      <c r="BA259" s="342">
        <v>0</v>
      </c>
      <c r="BB259" s="342">
        <v>0</v>
      </c>
      <c r="BC259" s="342">
        <v>0</v>
      </c>
      <c r="BD259" s="342">
        <v>0</v>
      </c>
      <c r="BE259" s="342">
        <v>0</v>
      </c>
      <c r="BF259" s="342">
        <v>0</v>
      </c>
      <c r="BG259" s="342">
        <v>0</v>
      </c>
      <c r="BH259" s="342">
        <v>0</v>
      </c>
      <c r="BI259" s="342">
        <v>0</v>
      </c>
      <c r="BJ259" s="342">
        <v>0</v>
      </c>
      <c r="BK259" s="342">
        <v>0</v>
      </c>
      <c r="BL259" s="342">
        <v>12308</v>
      </c>
      <c r="BM259" s="342">
        <v>0</v>
      </c>
      <c r="BN259" s="342">
        <v>0</v>
      </c>
      <c r="BO259" s="342">
        <v>7901</v>
      </c>
      <c r="BP259" s="342">
        <v>0</v>
      </c>
      <c r="BQ259" s="342">
        <v>0</v>
      </c>
      <c r="BR259" s="342">
        <v>0</v>
      </c>
      <c r="BS259" s="342">
        <v>0</v>
      </c>
      <c r="BT259" s="342">
        <v>0</v>
      </c>
      <c r="BU259" s="342">
        <v>0</v>
      </c>
      <c r="BV259" s="342">
        <v>0</v>
      </c>
      <c r="BW259" s="342">
        <v>0</v>
      </c>
      <c r="BX259" s="342">
        <v>0</v>
      </c>
      <c r="BY259" s="342">
        <v>0</v>
      </c>
      <c r="BZ259" s="342">
        <v>0</v>
      </c>
      <c r="CA259" s="342">
        <v>0</v>
      </c>
      <c r="CB259" s="342">
        <v>0</v>
      </c>
      <c r="CC259" s="342">
        <v>0</v>
      </c>
      <c r="CD259" s="342">
        <v>0</v>
      </c>
      <c r="CE259" s="342">
        <v>0</v>
      </c>
      <c r="CF259" s="342">
        <v>0</v>
      </c>
      <c r="CG259" s="342">
        <v>0</v>
      </c>
      <c r="CH259" s="342">
        <v>0</v>
      </c>
      <c r="CI259" s="342">
        <v>0</v>
      </c>
      <c r="CJ259" s="342">
        <v>0</v>
      </c>
      <c r="CK259" s="342">
        <v>0</v>
      </c>
      <c r="CL259" s="342">
        <v>0</v>
      </c>
      <c r="CM259" s="342">
        <v>0</v>
      </c>
      <c r="CN259" s="342">
        <v>0</v>
      </c>
      <c r="CO259" s="342">
        <v>0</v>
      </c>
      <c r="CP259" s="342">
        <v>0</v>
      </c>
      <c r="CQ259" s="342">
        <v>0</v>
      </c>
      <c r="CR259" s="342">
        <v>0</v>
      </c>
      <c r="CS259" s="342">
        <v>0</v>
      </c>
      <c r="CT259" s="342">
        <v>0</v>
      </c>
    </row>
    <row r="260" spans="1:109">
      <c r="A260" s="431" t="str">
        <f t="shared" si="4"/>
        <v>1762602264636000</v>
      </c>
      <c r="B260" s="341" t="s">
        <v>1493</v>
      </c>
      <c r="C260" s="341" t="s">
        <v>543</v>
      </c>
      <c r="D260" s="341" t="s">
        <v>557</v>
      </c>
      <c r="E260" s="341" t="s">
        <v>718</v>
      </c>
      <c r="F260" s="341" t="s">
        <v>575</v>
      </c>
      <c r="G260" s="341" t="s">
        <v>462</v>
      </c>
      <c r="H260" s="341" t="s">
        <v>546</v>
      </c>
      <c r="J260" s="341" t="s">
        <v>554</v>
      </c>
      <c r="K260" s="341" t="s">
        <v>550</v>
      </c>
      <c r="L260" s="341" t="s">
        <v>729</v>
      </c>
      <c r="M260" s="341" t="s">
        <v>720</v>
      </c>
      <c r="N260" s="341" t="s">
        <v>715</v>
      </c>
      <c r="O260" s="341" t="s">
        <v>719</v>
      </c>
      <c r="P260" s="341" t="s">
        <v>715</v>
      </c>
      <c r="Q260" s="341" t="s">
        <v>716</v>
      </c>
      <c r="R260" s="341" t="s">
        <v>718</v>
      </c>
      <c r="S260" s="341" t="s">
        <v>715</v>
      </c>
      <c r="T260" s="342">
        <v>0</v>
      </c>
      <c r="U260" s="342">
        <v>8913</v>
      </c>
      <c r="V260" s="342">
        <v>23000</v>
      </c>
      <c r="W260" s="342">
        <v>11500</v>
      </c>
      <c r="X260" s="342">
        <v>11500</v>
      </c>
      <c r="Y260" s="342">
        <v>0</v>
      </c>
      <c r="Z260" s="342">
        <v>0</v>
      </c>
      <c r="AA260" s="342">
        <v>8913</v>
      </c>
      <c r="AB260" s="342">
        <v>0</v>
      </c>
      <c r="AC260" s="342">
        <v>2951</v>
      </c>
      <c r="AD260" s="342">
        <v>0</v>
      </c>
      <c r="AE260" s="342">
        <v>0</v>
      </c>
      <c r="AF260" s="342">
        <v>2951</v>
      </c>
      <c r="AG260" s="342">
        <v>0</v>
      </c>
      <c r="AH260" s="342">
        <v>0</v>
      </c>
      <c r="AI260" s="342">
        <v>0</v>
      </c>
      <c r="AJ260" s="342">
        <v>0</v>
      </c>
      <c r="AK260" s="342">
        <v>0</v>
      </c>
      <c r="AL260" s="342">
        <v>0</v>
      </c>
      <c r="AM260" s="342">
        <v>3940</v>
      </c>
      <c r="AN260" s="342">
        <v>0</v>
      </c>
      <c r="AO260" s="342">
        <v>0</v>
      </c>
      <c r="AP260" s="342">
        <v>0</v>
      </c>
      <c r="AQ260" s="342">
        <v>0</v>
      </c>
      <c r="AR260" s="342">
        <v>730</v>
      </c>
      <c r="AS260" s="342">
        <v>0</v>
      </c>
      <c r="AT260" s="342">
        <v>0</v>
      </c>
      <c r="AU260" s="342">
        <v>1566</v>
      </c>
      <c r="AV260" s="342">
        <v>0</v>
      </c>
      <c r="AW260" s="342">
        <v>0</v>
      </c>
      <c r="AX260" s="342">
        <v>0</v>
      </c>
      <c r="AY260" s="342">
        <v>0</v>
      </c>
      <c r="AZ260" s="342">
        <v>0</v>
      </c>
      <c r="BA260" s="342">
        <v>0</v>
      </c>
      <c r="BB260" s="342">
        <v>0</v>
      </c>
      <c r="BC260" s="342">
        <v>0</v>
      </c>
      <c r="BD260" s="342">
        <v>23000</v>
      </c>
      <c r="BE260" s="342">
        <v>23000</v>
      </c>
      <c r="BF260" s="342">
        <v>0</v>
      </c>
      <c r="BG260" s="342">
        <v>0</v>
      </c>
      <c r="BH260" s="342">
        <v>23000</v>
      </c>
      <c r="BI260" s="342">
        <v>0</v>
      </c>
      <c r="BJ260" s="342">
        <v>0</v>
      </c>
      <c r="BK260" s="342">
        <v>0</v>
      </c>
      <c r="BL260" s="342">
        <v>0</v>
      </c>
      <c r="BM260" s="342">
        <v>73986</v>
      </c>
      <c r="BN260" s="342">
        <v>0</v>
      </c>
      <c r="BO260" s="342">
        <v>0</v>
      </c>
      <c r="BP260" s="342">
        <v>0</v>
      </c>
      <c r="BQ260" s="342">
        <v>2296</v>
      </c>
      <c r="BR260" s="342">
        <v>22963</v>
      </c>
      <c r="BS260" s="342">
        <v>3186</v>
      </c>
      <c r="BT260" s="342">
        <v>1813</v>
      </c>
      <c r="BU260" s="342">
        <v>45287</v>
      </c>
      <c r="BV260" s="342">
        <v>1813</v>
      </c>
      <c r="BW260" s="342">
        <v>47100</v>
      </c>
      <c r="BX260" s="342">
        <v>119</v>
      </c>
      <c r="BY260" s="342">
        <v>3305</v>
      </c>
      <c r="BZ260" s="342">
        <v>1932</v>
      </c>
      <c r="CA260" s="342">
        <v>50405</v>
      </c>
      <c r="CB260" s="342">
        <v>0</v>
      </c>
      <c r="CC260" s="342">
        <v>0</v>
      </c>
      <c r="CD260" s="342">
        <v>0</v>
      </c>
      <c r="CE260" s="342">
        <v>0</v>
      </c>
      <c r="CF260" s="342">
        <v>0</v>
      </c>
      <c r="CG260" s="342">
        <v>0</v>
      </c>
      <c r="CH260" s="342">
        <v>0</v>
      </c>
      <c r="CI260" s="342">
        <v>0</v>
      </c>
      <c r="CJ260" s="342">
        <v>18191</v>
      </c>
      <c r="CK260" s="342">
        <v>20011</v>
      </c>
      <c r="CL260" s="342">
        <v>0</v>
      </c>
      <c r="CM260" s="342">
        <v>0</v>
      </c>
      <c r="CN260" s="342">
        <v>0</v>
      </c>
      <c r="CO260" s="342">
        <v>0</v>
      </c>
      <c r="CP260" s="342">
        <v>0</v>
      </c>
      <c r="CQ260" s="342">
        <v>0</v>
      </c>
      <c r="CR260" s="342">
        <v>0</v>
      </c>
      <c r="CS260" s="342">
        <v>0</v>
      </c>
      <c r="CT260" s="342">
        <v>0</v>
      </c>
      <c r="CU260" s="342">
        <v>730</v>
      </c>
      <c r="CV260" s="342">
        <v>1566</v>
      </c>
      <c r="CW260" s="342">
        <v>0</v>
      </c>
      <c r="CX260" s="342">
        <v>0</v>
      </c>
      <c r="CY260" s="342">
        <v>1566</v>
      </c>
      <c r="CZ260" s="342">
        <v>0</v>
      </c>
      <c r="DA260" s="342">
        <v>0</v>
      </c>
      <c r="DB260" s="342">
        <v>0</v>
      </c>
      <c r="DC260" s="342">
        <v>0</v>
      </c>
      <c r="DD260" s="342">
        <v>0</v>
      </c>
      <c r="DE260" s="342">
        <v>0</v>
      </c>
    </row>
    <row r="261" spans="1:109">
      <c r="A261" s="431" t="str">
        <f t="shared" si="4"/>
        <v>1761001264636000</v>
      </c>
      <c r="B261" s="341" t="s">
        <v>1493</v>
      </c>
      <c r="C261" s="341" t="s">
        <v>543</v>
      </c>
      <c r="D261" s="341" t="s">
        <v>557</v>
      </c>
      <c r="E261" s="341" t="s">
        <v>718</v>
      </c>
      <c r="F261" s="341" t="s">
        <v>575</v>
      </c>
      <c r="G261" s="341" t="s">
        <v>462</v>
      </c>
      <c r="H261" s="341" t="s">
        <v>546</v>
      </c>
      <c r="J261" s="341" t="s">
        <v>553</v>
      </c>
      <c r="K261" s="341" t="s">
        <v>548</v>
      </c>
      <c r="L261" s="341" t="s">
        <v>729</v>
      </c>
      <c r="M261" s="341" t="s">
        <v>720</v>
      </c>
      <c r="N261" s="341" t="s">
        <v>715</v>
      </c>
      <c r="O261" s="341" t="s">
        <v>719</v>
      </c>
      <c r="P261" s="341" t="s">
        <v>715</v>
      </c>
      <c r="Q261" s="341" t="s">
        <v>716</v>
      </c>
      <c r="R261" s="341" t="s">
        <v>718</v>
      </c>
      <c r="S261" s="341" t="s">
        <v>715</v>
      </c>
      <c r="T261" s="342">
        <v>4090224</v>
      </c>
      <c r="U261" s="342">
        <v>4110701</v>
      </c>
      <c r="V261" s="342">
        <v>4080401</v>
      </c>
      <c r="W261" s="342">
        <v>1</v>
      </c>
      <c r="X261" s="342">
        <v>0</v>
      </c>
      <c r="Y261" s="342">
        <v>0</v>
      </c>
      <c r="Z261" s="342">
        <v>1905</v>
      </c>
      <c r="AA261" s="342">
        <v>0</v>
      </c>
      <c r="AB261" s="342">
        <v>2670</v>
      </c>
      <c r="AC261" s="342">
        <v>1081</v>
      </c>
      <c r="AD261" s="342">
        <v>1081</v>
      </c>
      <c r="AE261" s="342">
        <v>949</v>
      </c>
      <c r="AF261" s="342">
        <v>6199</v>
      </c>
      <c r="AG261" s="342">
        <v>0</v>
      </c>
      <c r="AH261" s="342">
        <v>75</v>
      </c>
      <c r="AI261" s="342">
        <v>75</v>
      </c>
      <c r="AJ261" s="342">
        <v>75</v>
      </c>
      <c r="AK261" s="342">
        <v>12295437</v>
      </c>
      <c r="AL261" s="342">
        <v>2717471</v>
      </c>
      <c r="AM261" s="342">
        <v>1244135</v>
      </c>
      <c r="AN261" s="342">
        <v>1263490</v>
      </c>
      <c r="AO261" s="342">
        <v>111245</v>
      </c>
      <c r="AP261" s="342">
        <v>0</v>
      </c>
      <c r="AQ261" s="342">
        <v>98601</v>
      </c>
      <c r="AR261" s="342">
        <v>1671591</v>
      </c>
      <c r="AS261" s="342">
        <v>0</v>
      </c>
      <c r="AT261" s="342">
        <v>818643</v>
      </c>
      <c r="AU261" s="342">
        <v>0</v>
      </c>
      <c r="AV261" s="342">
        <v>227237</v>
      </c>
      <c r="AW261" s="342">
        <v>2411495</v>
      </c>
      <c r="AX261" s="342">
        <v>14</v>
      </c>
      <c r="AY261" s="342">
        <v>13</v>
      </c>
      <c r="AZ261" s="342">
        <v>1</v>
      </c>
      <c r="BA261" s="342">
        <v>0</v>
      </c>
      <c r="BB261" s="342">
        <v>0</v>
      </c>
      <c r="BC261" s="342">
        <v>0</v>
      </c>
      <c r="BD261" s="342">
        <v>0</v>
      </c>
      <c r="BE261" s="342">
        <v>4</v>
      </c>
      <c r="BF261" s="342">
        <v>0</v>
      </c>
      <c r="BG261" s="342">
        <v>4</v>
      </c>
      <c r="BH261" s="342">
        <v>0</v>
      </c>
      <c r="BI261" s="342">
        <v>0</v>
      </c>
      <c r="BJ261" s="342">
        <v>764</v>
      </c>
      <c r="BK261" s="342">
        <v>764</v>
      </c>
      <c r="BL261" s="342">
        <v>0</v>
      </c>
      <c r="BM261" s="342">
        <v>417</v>
      </c>
      <c r="BN261" s="342">
        <v>0</v>
      </c>
      <c r="BO261" s="342">
        <v>296</v>
      </c>
      <c r="BP261" s="342">
        <v>102812</v>
      </c>
      <c r="BQ261" s="342">
        <v>102812</v>
      </c>
      <c r="BR261" s="342">
        <v>0</v>
      </c>
      <c r="BS261" s="342">
        <v>101365</v>
      </c>
      <c r="BT261" s="342">
        <v>0</v>
      </c>
      <c r="BU261" s="342">
        <v>0</v>
      </c>
      <c r="BV261" s="342">
        <v>68</v>
      </c>
      <c r="BW261" s="342">
        <v>0</v>
      </c>
      <c r="BX261" s="342">
        <v>0</v>
      </c>
      <c r="BY261" s="342">
        <v>0</v>
      </c>
      <c r="BZ261" s="342">
        <v>0</v>
      </c>
      <c r="CA261" s="342">
        <v>0</v>
      </c>
    </row>
    <row r="262" spans="1:109">
      <c r="A262" s="431" t="str">
        <f t="shared" si="4"/>
        <v>1761002264636000</v>
      </c>
      <c r="B262" s="341" t="s">
        <v>1493</v>
      </c>
      <c r="C262" s="341" t="s">
        <v>543</v>
      </c>
      <c r="D262" s="341" t="s">
        <v>557</v>
      </c>
      <c r="E262" s="341" t="s">
        <v>718</v>
      </c>
      <c r="F262" s="341" t="s">
        <v>575</v>
      </c>
      <c r="G262" s="341" t="s">
        <v>462</v>
      </c>
      <c r="H262" s="341" t="s">
        <v>546</v>
      </c>
      <c r="J262" s="341" t="s">
        <v>553</v>
      </c>
      <c r="K262" s="341" t="s">
        <v>550</v>
      </c>
      <c r="L262" s="341" t="s">
        <v>729</v>
      </c>
      <c r="M262" s="341" t="s">
        <v>720</v>
      </c>
      <c r="N262" s="341" t="s">
        <v>715</v>
      </c>
      <c r="O262" s="341" t="s">
        <v>719</v>
      </c>
      <c r="P262" s="341" t="s">
        <v>715</v>
      </c>
      <c r="Q262" s="341" t="s">
        <v>716</v>
      </c>
      <c r="R262" s="341" t="s">
        <v>718</v>
      </c>
      <c r="S262" s="341" t="s">
        <v>715</v>
      </c>
      <c r="T262" s="342">
        <v>0</v>
      </c>
      <c r="U262" s="342">
        <v>0</v>
      </c>
      <c r="V262" s="342">
        <v>0</v>
      </c>
      <c r="W262" s="342">
        <v>0</v>
      </c>
      <c r="X262" s="342">
        <v>0</v>
      </c>
      <c r="Y262" s="342">
        <v>0</v>
      </c>
      <c r="Z262" s="342">
        <v>144</v>
      </c>
      <c r="AA262" s="342">
        <v>0</v>
      </c>
      <c r="AB262" s="342">
        <v>0</v>
      </c>
      <c r="AC262" s="342">
        <v>0</v>
      </c>
      <c r="AD262" s="342">
        <v>0</v>
      </c>
      <c r="AE262" s="342">
        <v>0</v>
      </c>
      <c r="AF262" s="342">
        <v>0</v>
      </c>
      <c r="AG262" s="342">
        <v>0</v>
      </c>
      <c r="AH262" s="342">
        <v>0</v>
      </c>
      <c r="AI262" s="342">
        <v>0</v>
      </c>
      <c r="AJ262" s="342">
        <v>0</v>
      </c>
      <c r="AK262" s="342">
        <v>0</v>
      </c>
      <c r="AL262" s="342">
        <v>0</v>
      </c>
      <c r="AM262" s="342">
        <v>0</v>
      </c>
    </row>
    <row r="263" spans="1:109">
      <c r="A263" s="431" t="str">
        <f t="shared" si="4"/>
        <v>0102101264636000</v>
      </c>
      <c r="B263" s="341" t="s">
        <v>1493</v>
      </c>
      <c r="C263" s="341" t="s">
        <v>543</v>
      </c>
      <c r="D263" s="341" t="s">
        <v>548</v>
      </c>
      <c r="E263" s="341" t="s">
        <v>545</v>
      </c>
      <c r="F263" s="341" t="s">
        <v>575</v>
      </c>
      <c r="G263" s="341" t="s">
        <v>462</v>
      </c>
      <c r="H263" s="341" t="s">
        <v>546</v>
      </c>
      <c r="J263" s="341" t="s">
        <v>549</v>
      </c>
      <c r="K263" s="341" t="s">
        <v>548</v>
      </c>
      <c r="L263" s="341" t="s">
        <v>718</v>
      </c>
      <c r="M263" s="341" t="s">
        <v>720</v>
      </c>
      <c r="N263" s="341" t="s">
        <v>715</v>
      </c>
      <c r="O263" s="341" t="s">
        <v>545</v>
      </c>
      <c r="P263" s="341" t="s">
        <v>545</v>
      </c>
      <c r="Q263" s="341" t="s">
        <v>545</v>
      </c>
      <c r="R263" s="341" t="s">
        <v>545</v>
      </c>
      <c r="S263" s="341" t="s">
        <v>545</v>
      </c>
      <c r="T263" s="342">
        <v>2326</v>
      </c>
      <c r="U263" s="342">
        <v>1590</v>
      </c>
      <c r="V263" s="342">
        <v>0</v>
      </c>
      <c r="W263" s="342">
        <v>279</v>
      </c>
      <c r="X263" s="342">
        <v>779</v>
      </c>
      <c r="Y263" s="342">
        <v>4974</v>
      </c>
      <c r="Z263" s="342">
        <v>6210</v>
      </c>
      <c r="AA263" s="342">
        <v>6210</v>
      </c>
      <c r="AB263" s="342">
        <v>0</v>
      </c>
      <c r="AC263" s="342">
        <v>0</v>
      </c>
      <c r="AD263" s="342">
        <v>0</v>
      </c>
      <c r="AE263" s="342">
        <v>5147</v>
      </c>
      <c r="AF263" s="342">
        <v>0</v>
      </c>
      <c r="AG263" s="342">
        <v>904</v>
      </c>
      <c r="AH263" s="342">
        <v>2103</v>
      </c>
      <c r="AI263" s="342">
        <v>1096</v>
      </c>
      <c r="AJ263" s="342">
        <v>2000</v>
      </c>
      <c r="AK263" s="342">
        <v>0</v>
      </c>
      <c r="AL263" s="342">
        <v>3489</v>
      </c>
      <c r="AM263" s="342">
        <v>2748</v>
      </c>
      <c r="AN263" s="342">
        <v>0</v>
      </c>
      <c r="AO263" s="342">
        <v>0</v>
      </c>
      <c r="AP263" s="342">
        <v>0</v>
      </c>
      <c r="AQ263" s="342">
        <v>0</v>
      </c>
      <c r="AR263" s="342">
        <v>0</v>
      </c>
      <c r="AS263" s="342">
        <v>0</v>
      </c>
      <c r="AT263" s="342">
        <v>0</v>
      </c>
      <c r="AU263" s="342">
        <v>2256</v>
      </c>
      <c r="AV263" s="342">
        <v>28179</v>
      </c>
      <c r="AW263" s="342">
        <v>0</v>
      </c>
      <c r="AX263" s="342">
        <v>0</v>
      </c>
      <c r="AY263" s="342">
        <v>28179</v>
      </c>
    </row>
    <row r="264" spans="1:109">
      <c r="A264" s="431" t="str">
        <f t="shared" si="4"/>
        <v>1622101264636001</v>
      </c>
      <c r="B264" s="341" t="s">
        <v>1493</v>
      </c>
      <c r="C264" s="341" t="s">
        <v>543</v>
      </c>
      <c r="D264" s="341" t="s">
        <v>556</v>
      </c>
      <c r="E264" s="438" t="s">
        <v>1508</v>
      </c>
      <c r="F264" s="341" t="s">
        <v>575</v>
      </c>
      <c r="G264" s="341" t="s">
        <v>462</v>
      </c>
      <c r="H264" s="341" t="s">
        <v>728</v>
      </c>
      <c r="I264" s="341" t="s">
        <v>730</v>
      </c>
      <c r="J264" s="341" t="s">
        <v>549</v>
      </c>
      <c r="K264" s="341" t="s">
        <v>548</v>
      </c>
      <c r="L264" s="341" t="s">
        <v>717</v>
      </c>
      <c r="M264" s="341" t="s">
        <v>720</v>
      </c>
      <c r="N264" s="341" t="s">
        <v>715</v>
      </c>
      <c r="O264" s="341" t="s">
        <v>714</v>
      </c>
      <c r="P264" s="341" t="s">
        <v>715</v>
      </c>
      <c r="Q264" s="341" t="s">
        <v>545</v>
      </c>
      <c r="R264" s="341" t="s">
        <v>545</v>
      </c>
      <c r="S264" s="341" t="s">
        <v>545</v>
      </c>
      <c r="T264" s="342">
        <v>8440</v>
      </c>
      <c r="U264" s="342">
        <v>3170</v>
      </c>
      <c r="V264" s="342">
        <v>1508</v>
      </c>
      <c r="W264" s="342">
        <v>0</v>
      </c>
      <c r="X264" s="342">
        <v>2314</v>
      </c>
      <c r="Y264" s="342">
        <v>15432</v>
      </c>
      <c r="Z264" s="342">
        <v>0</v>
      </c>
      <c r="AA264" s="342">
        <v>0</v>
      </c>
      <c r="AB264" s="342">
        <v>0</v>
      </c>
      <c r="AC264" s="342">
        <v>0</v>
      </c>
      <c r="AD264" s="342">
        <v>0</v>
      </c>
      <c r="AE264" s="342">
        <v>0</v>
      </c>
      <c r="AF264" s="342">
        <v>167</v>
      </c>
      <c r="AG264" s="342">
        <v>262</v>
      </c>
      <c r="AH264" s="342">
        <v>170</v>
      </c>
      <c r="AI264" s="342">
        <v>0</v>
      </c>
      <c r="AJ264" s="342">
        <v>0</v>
      </c>
      <c r="AK264" s="342">
        <v>54</v>
      </c>
      <c r="AL264" s="342">
        <v>0</v>
      </c>
      <c r="AM264" s="342">
        <v>0</v>
      </c>
      <c r="AN264" s="342">
        <v>0</v>
      </c>
      <c r="AO264" s="342">
        <v>10</v>
      </c>
      <c r="AP264" s="342">
        <v>0</v>
      </c>
      <c r="AQ264" s="342">
        <v>10</v>
      </c>
      <c r="AR264" s="342">
        <v>0</v>
      </c>
      <c r="AS264" s="342">
        <v>0</v>
      </c>
      <c r="AT264" s="342">
        <v>0</v>
      </c>
      <c r="AU264" s="342">
        <v>3130</v>
      </c>
      <c r="AV264" s="342">
        <v>19225</v>
      </c>
      <c r="AW264" s="342">
        <v>36</v>
      </c>
      <c r="AX264" s="342">
        <v>3</v>
      </c>
      <c r="AY264" s="342">
        <v>176</v>
      </c>
      <c r="AZ264" s="342">
        <v>45</v>
      </c>
    </row>
    <row r="265" spans="1:109">
      <c r="A265" s="431" t="str">
        <f t="shared" si="4"/>
        <v>1762101264636000</v>
      </c>
      <c r="B265" s="341" t="s">
        <v>1493</v>
      </c>
      <c r="C265" s="341" t="s">
        <v>543</v>
      </c>
      <c r="D265" s="341" t="s">
        <v>557</v>
      </c>
      <c r="E265" s="341" t="s">
        <v>718</v>
      </c>
      <c r="F265" s="341" t="s">
        <v>575</v>
      </c>
      <c r="G265" s="341" t="s">
        <v>462</v>
      </c>
      <c r="H265" s="341" t="s">
        <v>546</v>
      </c>
      <c r="J265" s="341" t="s">
        <v>549</v>
      </c>
      <c r="K265" s="341" t="s">
        <v>548</v>
      </c>
      <c r="L265" s="341" t="s">
        <v>729</v>
      </c>
      <c r="M265" s="341" t="s">
        <v>720</v>
      </c>
      <c r="N265" s="341" t="s">
        <v>715</v>
      </c>
      <c r="O265" s="341" t="s">
        <v>719</v>
      </c>
      <c r="P265" s="341" t="s">
        <v>715</v>
      </c>
      <c r="Q265" s="341" t="s">
        <v>716</v>
      </c>
      <c r="R265" s="341" t="s">
        <v>718</v>
      </c>
      <c r="S265" s="341" t="s">
        <v>715</v>
      </c>
      <c r="T265" s="342">
        <v>1726</v>
      </c>
      <c r="U265" s="342">
        <v>62</v>
      </c>
      <c r="V265" s="342">
        <v>0</v>
      </c>
      <c r="W265" s="342">
        <v>207</v>
      </c>
      <c r="X265" s="342">
        <v>379</v>
      </c>
      <c r="Y265" s="342">
        <v>2374</v>
      </c>
      <c r="Z265" s="342">
        <v>6330</v>
      </c>
      <c r="AA265" s="342">
        <v>6330</v>
      </c>
      <c r="AB265" s="342">
        <v>0</v>
      </c>
      <c r="AC265" s="342">
        <v>0</v>
      </c>
      <c r="AD265" s="342">
        <v>0</v>
      </c>
      <c r="AE265" s="342">
        <v>5951</v>
      </c>
      <c r="AF265" s="342">
        <v>75</v>
      </c>
      <c r="AG265" s="342">
        <v>519</v>
      </c>
      <c r="AH265" s="342">
        <v>655</v>
      </c>
      <c r="AI265" s="342">
        <v>0</v>
      </c>
      <c r="AJ265" s="342">
        <v>0</v>
      </c>
      <c r="AK265" s="342">
        <v>0</v>
      </c>
      <c r="AL265" s="342">
        <v>8516</v>
      </c>
      <c r="AM265" s="342">
        <v>0</v>
      </c>
      <c r="AN265" s="342">
        <v>0</v>
      </c>
      <c r="AO265" s="342">
        <v>0</v>
      </c>
      <c r="AP265" s="342">
        <v>0</v>
      </c>
      <c r="AQ265" s="342">
        <v>0</v>
      </c>
      <c r="AR265" s="342">
        <v>0</v>
      </c>
      <c r="AS265" s="342">
        <v>0</v>
      </c>
      <c r="AT265" s="342">
        <v>0</v>
      </c>
      <c r="AU265" s="342">
        <v>771</v>
      </c>
      <c r="AV265" s="342">
        <v>25191</v>
      </c>
      <c r="AW265" s="342">
        <v>0</v>
      </c>
      <c r="AX265" s="342">
        <v>0</v>
      </c>
      <c r="AY265" s="342">
        <v>25191</v>
      </c>
    </row>
    <row r="266" spans="1:109">
      <c r="A266" s="431" t="str">
        <f t="shared" si="4"/>
        <v>0102102264636000</v>
      </c>
      <c r="B266" s="341" t="s">
        <v>1493</v>
      </c>
      <c r="C266" s="341" t="s">
        <v>543</v>
      </c>
      <c r="D266" s="341" t="s">
        <v>548</v>
      </c>
      <c r="E266" s="341" t="s">
        <v>545</v>
      </c>
      <c r="F266" s="341" t="s">
        <v>575</v>
      </c>
      <c r="G266" s="341" t="s">
        <v>462</v>
      </c>
      <c r="H266" s="341" t="s">
        <v>546</v>
      </c>
      <c r="J266" s="341" t="s">
        <v>549</v>
      </c>
      <c r="K266" s="341" t="s">
        <v>550</v>
      </c>
      <c r="L266" s="341" t="s">
        <v>718</v>
      </c>
      <c r="M266" s="341" t="s">
        <v>720</v>
      </c>
      <c r="N266" s="341" t="s">
        <v>715</v>
      </c>
      <c r="O266" s="341" t="s">
        <v>545</v>
      </c>
      <c r="P266" s="341" t="s">
        <v>545</v>
      </c>
      <c r="Q266" s="341" t="s">
        <v>545</v>
      </c>
      <c r="R266" s="341" t="s">
        <v>545</v>
      </c>
      <c r="S266" s="341" t="s">
        <v>545</v>
      </c>
      <c r="T266" s="342">
        <v>2326</v>
      </c>
      <c r="U266" s="342">
        <v>0</v>
      </c>
      <c r="V266" s="342">
        <v>1590</v>
      </c>
      <c r="W266" s="342">
        <v>0</v>
      </c>
      <c r="X266" s="342">
        <v>0</v>
      </c>
      <c r="Y266" s="342">
        <v>0</v>
      </c>
      <c r="Z266" s="342">
        <v>279</v>
      </c>
      <c r="AA266" s="342">
        <v>0</v>
      </c>
      <c r="AB266" s="342">
        <v>779</v>
      </c>
      <c r="AC266" s="342">
        <v>0</v>
      </c>
      <c r="AD266" s="342">
        <v>0</v>
      </c>
      <c r="AE266" s="342">
        <v>4974</v>
      </c>
      <c r="AF266" s="342">
        <v>0</v>
      </c>
      <c r="AG266" s="342">
        <v>0</v>
      </c>
    </row>
    <row r="267" spans="1:109">
      <c r="A267" s="431" t="str">
        <f t="shared" si="4"/>
        <v>1622102264636001</v>
      </c>
      <c r="B267" s="341" t="s">
        <v>1493</v>
      </c>
      <c r="C267" s="341" t="s">
        <v>543</v>
      </c>
      <c r="D267" s="341" t="s">
        <v>556</v>
      </c>
      <c r="E267" s="438" t="s">
        <v>1508</v>
      </c>
      <c r="F267" s="341" t="s">
        <v>575</v>
      </c>
      <c r="G267" s="341" t="s">
        <v>462</v>
      </c>
      <c r="H267" s="341" t="s">
        <v>728</v>
      </c>
      <c r="I267" s="341" t="s">
        <v>730</v>
      </c>
      <c r="J267" s="341" t="s">
        <v>549</v>
      </c>
      <c r="K267" s="341" t="s">
        <v>550</v>
      </c>
      <c r="L267" s="341" t="s">
        <v>717</v>
      </c>
      <c r="M267" s="341" t="s">
        <v>720</v>
      </c>
      <c r="N267" s="341" t="s">
        <v>715</v>
      </c>
      <c r="O267" s="341" t="s">
        <v>714</v>
      </c>
      <c r="P267" s="341" t="s">
        <v>715</v>
      </c>
      <c r="Q267" s="341" t="s">
        <v>545</v>
      </c>
      <c r="R267" s="341" t="s">
        <v>545</v>
      </c>
      <c r="S267" s="341" t="s">
        <v>545</v>
      </c>
      <c r="T267" s="342">
        <v>5024</v>
      </c>
      <c r="U267" s="342">
        <v>3416</v>
      </c>
      <c r="V267" s="342">
        <v>2116</v>
      </c>
      <c r="W267" s="342">
        <v>750</v>
      </c>
      <c r="X267" s="342">
        <v>304</v>
      </c>
      <c r="Y267" s="342">
        <v>1508</v>
      </c>
      <c r="Z267" s="342">
        <v>0</v>
      </c>
      <c r="AA267" s="342">
        <v>0</v>
      </c>
      <c r="AB267" s="342">
        <v>1397</v>
      </c>
      <c r="AC267" s="342">
        <v>807</v>
      </c>
      <c r="AD267" s="342">
        <v>110</v>
      </c>
      <c r="AE267" s="342">
        <v>12</v>
      </c>
      <c r="AF267" s="342">
        <v>12</v>
      </c>
      <c r="AG267" s="342">
        <v>12</v>
      </c>
      <c r="AH267" s="342">
        <v>1</v>
      </c>
      <c r="AI267" s="342">
        <v>1</v>
      </c>
      <c r="AJ267" s="342">
        <v>1</v>
      </c>
    </row>
    <row r="268" spans="1:109">
      <c r="A268" s="431" t="str">
        <f t="shared" si="4"/>
        <v>1762102264636000</v>
      </c>
      <c r="B268" s="341" t="s">
        <v>1493</v>
      </c>
      <c r="C268" s="341" t="s">
        <v>543</v>
      </c>
      <c r="D268" s="341" t="s">
        <v>557</v>
      </c>
      <c r="E268" s="341" t="s">
        <v>718</v>
      </c>
      <c r="F268" s="341" t="s">
        <v>575</v>
      </c>
      <c r="G268" s="341" t="s">
        <v>462</v>
      </c>
      <c r="H268" s="341" t="s">
        <v>546</v>
      </c>
      <c r="J268" s="341" t="s">
        <v>549</v>
      </c>
      <c r="K268" s="341" t="s">
        <v>550</v>
      </c>
      <c r="L268" s="341" t="s">
        <v>729</v>
      </c>
      <c r="M268" s="341" t="s">
        <v>720</v>
      </c>
      <c r="N268" s="341" t="s">
        <v>715</v>
      </c>
      <c r="O268" s="341" t="s">
        <v>719</v>
      </c>
      <c r="P268" s="341" t="s">
        <v>715</v>
      </c>
      <c r="Q268" s="341" t="s">
        <v>716</v>
      </c>
      <c r="R268" s="341" t="s">
        <v>718</v>
      </c>
      <c r="S268" s="341" t="s">
        <v>715</v>
      </c>
      <c r="T268" s="342">
        <v>1726</v>
      </c>
      <c r="U268" s="342">
        <v>0</v>
      </c>
      <c r="V268" s="342">
        <v>62</v>
      </c>
      <c r="W268" s="342">
        <v>0</v>
      </c>
      <c r="X268" s="342">
        <v>0</v>
      </c>
      <c r="Y268" s="342">
        <v>0</v>
      </c>
      <c r="Z268" s="342">
        <v>207</v>
      </c>
      <c r="AA268" s="342">
        <v>0</v>
      </c>
      <c r="AB268" s="342">
        <v>379</v>
      </c>
      <c r="AC268" s="342">
        <v>0</v>
      </c>
      <c r="AD268" s="342">
        <v>0</v>
      </c>
      <c r="AE268" s="342">
        <v>2374</v>
      </c>
      <c r="AF268" s="342">
        <v>0</v>
      </c>
      <c r="AG268" s="342">
        <v>0</v>
      </c>
    </row>
    <row r="269" spans="1:109">
      <c r="A269" s="431" t="str">
        <f t="shared" si="4"/>
        <v>1763201264636000</v>
      </c>
      <c r="B269" s="341" t="s">
        <v>1493</v>
      </c>
      <c r="C269" s="341" t="s">
        <v>543</v>
      </c>
      <c r="D269" s="341" t="s">
        <v>557</v>
      </c>
      <c r="E269" s="341" t="s">
        <v>718</v>
      </c>
      <c r="F269" s="341" t="s">
        <v>575</v>
      </c>
      <c r="G269" s="341" t="s">
        <v>462</v>
      </c>
      <c r="H269" s="341" t="s">
        <v>546</v>
      </c>
      <c r="J269" s="341" t="s">
        <v>725</v>
      </c>
      <c r="K269" s="341" t="s">
        <v>548</v>
      </c>
      <c r="L269" s="341" t="s">
        <v>729</v>
      </c>
      <c r="M269" s="341" t="s">
        <v>720</v>
      </c>
      <c r="N269" s="341" t="s">
        <v>715</v>
      </c>
      <c r="O269" s="341" t="s">
        <v>719</v>
      </c>
      <c r="P269" s="341" t="s">
        <v>715</v>
      </c>
      <c r="Q269" s="341" t="s">
        <v>716</v>
      </c>
      <c r="R269" s="341" t="s">
        <v>718</v>
      </c>
      <c r="S269" s="341" t="s">
        <v>715</v>
      </c>
      <c r="T269" s="342">
        <v>0</v>
      </c>
      <c r="U269" s="342">
        <v>0</v>
      </c>
      <c r="V269" s="342">
        <v>0</v>
      </c>
      <c r="W269" s="342">
        <v>0</v>
      </c>
      <c r="X269" s="342">
        <v>0</v>
      </c>
      <c r="Y269" s="342">
        <v>0</v>
      </c>
      <c r="Z269" s="342">
        <v>0</v>
      </c>
      <c r="AA269" s="342">
        <v>0</v>
      </c>
      <c r="AB269" s="342">
        <v>0</v>
      </c>
      <c r="AC269" s="342">
        <v>0</v>
      </c>
      <c r="AD269" s="342">
        <v>0</v>
      </c>
      <c r="AE269" s="342">
        <v>0</v>
      </c>
      <c r="AF269" s="342">
        <v>0</v>
      </c>
      <c r="AG269" s="342">
        <v>0</v>
      </c>
      <c r="AH269" s="342">
        <v>0</v>
      </c>
      <c r="AI269" s="342">
        <v>0</v>
      </c>
      <c r="AJ269" s="342">
        <v>0</v>
      </c>
      <c r="AK269" s="342">
        <v>0</v>
      </c>
      <c r="AL269" s="342">
        <v>0</v>
      </c>
      <c r="AM269" s="342">
        <v>0</v>
      </c>
      <c r="AN269" s="342">
        <v>0</v>
      </c>
      <c r="AO269" s="342">
        <v>0</v>
      </c>
      <c r="AP269" s="342">
        <v>0</v>
      </c>
      <c r="AQ269" s="342">
        <v>5951</v>
      </c>
      <c r="AR269" s="342">
        <v>5951</v>
      </c>
      <c r="AS269" s="342">
        <v>655</v>
      </c>
      <c r="AT269" s="342">
        <v>0</v>
      </c>
      <c r="AU269" s="342">
        <v>0</v>
      </c>
      <c r="AV269" s="342">
        <v>8516</v>
      </c>
      <c r="AW269" s="342">
        <v>75</v>
      </c>
      <c r="AX269" s="342">
        <v>15197</v>
      </c>
      <c r="AY269" s="342">
        <v>15197</v>
      </c>
      <c r="AZ269" s="342">
        <v>0</v>
      </c>
      <c r="BA269" s="342">
        <v>0</v>
      </c>
      <c r="BB269" s="342">
        <v>2374</v>
      </c>
      <c r="BC269" s="342">
        <v>0</v>
      </c>
      <c r="BD269" s="342">
        <v>0</v>
      </c>
      <c r="BE269" s="342">
        <v>1290</v>
      </c>
      <c r="BF269" s="342">
        <v>3664</v>
      </c>
      <c r="BG269" s="342">
        <v>3664</v>
      </c>
      <c r="BH269" s="342">
        <v>0</v>
      </c>
      <c r="BI269" s="342">
        <v>0</v>
      </c>
      <c r="BJ269" s="342">
        <v>18861</v>
      </c>
      <c r="BK269" s="342">
        <v>18861</v>
      </c>
      <c r="BL269" s="342">
        <v>0</v>
      </c>
      <c r="BM269" s="342">
        <v>0</v>
      </c>
      <c r="BN269" s="342">
        <v>0</v>
      </c>
      <c r="BO269" s="342">
        <v>0</v>
      </c>
      <c r="BP269" s="342">
        <v>0</v>
      </c>
      <c r="BQ269" s="342">
        <v>0</v>
      </c>
      <c r="BR269" s="342">
        <v>6330</v>
      </c>
      <c r="BS269" s="342">
        <v>6185</v>
      </c>
      <c r="BT269" s="342">
        <v>94</v>
      </c>
      <c r="BU269" s="342">
        <v>0</v>
      </c>
      <c r="BV269" s="342">
        <v>0</v>
      </c>
      <c r="BW269" s="342">
        <v>0</v>
      </c>
      <c r="BX269" s="342">
        <v>51</v>
      </c>
      <c r="BY269" s="342">
        <v>73986</v>
      </c>
      <c r="BZ269" s="342">
        <v>71695</v>
      </c>
      <c r="CA269" s="342">
        <v>1337</v>
      </c>
    </row>
    <row r="270" spans="1:109">
      <c r="A270" s="431" t="str">
        <f t="shared" si="4"/>
        <v>1763202264636000</v>
      </c>
      <c r="B270" s="341" t="s">
        <v>1493</v>
      </c>
      <c r="C270" s="341" t="s">
        <v>543</v>
      </c>
      <c r="D270" s="341" t="s">
        <v>557</v>
      </c>
      <c r="E270" s="341" t="s">
        <v>718</v>
      </c>
      <c r="F270" s="341" t="s">
        <v>575</v>
      </c>
      <c r="G270" s="341" t="s">
        <v>462</v>
      </c>
      <c r="H270" s="341" t="s">
        <v>546</v>
      </c>
      <c r="J270" s="341" t="s">
        <v>725</v>
      </c>
      <c r="K270" s="341" t="s">
        <v>550</v>
      </c>
      <c r="L270" s="341" t="s">
        <v>729</v>
      </c>
      <c r="M270" s="341" t="s">
        <v>720</v>
      </c>
      <c r="N270" s="341" t="s">
        <v>715</v>
      </c>
      <c r="O270" s="341" t="s">
        <v>719</v>
      </c>
      <c r="P270" s="341" t="s">
        <v>715</v>
      </c>
      <c r="Q270" s="341" t="s">
        <v>716</v>
      </c>
      <c r="R270" s="341" t="s">
        <v>718</v>
      </c>
      <c r="S270" s="341" t="s">
        <v>715</v>
      </c>
      <c r="T270" s="342">
        <v>0</v>
      </c>
      <c r="U270" s="342">
        <v>0</v>
      </c>
      <c r="V270" s="342">
        <v>0</v>
      </c>
      <c r="W270" s="342">
        <v>954</v>
      </c>
      <c r="X270" s="342">
        <v>0</v>
      </c>
      <c r="Y270" s="342">
        <v>0</v>
      </c>
      <c r="Z270" s="342">
        <v>80316</v>
      </c>
      <c r="AA270" s="342">
        <v>77880</v>
      </c>
      <c r="AB270" s="342">
        <v>1431</v>
      </c>
      <c r="AC270" s="342">
        <v>0</v>
      </c>
      <c r="AD270" s="342">
        <v>0</v>
      </c>
      <c r="AE270" s="342">
        <v>0</v>
      </c>
      <c r="AF270" s="342">
        <v>1005</v>
      </c>
      <c r="AG270" s="342">
        <v>0</v>
      </c>
      <c r="AH270" s="342">
        <v>99177</v>
      </c>
      <c r="AI270" s="342">
        <v>96741</v>
      </c>
      <c r="AJ270" s="342">
        <v>1431</v>
      </c>
      <c r="AK270" s="342">
        <v>1005</v>
      </c>
      <c r="AL270" s="342">
        <v>0</v>
      </c>
      <c r="AM270" s="342">
        <v>0</v>
      </c>
      <c r="AN270" s="342">
        <v>0</v>
      </c>
      <c r="AO270" s="342">
        <v>0</v>
      </c>
      <c r="AP270" s="342">
        <v>0</v>
      </c>
      <c r="AQ270" s="342">
        <v>20009</v>
      </c>
      <c r="AR270" s="342">
        <v>0</v>
      </c>
      <c r="AS270" s="342">
        <v>0</v>
      </c>
    </row>
    <row r="271" spans="1:109">
      <c r="A271" s="431" t="str">
        <f t="shared" si="4"/>
        <v>1763301264636000</v>
      </c>
      <c r="B271" s="341" t="s">
        <v>1493</v>
      </c>
      <c r="C271" s="341" t="s">
        <v>543</v>
      </c>
      <c r="D271" s="341" t="s">
        <v>557</v>
      </c>
      <c r="E271" s="341" t="s">
        <v>718</v>
      </c>
      <c r="F271" s="341" t="s">
        <v>575</v>
      </c>
      <c r="G271" s="341" t="s">
        <v>462</v>
      </c>
      <c r="H271" s="341" t="s">
        <v>546</v>
      </c>
      <c r="J271" s="341" t="s">
        <v>724</v>
      </c>
      <c r="K271" s="341" t="s">
        <v>548</v>
      </c>
      <c r="L271" s="341" t="s">
        <v>729</v>
      </c>
      <c r="M271" s="341" t="s">
        <v>720</v>
      </c>
      <c r="N271" s="341" t="s">
        <v>715</v>
      </c>
      <c r="O271" s="341" t="s">
        <v>719</v>
      </c>
      <c r="P271" s="341" t="s">
        <v>715</v>
      </c>
      <c r="Q271" s="341" t="s">
        <v>716</v>
      </c>
      <c r="R271" s="341" t="s">
        <v>718</v>
      </c>
      <c r="S271" s="341" t="s">
        <v>715</v>
      </c>
      <c r="T271" s="342">
        <v>3</v>
      </c>
      <c r="U271" s="342">
        <v>0</v>
      </c>
      <c r="V271" s="342">
        <v>23000</v>
      </c>
      <c r="W271" s="342">
        <v>4</v>
      </c>
      <c r="X271" s="342">
        <v>150</v>
      </c>
      <c r="Y271" s="342">
        <v>220</v>
      </c>
      <c r="Z271" s="342">
        <v>15</v>
      </c>
      <c r="AA271" s="342">
        <v>20</v>
      </c>
      <c r="AB271" s="342">
        <v>23000</v>
      </c>
      <c r="AC271" s="342">
        <v>1000</v>
      </c>
      <c r="AD271" s="342">
        <v>4280401</v>
      </c>
      <c r="AE271" s="342">
        <v>4180401</v>
      </c>
      <c r="AF271" s="342">
        <v>3500</v>
      </c>
      <c r="AG271" s="342">
        <v>0</v>
      </c>
      <c r="AH271" s="342">
        <v>0</v>
      </c>
      <c r="AI271" s="342">
        <v>0</v>
      </c>
      <c r="AJ271" s="342">
        <v>0</v>
      </c>
      <c r="AK271" s="342">
        <v>0</v>
      </c>
      <c r="AL271" s="342">
        <v>42120</v>
      </c>
      <c r="AM271" s="342">
        <v>52068</v>
      </c>
      <c r="AN271" s="342">
        <v>4275</v>
      </c>
      <c r="AO271" s="342">
        <v>2902</v>
      </c>
      <c r="AP271" s="342">
        <v>0</v>
      </c>
      <c r="AQ271" s="342">
        <v>0</v>
      </c>
      <c r="AR271" s="342">
        <v>0</v>
      </c>
      <c r="AS271" s="342">
        <v>0</v>
      </c>
      <c r="AT271" s="342">
        <v>0</v>
      </c>
      <c r="AU271" s="342">
        <v>0</v>
      </c>
      <c r="AV271" s="342">
        <v>0</v>
      </c>
      <c r="AW271" s="342">
        <v>0</v>
      </c>
      <c r="AX271" s="342">
        <v>0</v>
      </c>
      <c r="AY271" s="342">
        <v>0</v>
      </c>
      <c r="AZ271" s="342">
        <v>0</v>
      </c>
      <c r="BA271" s="342">
        <v>0</v>
      </c>
      <c r="BB271" s="342">
        <v>1</v>
      </c>
      <c r="BC271" s="342">
        <v>0</v>
      </c>
      <c r="BD271" s="342">
        <v>0</v>
      </c>
      <c r="BE271" s="342">
        <v>0</v>
      </c>
      <c r="BF271" s="342">
        <v>0</v>
      </c>
      <c r="BG271" s="342">
        <v>0</v>
      </c>
      <c r="BH271" s="342">
        <v>0</v>
      </c>
      <c r="BI271" s="342">
        <v>0</v>
      </c>
      <c r="BJ271" s="342">
        <v>4070401</v>
      </c>
      <c r="BK271" s="342">
        <v>50</v>
      </c>
      <c r="BL271" s="342">
        <v>0</v>
      </c>
      <c r="BM271" s="342">
        <v>0</v>
      </c>
      <c r="BN271" s="342">
        <v>0</v>
      </c>
      <c r="BO271" s="342">
        <v>300000</v>
      </c>
      <c r="BP271" s="342">
        <v>0</v>
      </c>
      <c r="BQ271" s="342">
        <v>1950</v>
      </c>
      <c r="BR271" s="342">
        <v>0</v>
      </c>
      <c r="BS271" s="342">
        <v>0</v>
      </c>
      <c r="BT271" s="342">
        <v>0</v>
      </c>
      <c r="BU271" s="342">
        <v>1950</v>
      </c>
      <c r="BV271" s="342">
        <v>0</v>
      </c>
      <c r="BW271" s="342">
        <v>0</v>
      </c>
      <c r="BX271" s="342">
        <v>0</v>
      </c>
      <c r="BY271" s="342">
        <v>0</v>
      </c>
      <c r="BZ271" s="342">
        <v>0</v>
      </c>
      <c r="CA271" s="342">
        <v>0</v>
      </c>
    </row>
    <row r="272" spans="1:109">
      <c r="A272" s="431" t="str">
        <f t="shared" si="4"/>
        <v>1763302264636000</v>
      </c>
      <c r="B272" s="341" t="s">
        <v>1493</v>
      </c>
      <c r="C272" s="341" t="s">
        <v>543</v>
      </c>
      <c r="D272" s="341" t="s">
        <v>557</v>
      </c>
      <c r="E272" s="341" t="s">
        <v>718</v>
      </c>
      <c r="F272" s="341" t="s">
        <v>575</v>
      </c>
      <c r="G272" s="341" t="s">
        <v>462</v>
      </c>
      <c r="H272" s="341" t="s">
        <v>546</v>
      </c>
      <c r="J272" s="341" t="s">
        <v>724</v>
      </c>
      <c r="K272" s="341" t="s">
        <v>550</v>
      </c>
      <c r="L272" s="341" t="s">
        <v>729</v>
      </c>
      <c r="M272" s="341" t="s">
        <v>720</v>
      </c>
      <c r="N272" s="341" t="s">
        <v>715</v>
      </c>
      <c r="O272" s="341" t="s">
        <v>719</v>
      </c>
      <c r="P272" s="341" t="s">
        <v>715</v>
      </c>
      <c r="Q272" s="341" t="s">
        <v>716</v>
      </c>
      <c r="R272" s="341" t="s">
        <v>718</v>
      </c>
      <c r="S272" s="341" t="s">
        <v>715</v>
      </c>
      <c r="T272" s="342">
        <v>0</v>
      </c>
      <c r="U272" s="342">
        <v>0</v>
      </c>
      <c r="V272" s="342">
        <v>0</v>
      </c>
      <c r="W272" s="342">
        <v>0</v>
      </c>
      <c r="X272" s="342">
        <v>0</v>
      </c>
    </row>
    <row r="273" spans="1:109">
      <c r="A273" s="431" t="str">
        <f t="shared" si="4"/>
        <v>0104001264636000</v>
      </c>
      <c r="B273" s="341" t="s">
        <v>1493</v>
      </c>
      <c r="C273" s="341" t="s">
        <v>543</v>
      </c>
      <c r="D273" s="341" t="s">
        <v>548</v>
      </c>
      <c r="E273" s="341" t="s">
        <v>545</v>
      </c>
      <c r="F273" s="341" t="s">
        <v>575</v>
      </c>
      <c r="G273" s="341" t="s">
        <v>462</v>
      </c>
      <c r="H273" s="341" t="s">
        <v>546</v>
      </c>
      <c r="J273" s="341" t="s">
        <v>560</v>
      </c>
      <c r="K273" s="341" t="s">
        <v>548</v>
      </c>
      <c r="L273" s="341" t="s">
        <v>718</v>
      </c>
      <c r="M273" s="341" t="s">
        <v>720</v>
      </c>
      <c r="N273" s="341" t="s">
        <v>715</v>
      </c>
      <c r="O273" s="341" t="s">
        <v>545</v>
      </c>
      <c r="P273" s="341" t="s">
        <v>545</v>
      </c>
      <c r="Q273" s="341" t="s">
        <v>545</v>
      </c>
      <c r="R273" s="341" t="s">
        <v>545</v>
      </c>
      <c r="S273" s="341" t="s">
        <v>545</v>
      </c>
      <c r="T273" s="342">
        <v>0</v>
      </c>
      <c r="U273" s="342">
        <v>0</v>
      </c>
      <c r="V273" s="342">
        <v>13800</v>
      </c>
      <c r="W273" s="342">
        <v>13800</v>
      </c>
      <c r="X273" s="342">
        <v>0</v>
      </c>
      <c r="Y273" s="342">
        <v>0</v>
      </c>
      <c r="Z273" s="342">
        <v>3099</v>
      </c>
      <c r="AA273" s="342">
        <v>3099</v>
      </c>
      <c r="AB273" s="342">
        <v>10673</v>
      </c>
      <c r="AC273" s="342">
        <v>10673</v>
      </c>
      <c r="AD273" s="342">
        <v>0</v>
      </c>
      <c r="AE273" s="342">
        <v>0</v>
      </c>
      <c r="AF273" s="342">
        <v>28</v>
      </c>
      <c r="AG273" s="342">
        <v>28</v>
      </c>
      <c r="AH273" s="342">
        <v>0</v>
      </c>
      <c r="AI273" s="342">
        <v>0</v>
      </c>
      <c r="AJ273" s="342">
        <v>0</v>
      </c>
      <c r="AK273" s="342">
        <v>0</v>
      </c>
      <c r="AL273" s="342">
        <v>0</v>
      </c>
      <c r="AM273" s="342">
        <v>0</v>
      </c>
      <c r="AN273" s="342">
        <v>0</v>
      </c>
      <c r="AO273" s="342">
        <v>0</v>
      </c>
      <c r="AP273" s="342">
        <v>0</v>
      </c>
      <c r="AQ273" s="342">
        <v>0</v>
      </c>
      <c r="AR273" s="342">
        <v>0</v>
      </c>
      <c r="AS273" s="342">
        <v>0</v>
      </c>
      <c r="AT273" s="342">
        <v>0</v>
      </c>
      <c r="AU273" s="342">
        <v>0</v>
      </c>
      <c r="AV273" s="342">
        <v>25943</v>
      </c>
      <c r="AW273" s="342">
        <v>25943</v>
      </c>
      <c r="AX273" s="342">
        <v>0</v>
      </c>
      <c r="AY273" s="342">
        <v>0</v>
      </c>
      <c r="AZ273" s="342">
        <v>25534</v>
      </c>
      <c r="BA273" s="342">
        <v>25534</v>
      </c>
      <c r="BB273" s="342">
        <v>0</v>
      </c>
      <c r="BC273" s="342">
        <v>0</v>
      </c>
      <c r="BD273" s="342">
        <v>409</v>
      </c>
      <c r="BE273" s="342">
        <v>409</v>
      </c>
      <c r="BF273" s="342">
        <v>0</v>
      </c>
      <c r="BG273" s="342">
        <v>0</v>
      </c>
      <c r="BH273" s="342">
        <v>0</v>
      </c>
      <c r="BI273" s="342">
        <v>0</v>
      </c>
      <c r="BJ273" s="342">
        <v>0</v>
      </c>
      <c r="BK273" s="342">
        <v>0</v>
      </c>
      <c r="BL273" s="342">
        <v>0</v>
      </c>
      <c r="BM273" s="342">
        <v>0</v>
      </c>
      <c r="BN273" s="342">
        <v>0</v>
      </c>
      <c r="BO273" s="342">
        <v>0</v>
      </c>
      <c r="BP273" s="342">
        <v>0</v>
      </c>
      <c r="BQ273" s="342">
        <v>39743</v>
      </c>
      <c r="BR273" s="342">
        <v>39743</v>
      </c>
      <c r="BS273" s="342">
        <v>0</v>
      </c>
      <c r="BT273" s="342">
        <v>0</v>
      </c>
      <c r="BU273" s="342">
        <v>0</v>
      </c>
      <c r="BV273" s="342">
        <v>0</v>
      </c>
      <c r="BW273" s="342">
        <v>0</v>
      </c>
      <c r="BX273" s="342">
        <v>0</v>
      </c>
      <c r="BY273" s="342">
        <v>0</v>
      </c>
      <c r="BZ273" s="342">
        <v>0</v>
      </c>
      <c r="CA273" s="342">
        <v>0</v>
      </c>
      <c r="CB273" s="342">
        <v>0</v>
      </c>
      <c r="CC273" s="342">
        <v>0</v>
      </c>
      <c r="CD273" s="342">
        <v>0</v>
      </c>
      <c r="CE273" s="342">
        <v>0</v>
      </c>
      <c r="CF273" s="342">
        <v>0</v>
      </c>
      <c r="CG273" s="342">
        <v>0</v>
      </c>
      <c r="CH273" s="342">
        <v>0</v>
      </c>
      <c r="CI273" s="342">
        <v>0</v>
      </c>
      <c r="CJ273" s="342">
        <v>0</v>
      </c>
    </row>
    <row r="274" spans="1:109">
      <c r="A274" s="431" t="str">
        <f t="shared" si="4"/>
        <v>1764001264636000</v>
      </c>
      <c r="B274" s="341" t="s">
        <v>1493</v>
      </c>
      <c r="C274" s="341" t="s">
        <v>543</v>
      </c>
      <c r="D274" s="341" t="s">
        <v>557</v>
      </c>
      <c r="E274" s="341" t="s">
        <v>718</v>
      </c>
      <c r="F274" s="341" t="s">
        <v>575</v>
      </c>
      <c r="G274" s="341" t="s">
        <v>462</v>
      </c>
      <c r="H274" s="341" t="s">
        <v>546</v>
      </c>
      <c r="J274" s="341" t="s">
        <v>560</v>
      </c>
      <c r="K274" s="341" t="s">
        <v>548</v>
      </c>
      <c r="L274" s="341" t="s">
        <v>729</v>
      </c>
      <c r="M274" s="341" t="s">
        <v>720</v>
      </c>
      <c r="N274" s="341" t="s">
        <v>715</v>
      </c>
      <c r="O274" s="341" t="s">
        <v>719</v>
      </c>
      <c r="P274" s="341" t="s">
        <v>715</v>
      </c>
      <c r="Q274" s="341" t="s">
        <v>716</v>
      </c>
      <c r="R274" s="341" t="s">
        <v>718</v>
      </c>
      <c r="S274" s="341" t="s">
        <v>715</v>
      </c>
      <c r="T274" s="342">
        <v>94</v>
      </c>
      <c r="U274" s="342">
        <v>94</v>
      </c>
      <c r="V274" s="342">
        <v>22869</v>
      </c>
      <c r="W274" s="342">
        <v>26055</v>
      </c>
      <c r="X274" s="342">
        <v>0</v>
      </c>
      <c r="Y274" s="342">
        <v>0</v>
      </c>
      <c r="Z274" s="342">
        <v>0</v>
      </c>
      <c r="AA274" s="342">
        <v>0</v>
      </c>
      <c r="AB274" s="342">
        <v>0</v>
      </c>
      <c r="AC274" s="342">
        <v>0</v>
      </c>
      <c r="AD274" s="342">
        <v>0</v>
      </c>
      <c r="AE274" s="342">
        <v>0</v>
      </c>
      <c r="AF274" s="342">
        <v>22844</v>
      </c>
      <c r="AG274" s="342">
        <v>22844</v>
      </c>
      <c r="AH274" s="342">
        <v>0</v>
      </c>
      <c r="AI274" s="342">
        <v>0</v>
      </c>
      <c r="AJ274" s="342">
        <v>0</v>
      </c>
      <c r="AK274" s="342">
        <v>0</v>
      </c>
      <c r="AL274" s="342">
        <v>0</v>
      </c>
      <c r="AM274" s="342">
        <v>0</v>
      </c>
      <c r="AN274" s="342">
        <v>0</v>
      </c>
      <c r="AO274" s="342">
        <v>0</v>
      </c>
      <c r="AP274" s="342">
        <v>0</v>
      </c>
      <c r="AQ274" s="342">
        <v>0</v>
      </c>
      <c r="AR274" s="342">
        <v>0</v>
      </c>
      <c r="AS274" s="342">
        <v>0</v>
      </c>
      <c r="AT274" s="342">
        <v>25</v>
      </c>
      <c r="AU274" s="342">
        <v>3211</v>
      </c>
      <c r="AV274" s="342">
        <v>0</v>
      </c>
      <c r="AW274" s="342">
        <v>0</v>
      </c>
      <c r="AX274" s="342">
        <v>1813</v>
      </c>
      <c r="AY274" s="342">
        <v>47100</v>
      </c>
      <c r="AZ274" s="342">
        <v>1336</v>
      </c>
      <c r="BA274" s="342">
        <v>1336</v>
      </c>
      <c r="BB274" s="342">
        <v>477</v>
      </c>
      <c r="BC274" s="342">
        <v>477</v>
      </c>
      <c r="BD274" s="342">
        <v>0</v>
      </c>
      <c r="BE274" s="342">
        <v>0</v>
      </c>
      <c r="BF274" s="342">
        <v>0</v>
      </c>
      <c r="BG274" s="342">
        <v>0</v>
      </c>
      <c r="BH274" s="342">
        <v>45287</v>
      </c>
      <c r="BI274" s="342">
        <v>24776</v>
      </c>
      <c r="BJ274" s="342">
        <v>73249</v>
      </c>
      <c r="BK274" s="342">
        <v>0</v>
      </c>
      <c r="BL274" s="342">
        <v>3186</v>
      </c>
      <c r="BM274" s="342">
        <v>0</v>
      </c>
      <c r="BN274" s="342">
        <v>45287</v>
      </c>
      <c r="BO274" s="342">
        <v>48473</v>
      </c>
      <c r="BP274" s="342">
        <v>0</v>
      </c>
      <c r="BQ274" s="342">
        <v>0</v>
      </c>
      <c r="BR274" s="342">
        <v>0</v>
      </c>
      <c r="BS274" s="342">
        <v>0</v>
      </c>
      <c r="BT274" s="342">
        <v>48473</v>
      </c>
      <c r="BU274" s="342">
        <v>94</v>
      </c>
      <c r="BV274" s="342">
        <v>94</v>
      </c>
      <c r="BW274" s="342">
        <v>1336</v>
      </c>
      <c r="BX274" s="342">
        <v>1336</v>
      </c>
      <c r="BY274" s="342">
        <v>0</v>
      </c>
      <c r="BZ274" s="342">
        <v>0</v>
      </c>
      <c r="CA274" s="342">
        <v>0</v>
      </c>
      <c r="CB274" s="342">
        <v>0</v>
      </c>
      <c r="CC274" s="342">
        <v>0</v>
      </c>
      <c r="CD274" s="342">
        <v>0</v>
      </c>
    </row>
    <row r="275" spans="1:109">
      <c r="A275" s="431" t="str">
        <f t="shared" si="4"/>
        <v>1764002264636000</v>
      </c>
      <c r="B275" s="341" t="s">
        <v>1493</v>
      </c>
      <c r="C275" s="341" t="s">
        <v>543</v>
      </c>
      <c r="D275" s="341" t="s">
        <v>557</v>
      </c>
      <c r="E275" s="341" t="s">
        <v>718</v>
      </c>
      <c r="F275" s="341" t="s">
        <v>575</v>
      </c>
      <c r="G275" s="341" t="s">
        <v>462</v>
      </c>
      <c r="H275" s="341" t="s">
        <v>546</v>
      </c>
      <c r="J275" s="341" t="s">
        <v>560</v>
      </c>
      <c r="K275" s="341" t="s">
        <v>550</v>
      </c>
      <c r="L275" s="341" t="s">
        <v>729</v>
      </c>
      <c r="M275" s="341" t="s">
        <v>720</v>
      </c>
      <c r="N275" s="341" t="s">
        <v>715</v>
      </c>
      <c r="O275" s="341" t="s">
        <v>719</v>
      </c>
      <c r="P275" s="341" t="s">
        <v>715</v>
      </c>
      <c r="Q275" s="341" t="s">
        <v>716</v>
      </c>
      <c r="R275" s="341" t="s">
        <v>718</v>
      </c>
      <c r="S275" s="341" t="s">
        <v>715</v>
      </c>
      <c r="T275" s="342">
        <v>0</v>
      </c>
      <c r="U275" s="342">
        <v>0</v>
      </c>
      <c r="V275" s="342">
        <v>0</v>
      </c>
      <c r="W275" s="342">
        <v>0</v>
      </c>
      <c r="X275" s="342">
        <v>0</v>
      </c>
      <c r="Y275" s="342">
        <v>0</v>
      </c>
      <c r="Z275" s="342">
        <v>0</v>
      </c>
      <c r="AA275" s="342">
        <v>0</v>
      </c>
      <c r="AB275" s="342">
        <v>0</v>
      </c>
      <c r="AC275" s="342">
        <v>0</v>
      </c>
      <c r="AD275" s="342">
        <v>0</v>
      </c>
      <c r="AE275" s="342">
        <v>0</v>
      </c>
      <c r="AF275" s="342">
        <v>0</v>
      </c>
      <c r="AG275" s="342">
        <v>0</v>
      </c>
      <c r="AH275" s="342">
        <v>0</v>
      </c>
      <c r="AI275" s="342">
        <v>0</v>
      </c>
      <c r="AJ275" s="342">
        <v>0</v>
      </c>
      <c r="AK275" s="342">
        <v>0</v>
      </c>
      <c r="AL275" s="342">
        <v>477</v>
      </c>
      <c r="AM275" s="342">
        <v>477</v>
      </c>
      <c r="AN275" s="342">
        <v>0</v>
      </c>
      <c r="AO275" s="342">
        <v>0</v>
      </c>
      <c r="AP275" s="342">
        <v>0</v>
      </c>
      <c r="AQ275" s="342">
        <v>0</v>
      </c>
      <c r="AR275" s="342">
        <v>0</v>
      </c>
      <c r="AS275" s="342">
        <v>0</v>
      </c>
      <c r="AT275" s="342">
        <v>0</v>
      </c>
      <c r="AU275" s="342">
        <v>0</v>
      </c>
      <c r="AV275" s="342">
        <v>0</v>
      </c>
      <c r="AW275" s="342">
        <v>0</v>
      </c>
      <c r="AX275" s="342">
        <v>25</v>
      </c>
      <c r="AY275" s="342">
        <v>25</v>
      </c>
      <c r="AZ275" s="342">
        <v>0</v>
      </c>
      <c r="BA275" s="342">
        <v>0</v>
      </c>
      <c r="BB275" s="342">
        <v>0</v>
      </c>
      <c r="BC275" s="342">
        <v>0</v>
      </c>
      <c r="BD275" s="342">
        <v>0</v>
      </c>
      <c r="BE275" s="342">
        <v>0</v>
      </c>
      <c r="BF275" s="342">
        <v>0</v>
      </c>
      <c r="BG275" s="342">
        <v>0</v>
      </c>
      <c r="BH275" s="342">
        <v>0</v>
      </c>
      <c r="BI275" s="342">
        <v>3186</v>
      </c>
    </row>
    <row r="276" spans="1:109">
      <c r="A276" s="431" t="str">
        <f t="shared" si="4"/>
        <v>1765201264636000</v>
      </c>
      <c r="B276" s="341" t="s">
        <v>1493</v>
      </c>
      <c r="C276" s="341" t="s">
        <v>543</v>
      </c>
      <c r="D276" s="341" t="s">
        <v>557</v>
      </c>
      <c r="E276" s="341" t="s">
        <v>718</v>
      </c>
      <c r="F276" s="341" t="s">
        <v>575</v>
      </c>
      <c r="G276" s="341" t="s">
        <v>462</v>
      </c>
      <c r="H276" s="341" t="s">
        <v>546</v>
      </c>
      <c r="J276" s="341" t="s">
        <v>721</v>
      </c>
      <c r="K276" s="341" t="s">
        <v>548</v>
      </c>
      <c r="L276" s="341" t="s">
        <v>729</v>
      </c>
      <c r="M276" s="341" t="s">
        <v>720</v>
      </c>
      <c r="N276" s="341" t="s">
        <v>715</v>
      </c>
      <c r="O276" s="341" t="s">
        <v>719</v>
      </c>
      <c r="P276" s="341" t="s">
        <v>715</v>
      </c>
      <c r="Q276" s="341" t="s">
        <v>716</v>
      </c>
      <c r="R276" s="341" t="s">
        <v>718</v>
      </c>
      <c r="S276" s="341" t="s">
        <v>715</v>
      </c>
      <c r="T276" s="342">
        <v>73986</v>
      </c>
      <c r="U276" s="342">
        <v>0</v>
      </c>
      <c r="V276" s="342">
        <v>0</v>
      </c>
      <c r="W276" s="342">
        <v>0</v>
      </c>
      <c r="X276" s="342">
        <v>0</v>
      </c>
      <c r="Y276" s="342">
        <v>0</v>
      </c>
      <c r="Z276" s="342">
        <v>0</v>
      </c>
      <c r="AA276" s="342">
        <v>0</v>
      </c>
      <c r="AB276" s="342">
        <v>0</v>
      </c>
      <c r="AC276" s="342">
        <v>0</v>
      </c>
      <c r="AD276" s="342">
        <v>0</v>
      </c>
      <c r="AE276" s="342">
        <v>0</v>
      </c>
      <c r="AF276" s="342">
        <v>0</v>
      </c>
      <c r="AG276" s="342">
        <v>0</v>
      </c>
      <c r="AH276" s="342">
        <v>0</v>
      </c>
      <c r="AI276" s="342">
        <v>6330</v>
      </c>
      <c r="AJ276" s="342">
        <v>0</v>
      </c>
      <c r="AK276" s="342">
        <v>0</v>
      </c>
      <c r="AL276" s="342">
        <v>0</v>
      </c>
      <c r="AM276" s="342">
        <v>0</v>
      </c>
      <c r="AN276" s="342">
        <v>0</v>
      </c>
      <c r="AO276" s="342">
        <v>0</v>
      </c>
      <c r="AP276" s="342">
        <v>0</v>
      </c>
      <c r="AQ276" s="342">
        <v>0</v>
      </c>
      <c r="AR276" s="342">
        <v>0</v>
      </c>
      <c r="AS276" s="342">
        <v>0</v>
      </c>
      <c r="AT276" s="342">
        <v>0</v>
      </c>
      <c r="AU276" s="342">
        <v>73986</v>
      </c>
      <c r="AV276" s="342">
        <v>6330</v>
      </c>
      <c r="AW276" s="342">
        <v>0</v>
      </c>
      <c r="AX276" s="342">
        <v>0</v>
      </c>
      <c r="AY276" s="342">
        <v>0</v>
      </c>
      <c r="AZ276" s="342">
        <v>0</v>
      </c>
      <c r="BA276" s="342">
        <v>0</v>
      </c>
      <c r="BB276" s="342">
        <v>72649</v>
      </c>
      <c r="BC276" s="342">
        <v>0</v>
      </c>
      <c r="BD276" s="342">
        <v>0</v>
      </c>
      <c r="BE276" s="342">
        <v>0</v>
      </c>
      <c r="BF276" s="342">
        <v>0</v>
      </c>
      <c r="BG276" s="342">
        <v>0</v>
      </c>
      <c r="BH276" s="342">
        <v>0</v>
      </c>
      <c r="BI276" s="342">
        <v>0</v>
      </c>
      <c r="BJ276" s="342">
        <v>6236</v>
      </c>
      <c r="BK276" s="342">
        <v>0</v>
      </c>
      <c r="BL276" s="342">
        <v>0</v>
      </c>
      <c r="BM276" s="342">
        <v>0</v>
      </c>
      <c r="BN276" s="342">
        <v>0</v>
      </c>
      <c r="BO276" s="342">
        <v>0</v>
      </c>
      <c r="BP276" s="342">
        <v>1337</v>
      </c>
      <c r="BQ276" s="342">
        <v>94</v>
      </c>
    </row>
    <row r="277" spans="1:109">
      <c r="A277" s="431" t="str">
        <f t="shared" si="4"/>
        <v>1765202264636000</v>
      </c>
      <c r="B277" s="341" t="s">
        <v>1493</v>
      </c>
      <c r="C277" s="341" t="s">
        <v>543</v>
      </c>
      <c r="D277" s="341" t="s">
        <v>557</v>
      </c>
      <c r="E277" s="341" t="s">
        <v>718</v>
      </c>
      <c r="F277" s="341" t="s">
        <v>575</v>
      </c>
      <c r="G277" s="341" t="s">
        <v>462</v>
      </c>
      <c r="H277" s="341" t="s">
        <v>546</v>
      </c>
      <c r="J277" s="341" t="s">
        <v>721</v>
      </c>
      <c r="K277" s="341" t="s">
        <v>550</v>
      </c>
      <c r="L277" s="341" t="s">
        <v>729</v>
      </c>
      <c r="M277" s="341" t="s">
        <v>720</v>
      </c>
      <c r="N277" s="341" t="s">
        <v>715</v>
      </c>
      <c r="O277" s="341" t="s">
        <v>719</v>
      </c>
      <c r="P277" s="341" t="s">
        <v>715</v>
      </c>
      <c r="Q277" s="341" t="s">
        <v>716</v>
      </c>
      <c r="R277" s="341" t="s">
        <v>718</v>
      </c>
      <c r="S277" s="341" t="s">
        <v>715</v>
      </c>
      <c r="T277" s="342">
        <v>73986</v>
      </c>
      <c r="U277" s="342">
        <v>0</v>
      </c>
      <c r="V277" s="342">
        <v>0</v>
      </c>
      <c r="W277" s="342">
        <v>0</v>
      </c>
      <c r="X277" s="342">
        <v>0</v>
      </c>
      <c r="Y277" s="342">
        <v>0</v>
      </c>
      <c r="Z277" s="342">
        <v>0</v>
      </c>
      <c r="AA277" s="342">
        <v>0</v>
      </c>
      <c r="AB277" s="342">
        <v>0</v>
      </c>
      <c r="AC277" s="342">
        <v>0</v>
      </c>
      <c r="AD277" s="342">
        <v>0</v>
      </c>
      <c r="AE277" s="342">
        <v>0</v>
      </c>
      <c r="AF277" s="342">
        <v>0</v>
      </c>
      <c r="AG277" s="342">
        <v>0</v>
      </c>
      <c r="AH277" s="342">
        <v>0</v>
      </c>
      <c r="AI277" s="342">
        <v>6330</v>
      </c>
      <c r="AJ277" s="342">
        <v>0</v>
      </c>
      <c r="AK277" s="342">
        <v>0</v>
      </c>
      <c r="AL277" s="342">
        <v>0</v>
      </c>
      <c r="AM277" s="342">
        <v>0</v>
      </c>
      <c r="AN277" s="342">
        <v>0</v>
      </c>
      <c r="AO277" s="342">
        <v>0</v>
      </c>
      <c r="AP277" s="342">
        <v>0</v>
      </c>
      <c r="AQ277" s="342">
        <v>0</v>
      </c>
      <c r="AR277" s="342">
        <v>0</v>
      </c>
      <c r="AS277" s="342">
        <v>0</v>
      </c>
      <c r="AT277" s="342">
        <v>0</v>
      </c>
      <c r="AU277" s="342">
        <v>73986</v>
      </c>
      <c r="AV277" s="342">
        <v>6330</v>
      </c>
      <c r="AW277" s="342">
        <v>0</v>
      </c>
      <c r="AX277" s="342">
        <v>0</v>
      </c>
      <c r="AY277" s="342">
        <v>0</v>
      </c>
      <c r="AZ277" s="342">
        <v>0</v>
      </c>
      <c r="BA277" s="342">
        <v>0</v>
      </c>
      <c r="BB277" s="342">
        <v>72649</v>
      </c>
      <c r="BC277" s="342">
        <v>0</v>
      </c>
      <c r="BD277" s="342">
        <v>0</v>
      </c>
      <c r="BE277" s="342">
        <v>0</v>
      </c>
      <c r="BF277" s="342">
        <v>0</v>
      </c>
      <c r="BG277" s="342">
        <v>0</v>
      </c>
      <c r="BH277" s="342">
        <v>0</v>
      </c>
      <c r="BI277" s="342">
        <v>0</v>
      </c>
      <c r="BJ277" s="342">
        <v>6236</v>
      </c>
      <c r="BK277" s="342">
        <v>0</v>
      </c>
      <c r="BL277" s="342">
        <v>0</v>
      </c>
      <c r="BM277" s="342">
        <v>0</v>
      </c>
      <c r="BN277" s="342">
        <v>0</v>
      </c>
      <c r="BO277" s="342">
        <v>0</v>
      </c>
      <c r="BP277" s="342">
        <v>1337</v>
      </c>
      <c r="BQ277" s="342">
        <v>94</v>
      </c>
    </row>
    <row r="278" spans="1:109">
      <c r="A278" s="431" t="str">
        <f t="shared" si="4"/>
        <v>1625101264636001</v>
      </c>
      <c r="B278" s="341" t="s">
        <v>1493</v>
      </c>
      <c r="C278" s="341" t="s">
        <v>543</v>
      </c>
      <c r="D278" s="341" t="s">
        <v>556</v>
      </c>
      <c r="E278" s="438" t="s">
        <v>1508</v>
      </c>
      <c r="F278" s="341" t="s">
        <v>575</v>
      </c>
      <c r="G278" s="341" t="s">
        <v>462</v>
      </c>
      <c r="H278" s="341" t="s">
        <v>728</v>
      </c>
      <c r="I278" s="341" t="s">
        <v>730</v>
      </c>
      <c r="J278" s="341" t="s">
        <v>722</v>
      </c>
      <c r="K278" s="341" t="s">
        <v>548</v>
      </c>
      <c r="L278" s="341" t="s">
        <v>717</v>
      </c>
      <c r="M278" s="341" t="s">
        <v>720</v>
      </c>
      <c r="N278" s="341" t="s">
        <v>715</v>
      </c>
      <c r="O278" s="341" t="s">
        <v>714</v>
      </c>
      <c r="P278" s="341" t="s">
        <v>715</v>
      </c>
      <c r="Q278" s="341" t="s">
        <v>545</v>
      </c>
      <c r="R278" s="341" t="s">
        <v>545</v>
      </c>
      <c r="S278" s="341" t="s">
        <v>545</v>
      </c>
      <c r="T278" s="342">
        <v>4120401</v>
      </c>
      <c r="U278" s="342">
        <v>3</v>
      </c>
      <c r="V278" s="342">
        <v>1</v>
      </c>
      <c r="W278" s="342">
        <v>0</v>
      </c>
      <c r="X278" s="342">
        <v>0</v>
      </c>
      <c r="Y278" s="342">
        <v>0</v>
      </c>
      <c r="Z278" s="342">
        <v>0</v>
      </c>
      <c r="AA278" s="342">
        <v>0</v>
      </c>
      <c r="AB278" s="342">
        <v>0</v>
      </c>
      <c r="AC278" s="342">
        <v>41</v>
      </c>
      <c r="AD278" s="342">
        <v>0</v>
      </c>
      <c r="AE278" s="342">
        <v>0</v>
      </c>
      <c r="AF278" s="342">
        <v>0</v>
      </c>
      <c r="AG278" s="342">
        <v>0</v>
      </c>
      <c r="AH278" s="342">
        <v>0</v>
      </c>
      <c r="AI278" s="342">
        <v>0</v>
      </c>
      <c r="AJ278" s="342">
        <v>0</v>
      </c>
      <c r="AK278" s="342">
        <v>0</v>
      </c>
      <c r="AL278" s="342">
        <v>255</v>
      </c>
      <c r="AM278" s="342">
        <v>1485</v>
      </c>
      <c r="AN278" s="342">
        <v>0</v>
      </c>
      <c r="AO278" s="342">
        <v>0</v>
      </c>
      <c r="AP278" s="342">
        <v>0</v>
      </c>
      <c r="AQ278" s="342">
        <v>0</v>
      </c>
      <c r="AR278" s="342">
        <v>0</v>
      </c>
      <c r="AS278" s="342">
        <v>0</v>
      </c>
      <c r="AT278" s="342">
        <v>0</v>
      </c>
      <c r="AU278" s="342">
        <v>0</v>
      </c>
      <c r="AV278" s="342">
        <v>0</v>
      </c>
      <c r="AW278" s="342">
        <v>0</v>
      </c>
      <c r="AX278" s="342">
        <v>0</v>
      </c>
      <c r="AY278" s="342">
        <v>0</v>
      </c>
      <c r="AZ278" s="342">
        <v>0</v>
      </c>
      <c r="BA278" s="342">
        <v>0</v>
      </c>
      <c r="BB278" s="342">
        <v>0</v>
      </c>
      <c r="BC278" s="342">
        <v>0</v>
      </c>
      <c r="BD278" s="342">
        <v>0</v>
      </c>
      <c r="BE278" s="342">
        <v>685</v>
      </c>
      <c r="BF278" s="342">
        <v>0</v>
      </c>
      <c r="BG278" s="342">
        <v>0</v>
      </c>
      <c r="BH278" s="342">
        <v>0</v>
      </c>
      <c r="BI278" s="342">
        <v>2</v>
      </c>
      <c r="BJ278" s="342">
        <v>0</v>
      </c>
      <c r="BK278" s="342">
        <v>0</v>
      </c>
      <c r="BL278" s="342">
        <v>0</v>
      </c>
      <c r="BM278" s="342">
        <v>1</v>
      </c>
      <c r="BN278" s="342">
        <v>0</v>
      </c>
      <c r="BO278" s="342">
        <v>3</v>
      </c>
      <c r="BP278" s="342">
        <v>3</v>
      </c>
      <c r="BQ278" s="342">
        <v>3</v>
      </c>
      <c r="BR278" s="342">
        <v>0</v>
      </c>
      <c r="BS278" s="342">
        <v>1</v>
      </c>
      <c r="BT278" s="342">
        <v>0</v>
      </c>
      <c r="BU278" s="342">
        <v>0</v>
      </c>
      <c r="BV278" s="342">
        <v>0</v>
      </c>
      <c r="BW278" s="342">
        <v>1</v>
      </c>
      <c r="BX278" s="342">
        <v>1</v>
      </c>
      <c r="BY278" s="342">
        <v>0</v>
      </c>
      <c r="BZ278" s="342">
        <v>0</v>
      </c>
      <c r="CA278" s="342">
        <v>0</v>
      </c>
      <c r="CB278" s="342">
        <v>0</v>
      </c>
      <c r="CC278" s="342">
        <v>0</v>
      </c>
      <c r="CD278" s="342">
        <v>0</v>
      </c>
      <c r="CE278" s="342">
        <v>0</v>
      </c>
      <c r="CF278" s="342">
        <v>0</v>
      </c>
      <c r="CG278" s="342">
        <v>0</v>
      </c>
      <c r="CH278" s="342">
        <v>0</v>
      </c>
      <c r="CI278" s="342">
        <v>0</v>
      </c>
      <c r="CJ278" s="342">
        <v>0</v>
      </c>
      <c r="CK278" s="342">
        <v>1</v>
      </c>
      <c r="CL278" s="342">
        <v>0</v>
      </c>
      <c r="CM278" s="342">
        <v>0</v>
      </c>
      <c r="CN278" s="342">
        <v>0</v>
      </c>
      <c r="CO278" s="342">
        <v>1</v>
      </c>
      <c r="CP278" s="342">
        <v>1</v>
      </c>
      <c r="CQ278" s="342">
        <v>1</v>
      </c>
      <c r="CR278" s="342">
        <v>0</v>
      </c>
      <c r="CS278" s="342">
        <v>0</v>
      </c>
      <c r="CT278" s="342">
        <v>0</v>
      </c>
    </row>
    <row r="279" spans="1:109">
      <c r="A279" s="431" t="str">
        <f t="shared" si="4"/>
        <v>1712601264652000</v>
      </c>
      <c r="B279" s="341" t="s">
        <v>1493</v>
      </c>
      <c r="C279" s="341" t="s">
        <v>543</v>
      </c>
      <c r="D279" s="341" t="s">
        <v>557</v>
      </c>
      <c r="E279" s="341" t="s">
        <v>715</v>
      </c>
      <c r="F279" s="341" t="s">
        <v>576</v>
      </c>
      <c r="G279" s="341" t="s">
        <v>577</v>
      </c>
      <c r="H279" s="341" t="s">
        <v>546</v>
      </c>
      <c r="J279" s="341" t="s">
        <v>554</v>
      </c>
      <c r="K279" s="341" t="s">
        <v>548</v>
      </c>
      <c r="L279" s="341" t="s">
        <v>717</v>
      </c>
      <c r="M279" s="341" t="s">
        <v>720</v>
      </c>
      <c r="N279" s="341" t="s">
        <v>715</v>
      </c>
      <c r="O279" s="341" t="s">
        <v>717</v>
      </c>
      <c r="P279" s="341" t="s">
        <v>716</v>
      </c>
      <c r="Q279" s="341" t="s">
        <v>716</v>
      </c>
      <c r="R279" s="341" t="s">
        <v>717</v>
      </c>
      <c r="S279" s="341" t="s">
        <v>715</v>
      </c>
      <c r="T279" s="342">
        <v>323105</v>
      </c>
      <c r="U279" s="342">
        <v>126774</v>
      </c>
      <c r="V279" s="342">
        <v>103464</v>
      </c>
      <c r="W279" s="342">
        <v>23193</v>
      </c>
      <c r="X279" s="342">
        <v>0</v>
      </c>
      <c r="Y279" s="342">
        <v>117</v>
      </c>
      <c r="Z279" s="342">
        <v>196331</v>
      </c>
      <c r="AA279" s="342">
        <v>0</v>
      </c>
      <c r="AB279" s="342">
        <v>0</v>
      </c>
      <c r="AC279" s="342">
        <v>190248</v>
      </c>
      <c r="AD279" s="342">
        <v>6083</v>
      </c>
      <c r="AE279" s="342">
        <v>189444</v>
      </c>
      <c r="AF279" s="342">
        <v>159854</v>
      </c>
      <c r="AG279" s="342">
        <v>9266</v>
      </c>
      <c r="AH279" s="342">
        <v>0</v>
      </c>
      <c r="AI279" s="342">
        <v>150588</v>
      </c>
      <c r="AJ279" s="342">
        <v>29590</v>
      </c>
      <c r="AK279" s="342">
        <v>23590</v>
      </c>
      <c r="AL279" s="342">
        <v>23590</v>
      </c>
      <c r="AM279" s="342">
        <v>0</v>
      </c>
      <c r="AN279" s="342">
        <v>6000</v>
      </c>
      <c r="AO279" s="342">
        <v>133661</v>
      </c>
      <c r="AP279" s="342">
        <v>175039</v>
      </c>
      <c r="AQ279" s="342">
        <v>76900</v>
      </c>
      <c r="AR279" s="342">
        <v>0</v>
      </c>
      <c r="AS279" s="342">
        <v>97159</v>
      </c>
      <c r="AT279" s="342">
        <v>0</v>
      </c>
      <c r="AU279" s="342">
        <v>0</v>
      </c>
      <c r="AV279" s="342">
        <v>0</v>
      </c>
      <c r="AW279" s="342">
        <v>0</v>
      </c>
      <c r="AX279" s="342">
        <v>980</v>
      </c>
      <c r="AY279" s="342">
        <v>0</v>
      </c>
      <c r="AZ279" s="342">
        <v>293709</v>
      </c>
      <c r="BA279" s="342">
        <v>19010</v>
      </c>
      <c r="BB279" s="342">
        <v>0</v>
      </c>
      <c r="BC279" s="342">
        <v>0</v>
      </c>
      <c r="BD279" s="342">
        <v>0</v>
      </c>
      <c r="BE279" s="342">
        <v>0</v>
      </c>
      <c r="BF279" s="342">
        <v>19010</v>
      </c>
      <c r="BG279" s="342">
        <v>17200</v>
      </c>
      <c r="BH279" s="342">
        <v>17200</v>
      </c>
      <c r="BI279" s="342">
        <v>0</v>
      </c>
      <c r="BJ279" s="342">
        <v>0</v>
      </c>
      <c r="BK279" s="342">
        <v>0</v>
      </c>
      <c r="BL279" s="342">
        <v>0</v>
      </c>
      <c r="BM279" s="342">
        <v>1810</v>
      </c>
      <c r="BN279" s="342">
        <v>0</v>
      </c>
      <c r="BO279" s="342">
        <v>0</v>
      </c>
      <c r="BP279" s="342">
        <v>274670</v>
      </c>
      <c r="BQ279" s="342">
        <v>0</v>
      </c>
      <c r="BR279" s="342">
        <v>0</v>
      </c>
      <c r="BS279" s="342">
        <v>0</v>
      </c>
      <c r="BT279" s="342">
        <v>0</v>
      </c>
      <c r="BU279" s="342">
        <v>0</v>
      </c>
      <c r="BV279" s="342">
        <v>29</v>
      </c>
      <c r="BW279" s="342">
        <v>-118670</v>
      </c>
      <c r="BX279" s="342">
        <v>14991</v>
      </c>
      <c r="BY279" s="342">
        <v>0</v>
      </c>
      <c r="BZ279" s="342">
        <v>150</v>
      </c>
      <c r="CA279" s="342">
        <v>0</v>
      </c>
    </row>
    <row r="280" spans="1:109">
      <c r="A280" s="431" t="str">
        <f t="shared" si="4"/>
        <v>1742601264652000</v>
      </c>
      <c r="B280" s="341" t="s">
        <v>1493</v>
      </c>
      <c r="C280" s="341" t="s">
        <v>543</v>
      </c>
      <c r="D280" s="341" t="s">
        <v>557</v>
      </c>
      <c r="E280" s="341" t="s">
        <v>720</v>
      </c>
      <c r="F280" s="341" t="s">
        <v>576</v>
      </c>
      <c r="G280" s="341" t="s">
        <v>577</v>
      </c>
      <c r="H280" s="341" t="s">
        <v>546</v>
      </c>
      <c r="J280" s="341" t="s">
        <v>554</v>
      </c>
      <c r="K280" s="341" t="s">
        <v>548</v>
      </c>
      <c r="L280" s="341" t="s">
        <v>717</v>
      </c>
      <c r="M280" s="341" t="s">
        <v>720</v>
      </c>
      <c r="N280" s="341" t="s">
        <v>715</v>
      </c>
      <c r="O280" s="341" t="s">
        <v>716</v>
      </c>
      <c r="P280" s="341" t="s">
        <v>716</v>
      </c>
      <c r="Q280" s="341" t="s">
        <v>716</v>
      </c>
      <c r="R280" s="341" t="s">
        <v>718</v>
      </c>
      <c r="S280" s="341" t="s">
        <v>715</v>
      </c>
      <c r="T280" s="342">
        <v>705356</v>
      </c>
      <c r="U280" s="342">
        <v>197190</v>
      </c>
      <c r="V280" s="342">
        <v>197002</v>
      </c>
      <c r="W280" s="342">
        <v>0</v>
      </c>
      <c r="X280" s="342">
        <v>0</v>
      </c>
      <c r="Y280" s="342">
        <v>188</v>
      </c>
      <c r="Z280" s="342">
        <v>508166</v>
      </c>
      <c r="AA280" s="342">
        <v>0</v>
      </c>
      <c r="AB280" s="342">
        <v>0</v>
      </c>
      <c r="AC280" s="342">
        <v>499152</v>
      </c>
      <c r="AD280" s="342">
        <v>9014</v>
      </c>
      <c r="AE280" s="342">
        <v>406904</v>
      </c>
      <c r="AF280" s="342">
        <v>327054</v>
      </c>
      <c r="AG280" s="342">
        <v>4336</v>
      </c>
      <c r="AH280" s="342">
        <v>0</v>
      </c>
      <c r="AI280" s="342">
        <v>322718</v>
      </c>
      <c r="AJ280" s="342">
        <v>79850</v>
      </c>
      <c r="AK280" s="342">
        <v>70850</v>
      </c>
      <c r="AL280" s="342">
        <v>70850</v>
      </c>
      <c r="AM280" s="342">
        <v>0</v>
      </c>
      <c r="AN280" s="342">
        <v>9000</v>
      </c>
      <c r="AO280" s="342">
        <v>298452</v>
      </c>
      <c r="AP280" s="342">
        <v>299744</v>
      </c>
      <c r="AQ280" s="342">
        <v>158200</v>
      </c>
      <c r="AR280" s="342">
        <v>0</v>
      </c>
      <c r="AS280" s="342">
        <v>135148</v>
      </c>
      <c r="AT280" s="342">
        <v>0</v>
      </c>
      <c r="AU280" s="342">
        <v>0</v>
      </c>
      <c r="AV280" s="342">
        <v>0</v>
      </c>
      <c r="AW280" s="342">
        <v>0</v>
      </c>
      <c r="AX280" s="342">
        <v>6380</v>
      </c>
      <c r="AY280" s="342">
        <v>16</v>
      </c>
      <c r="AZ280" s="342">
        <v>594576</v>
      </c>
      <c r="BA280" s="342">
        <v>51688</v>
      </c>
      <c r="BB280" s="342">
        <v>15703</v>
      </c>
      <c r="BC280" s="342">
        <v>0</v>
      </c>
      <c r="BD280" s="342">
        <v>0</v>
      </c>
      <c r="BE280" s="342">
        <v>0</v>
      </c>
      <c r="BF280" s="342">
        <v>51688</v>
      </c>
      <c r="BG280" s="342">
        <v>34700</v>
      </c>
      <c r="BH280" s="342">
        <v>34700</v>
      </c>
      <c r="BI280" s="342">
        <v>0</v>
      </c>
      <c r="BJ280" s="342">
        <v>0</v>
      </c>
      <c r="BK280" s="342">
        <v>0</v>
      </c>
      <c r="BL280" s="342">
        <v>0</v>
      </c>
      <c r="BM280" s="342">
        <v>6380</v>
      </c>
      <c r="BN280" s="342">
        <v>10592</v>
      </c>
      <c r="BO280" s="342">
        <v>16</v>
      </c>
      <c r="BP280" s="342">
        <v>542819</v>
      </c>
      <c r="BQ280" s="342">
        <v>0</v>
      </c>
      <c r="BR280" s="342">
        <v>0</v>
      </c>
      <c r="BS280" s="342">
        <v>0</v>
      </c>
      <c r="BT280" s="342">
        <v>0</v>
      </c>
      <c r="BU280" s="342">
        <v>0</v>
      </c>
      <c r="BV280" s="342">
        <v>69</v>
      </c>
      <c r="BW280" s="342">
        <v>-294832</v>
      </c>
      <c r="BX280" s="342">
        <v>3620</v>
      </c>
      <c r="BY280" s="342">
        <v>16</v>
      </c>
      <c r="BZ280" s="342">
        <v>642</v>
      </c>
      <c r="CA280" s="342">
        <v>0</v>
      </c>
    </row>
    <row r="281" spans="1:109">
      <c r="A281" s="431" t="str">
        <f t="shared" si="4"/>
        <v>1752601264652000</v>
      </c>
      <c r="B281" s="341" t="s">
        <v>1493</v>
      </c>
      <c r="C281" s="341" t="s">
        <v>543</v>
      </c>
      <c r="D281" s="341" t="s">
        <v>557</v>
      </c>
      <c r="E281" s="341" t="s">
        <v>719</v>
      </c>
      <c r="F281" s="341" t="s">
        <v>576</v>
      </c>
      <c r="G281" s="341" t="s">
        <v>577</v>
      </c>
      <c r="H281" s="341" t="s">
        <v>546</v>
      </c>
      <c r="J281" s="341" t="s">
        <v>554</v>
      </c>
      <c r="K281" s="341" t="s">
        <v>548</v>
      </c>
      <c r="L281" s="341" t="s">
        <v>717</v>
      </c>
      <c r="M281" s="341" t="s">
        <v>720</v>
      </c>
      <c r="N281" s="341" t="s">
        <v>715</v>
      </c>
      <c r="O281" s="341" t="s">
        <v>717</v>
      </c>
      <c r="P281" s="341" t="s">
        <v>715</v>
      </c>
      <c r="Q281" s="341" t="s">
        <v>716</v>
      </c>
      <c r="R281" s="341" t="s">
        <v>719</v>
      </c>
      <c r="S281" s="341" t="s">
        <v>716</v>
      </c>
      <c r="T281" s="342">
        <v>22003</v>
      </c>
      <c r="U281" s="342">
        <v>2164</v>
      </c>
      <c r="V281" s="342">
        <v>2162</v>
      </c>
      <c r="W281" s="342">
        <v>0</v>
      </c>
      <c r="X281" s="342">
        <v>0</v>
      </c>
      <c r="Y281" s="342">
        <v>2</v>
      </c>
      <c r="Z281" s="342">
        <v>19839</v>
      </c>
      <c r="AA281" s="342">
        <v>0</v>
      </c>
      <c r="AB281" s="342">
        <v>0</v>
      </c>
      <c r="AC281" s="342">
        <v>19839</v>
      </c>
      <c r="AD281" s="342">
        <v>0</v>
      </c>
      <c r="AE281" s="342">
        <v>10396</v>
      </c>
      <c r="AF281" s="342">
        <v>8446</v>
      </c>
      <c r="AG281" s="342">
        <v>381</v>
      </c>
      <c r="AH281" s="342">
        <v>0</v>
      </c>
      <c r="AI281" s="342">
        <v>8065</v>
      </c>
      <c r="AJ281" s="342">
        <v>1950</v>
      </c>
      <c r="AK281" s="342">
        <v>1950</v>
      </c>
      <c r="AL281" s="342">
        <v>1950</v>
      </c>
      <c r="AM281" s="342">
        <v>0</v>
      </c>
      <c r="AN281" s="342">
        <v>0</v>
      </c>
      <c r="AO281" s="342">
        <v>11607</v>
      </c>
      <c r="AP281" s="342">
        <v>6372</v>
      </c>
      <c r="AQ281" s="342">
        <v>0</v>
      </c>
      <c r="AR281" s="342">
        <v>0</v>
      </c>
      <c r="AS281" s="342">
        <v>6361</v>
      </c>
      <c r="AT281" s="342">
        <v>0</v>
      </c>
      <c r="AU281" s="342">
        <v>0</v>
      </c>
      <c r="AV281" s="342">
        <v>0</v>
      </c>
      <c r="AW281" s="342">
        <v>0</v>
      </c>
      <c r="AX281" s="342">
        <v>11</v>
      </c>
      <c r="AY281" s="342">
        <v>0</v>
      </c>
      <c r="AZ281" s="342">
        <v>17701</v>
      </c>
      <c r="BA281" s="342">
        <v>518</v>
      </c>
      <c r="BB281" s="342">
        <v>518</v>
      </c>
      <c r="BC281" s="342">
        <v>0</v>
      </c>
      <c r="BD281" s="342">
        <v>0</v>
      </c>
      <c r="BE281" s="342">
        <v>0</v>
      </c>
      <c r="BF281" s="342">
        <v>518</v>
      </c>
      <c r="BG281" s="342">
        <v>0</v>
      </c>
      <c r="BH281" s="342">
        <v>0</v>
      </c>
      <c r="BI281" s="342">
        <v>0</v>
      </c>
      <c r="BJ281" s="342">
        <v>0</v>
      </c>
      <c r="BK281" s="342">
        <v>0</v>
      </c>
      <c r="BL281" s="342">
        <v>0</v>
      </c>
      <c r="BM281" s="342">
        <v>0</v>
      </c>
      <c r="BN281" s="342">
        <v>518</v>
      </c>
      <c r="BO281" s="342">
        <v>0</v>
      </c>
      <c r="BP281" s="342">
        <v>17183</v>
      </c>
      <c r="BQ281" s="342">
        <v>0</v>
      </c>
      <c r="BR281" s="342">
        <v>0</v>
      </c>
      <c r="BS281" s="342">
        <v>0</v>
      </c>
      <c r="BT281" s="342">
        <v>0</v>
      </c>
      <c r="BU281" s="342">
        <v>0</v>
      </c>
      <c r="BV281" s="342">
        <v>0</v>
      </c>
      <c r="BW281" s="342">
        <v>-11329</v>
      </c>
      <c r="BX281" s="342">
        <v>278</v>
      </c>
      <c r="BY281" s="342">
        <v>0</v>
      </c>
      <c r="BZ281" s="342">
        <v>10</v>
      </c>
      <c r="CA281" s="342">
        <v>0</v>
      </c>
    </row>
    <row r="282" spans="1:109">
      <c r="A282" s="431" t="str">
        <f t="shared" si="4"/>
        <v>1712602264652000</v>
      </c>
      <c r="B282" s="341" t="s">
        <v>1493</v>
      </c>
      <c r="C282" s="341" t="s">
        <v>543</v>
      </c>
      <c r="D282" s="341" t="s">
        <v>557</v>
      </c>
      <c r="E282" s="341" t="s">
        <v>715</v>
      </c>
      <c r="F282" s="341" t="s">
        <v>576</v>
      </c>
      <c r="G282" s="341" t="s">
        <v>577</v>
      </c>
      <c r="H282" s="341" t="s">
        <v>546</v>
      </c>
      <c r="J282" s="341" t="s">
        <v>554</v>
      </c>
      <c r="K282" s="341" t="s">
        <v>550</v>
      </c>
      <c r="L282" s="341" t="s">
        <v>717</v>
      </c>
      <c r="M282" s="341" t="s">
        <v>720</v>
      </c>
      <c r="N282" s="341" t="s">
        <v>715</v>
      </c>
      <c r="O282" s="341" t="s">
        <v>717</v>
      </c>
      <c r="P282" s="341" t="s">
        <v>716</v>
      </c>
      <c r="Q282" s="341" t="s">
        <v>716</v>
      </c>
      <c r="R282" s="341" t="s">
        <v>717</v>
      </c>
      <c r="S282" s="341" t="s">
        <v>715</v>
      </c>
      <c r="T282" s="342">
        <v>0</v>
      </c>
      <c r="U282" s="342">
        <v>23441</v>
      </c>
      <c r="V282" s="342">
        <v>0</v>
      </c>
      <c r="W282" s="342">
        <v>0</v>
      </c>
      <c r="X282" s="342">
        <v>0</v>
      </c>
      <c r="Y282" s="342">
        <v>0</v>
      </c>
      <c r="Z282" s="342">
        <v>0</v>
      </c>
      <c r="AA282" s="342">
        <v>23441</v>
      </c>
      <c r="AB282" s="342">
        <v>0</v>
      </c>
      <c r="AC282" s="342">
        <v>19109</v>
      </c>
      <c r="AD282" s="342">
        <v>0</v>
      </c>
      <c r="AE282" s="342">
        <v>0</v>
      </c>
      <c r="AF282" s="342">
        <v>19109</v>
      </c>
      <c r="AG282" s="342">
        <v>0</v>
      </c>
      <c r="AH282" s="342">
        <v>0</v>
      </c>
      <c r="AI282" s="342">
        <v>0</v>
      </c>
      <c r="AJ282" s="342">
        <v>0</v>
      </c>
      <c r="AK282" s="342">
        <v>0</v>
      </c>
      <c r="AL282" s="342">
        <v>0</v>
      </c>
      <c r="AM282" s="342">
        <v>4654</v>
      </c>
      <c r="AN282" s="342">
        <v>8300</v>
      </c>
      <c r="AO282" s="342">
        <v>0</v>
      </c>
      <c r="AP282" s="342">
        <v>11274</v>
      </c>
      <c r="AQ282" s="342">
        <v>0</v>
      </c>
      <c r="AR282" s="342">
        <v>0</v>
      </c>
      <c r="AS282" s="342">
        <v>7736</v>
      </c>
      <c r="AT282" s="342">
        <v>0</v>
      </c>
      <c r="AU282" s="342">
        <v>0</v>
      </c>
      <c r="AV282" s="342">
        <v>0</v>
      </c>
      <c r="AW282" s="342">
        <v>0</v>
      </c>
      <c r="AX282" s="342">
        <v>0</v>
      </c>
      <c r="AY282" s="342">
        <v>0</v>
      </c>
      <c r="AZ282" s="342">
        <v>0</v>
      </c>
      <c r="BA282" s="342">
        <v>0</v>
      </c>
      <c r="BB282" s="342">
        <v>0</v>
      </c>
      <c r="BC282" s="342">
        <v>0</v>
      </c>
      <c r="BD282" s="342">
        <v>0</v>
      </c>
      <c r="BE282" s="342">
        <v>0</v>
      </c>
      <c r="BF282" s="342">
        <v>0</v>
      </c>
      <c r="BG282" s="342">
        <v>0</v>
      </c>
      <c r="BH282" s="342">
        <v>0</v>
      </c>
      <c r="BI282" s="342">
        <v>0</v>
      </c>
      <c r="BJ282" s="342">
        <v>0</v>
      </c>
      <c r="BK282" s="342">
        <v>0</v>
      </c>
      <c r="BL282" s="342">
        <v>47200</v>
      </c>
      <c r="BM282" s="342">
        <v>144778</v>
      </c>
      <c r="BN282" s="342">
        <v>100904</v>
      </c>
      <c r="BO282" s="342">
        <v>0</v>
      </c>
      <c r="BP282" s="342">
        <v>19010</v>
      </c>
      <c r="BQ282" s="342">
        <v>0</v>
      </c>
      <c r="BR282" s="342">
        <v>207389</v>
      </c>
      <c r="BS282" s="342">
        <v>6052</v>
      </c>
      <c r="BT282" s="342">
        <v>42691</v>
      </c>
      <c r="BU282" s="342">
        <v>54468</v>
      </c>
      <c r="BV282" s="342">
        <v>42691</v>
      </c>
      <c r="BW282" s="342">
        <v>97159</v>
      </c>
      <c r="BX282" s="342">
        <v>207389</v>
      </c>
      <c r="BY282" s="342">
        <v>213441</v>
      </c>
      <c r="BZ282" s="342">
        <v>250080</v>
      </c>
      <c r="CA282" s="342">
        <v>310600</v>
      </c>
      <c r="CB282" s="342">
        <v>0</v>
      </c>
      <c r="CC282" s="342">
        <v>0</v>
      </c>
      <c r="CD282" s="342">
        <v>0</v>
      </c>
      <c r="CE282" s="342">
        <v>0</v>
      </c>
      <c r="CF282" s="342">
        <v>0</v>
      </c>
      <c r="CG282" s="342">
        <v>0</v>
      </c>
      <c r="CH282" s="342">
        <v>0</v>
      </c>
      <c r="CI282" s="342">
        <v>0</v>
      </c>
      <c r="CJ282" s="342">
        <v>94057</v>
      </c>
      <c r="CK282" s="342">
        <v>103464</v>
      </c>
      <c r="CL282" s="342">
        <v>0</v>
      </c>
      <c r="CM282" s="342">
        <v>0</v>
      </c>
      <c r="CN282" s="342">
        <v>0</v>
      </c>
      <c r="CO282" s="342">
        <v>11274</v>
      </c>
      <c r="CP282" s="342">
        <v>0</v>
      </c>
      <c r="CQ282" s="342">
        <v>0</v>
      </c>
      <c r="CR282" s="342">
        <v>7736</v>
      </c>
      <c r="CS282" s="342">
        <v>0</v>
      </c>
      <c r="CT282" s="342">
        <v>0</v>
      </c>
      <c r="CU282" s="342">
        <v>0</v>
      </c>
      <c r="CV282" s="342">
        <v>0</v>
      </c>
      <c r="CW282" s="342">
        <v>0</v>
      </c>
      <c r="CX282" s="342">
        <v>0</v>
      </c>
      <c r="CY282" s="342">
        <v>0</v>
      </c>
      <c r="CZ282" s="342">
        <v>0</v>
      </c>
      <c r="DA282" s="342">
        <v>0</v>
      </c>
      <c r="DB282" s="342">
        <v>0</v>
      </c>
      <c r="DC282" s="342">
        <v>0</v>
      </c>
      <c r="DD282" s="342">
        <v>0</v>
      </c>
      <c r="DE282" s="342">
        <v>0</v>
      </c>
    </row>
    <row r="283" spans="1:109">
      <c r="A283" s="431" t="str">
        <f t="shared" si="4"/>
        <v>1742602264652000</v>
      </c>
      <c r="B283" s="341" t="s">
        <v>1493</v>
      </c>
      <c r="C283" s="341" t="s">
        <v>543</v>
      </c>
      <c r="D283" s="341" t="s">
        <v>557</v>
      </c>
      <c r="E283" s="341" t="s">
        <v>720</v>
      </c>
      <c r="F283" s="341" t="s">
        <v>576</v>
      </c>
      <c r="G283" s="341" t="s">
        <v>577</v>
      </c>
      <c r="H283" s="341" t="s">
        <v>546</v>
      </c>
      <c r="J283" s="341" t="s">
        <v>554</v>
      </c>
      <c r="K283" s="341" t="s">
        <v>550</v>
      </c>
      <c r="L283" s="341" t="s">
        <v>717</v>
      </c>
      <c r="M283" s="341" t="s">
        <v>720</v>
      </c>
      <c r="N283" s="341" t="s">
        <v>715</v>
      </c>
      <c r="O283" s="341" t="s">
        <v>716</v>
      </c>
      <c r="P283" s="341" t="s">
        <v>716</v>
      </c>
      <c r="Q283" s="341" t="s">
        <v>716</v>
      </c>
      <c r="R283" s="341" t="s">
        <v>718</v>
      </c>
      <c r="S283" s="341" t="s">
        <v>715</v>
      </c>
      <c r="T283" s="342">
        <v>0</v>
      </c>
      <c r="U283" s="342">
        <v>30146</v>
      </c>
      <c r="V283" s="342">
        <v>0</v>
      </c>
      <c r="W283" s="342">
        <v>0</v>
      </c>
      <c r="X283" s="342">
        <v>0</v>
      </c>
      <c r="Y283" s="342">
        <v>0</v>
      </c>
      <c r="Z283" s="342">
        <v>0</v>
      </c>
      <c r="AA283" s="342">
        <v>30146</v>
      </c>
      <c r="AB283" s="342">
        <v>0</v>
      </c>
      <c r="AC283" s="342">
        <v>53332</v>
      </c>
      <c r="AD283" s="342">
        <v>0</v>
      </c>
      <c r="AE283" s="342">
        <v>0</v>
      </c>
      <c r="AF283" s="342">
        <v>53332</v>
      </c>
      <c r="AG283" s="342">
        <v>0</v>
      </c>
      <c r="AH283" s="342">
        <v>0</v>
      </c>
      <c r="AI283" s="342">
        <v>0</v>
      </c>
      <c r="AJ283" s="342">
        <v>0</v>
      </c>
      <c r="AK283" s="342">
        <v>0</v>
      </c>
      <c r="AL283" s="342">
        <v>0</v>
      </c>
      <c r="AM283" s="342">
        <v>10577</v>
      </c>
      <c r="AN283" s="342">
        <v>25900</v>
      </c>
      <c r="AO283" s="342">
        <v>0</v>
      </c>
      <c r="AP283" s="342">
        <v>38643</v>
      </c>
      <c r="AQ283" s="342">
        <v>0</v>
      </c>
      <c r="AR283" s="342">
        <v>0</v>
      </c>
      <c r="AS283" s="342">
        <v>13045</v>
      </c>
      <c r="AT283" s="342">
        <v>0</v>
      </c>
      <c r="AU283" s="342">
        <v>0</v>
      </c>
      <c r="AV283" s="342">
        <v>0</v>
      </c>
      <c r="AW283" s="342">
        <v>0</v>
      </c>
      <c r="AX283" s="342">
        <v>0</v>
      </c>
      <c r="AY283" s="342">
        <v>0</v>
      </c>
      <c r="AZ283" s="342">
        <v>0</v>
      </c>
      <c r="BA283" s="342">
        <v>0</v>
      </c>
      <c r="BB283" s="342">
        <v>0</v>
      </c>
      <c r="BC283" s="342">
        <v>0</v>
      </c>
      <c r="BD283" s="342">
        <v>0</v>
      </c>
      <c r="BE283" s="342">
        <v>0</v>
      </c>
      <c r="BF283" s="342">
        <v>0</v>
      </c>
      <c r="BG283" s="342">
        <v>0</v>
      </c>
      <c r="BH283" s="342">
        <v>0</v>
      </c>
      <c r="BI283" s="342">
        <v>0</v>
      </c>
      <c r="BJ283" s="342">
        <v>0</v>
      </c>
      <c r="BK283" s="342">
        <v>0</v>
      </c>
      <c r="BL283" s="342">
        <v>98300</v>
      </c>
      <c r="BM283" s="342">
        <v>542819</v>
      </c>
      <c r="BN283" s="342">
        <v>205937</v>
      </c>
      <c r="BO283" s="342">
        <v>0</v>
      </c>
      <c r="BP283" s="342">
        <v>51688</v>
      </c>
      <c r="BQ283" s="342">
        <v>0</v>
      </c>
      <c r="BR283" s="342">
        <v>486621</v>
      </c>
      <c r="BS283" s="342">
        <v>12531</v>
      </c>
      <c r="BT283" s="342">
        <v>22368</v>
      </c>
      <c r="BU283" s="342">
        <v>112780</v>
      </c>
      <c r="BV283" s="342">
        <v>22368</v>
      </c>
      <c r="BW283" s="342">
        <v>135148</v>
      </c>
      <c r="BX283" s="342">
        <v>486621</v>
      </c>
      <c r="BY283" s="342">
        <v>499152</v>
      </c>
      <c r="BZ283" s="342">
        <v>508989</v>
      </c>
      <c r="CA283" s="342">
        <v>634300</v>
      </c>
      <c r="CB283" s="342">
        <v>0</v>
      </c>
      <c r="CC283" s="342">
        <v>0</v>
      </c>
      <c r="CD283" s="342">
        <v>0</v>
      </c>
      <c r="CE283" s="342">
        <v>0</v>
      </c>
      <c r="CF283" s="342">
        <v>0</v>
      </c>
      <c r="CG283" s="342">
        <v>0</v>
      </c>
      <c r="CH283" s="342">
        <v>0</v>
      </c>
      <c r="CI283" s="342">
        <v>0</v>
      </c>
      <c r="CJ283" s="342">
        <v>179096</v>
      </c>
      <c r="CK283" s="342">
        <v>197002</v>
      </c>
      <c r="CL283" s="342">
        <v>0</v>
      </c>
      <c r="CM283" s="342">
        <v>0</v>
      </c>
      <c r="CN283" s="342">
        <v>0</v>
      </c>
      <c r="CO283" s="342">
        <v>38643</v>
      </c>
      <c r="CP283" s="342">
        <v>0</v>
      </c>
      <c r="CQ283" s="342">
        <v>0</v>
      </c>
      <c r="CR283" s="342">
        <v>13045</v>
      </c>
      <c r="CS283" s="342">
        <v>0</v>
      </c>
      <c r="CT283" s="342">
        <v>0</v>
      </c>
      <c r="CU283" s="342">
        <v>0</v>
      </c>
      <c r="CV283" s="342">
        <v>0</v>
      </c>
      <c r="CW283" s="342">
        <v>0</v>
      </c>
      <c r="CX283" s="342">
        <v>0</v>
      </c>
      <c r="CY283" s="342">
        <v>15703</v>
      </c>
      <c r="CZ283" s="342">
        <v>0</v>
      </c>
      <c r="DA283" s="342">
        <v>0</v>
      </c>
      <c r="DB283" s="342">
        <v>0</v>
      </c>
      <c r="DC283" s="342">
        <v>0</v>
      </c>
      <c r="DD283" s="342">
        <v>0</v>
      </c>
      <c r="DE283" s="342">
        <v>0</v>
      </c>
    </row>
    <row r="284" spans="1:109">
      <c r="A284" s="431" t="str">
        <f t="shared" si="4"/>
        <v>1752602264652000</v>
      </c>
      <c r="B284" s="341" t="s">
        <v>1493</v>
      </c>
      <c r="C284" s="341" t="s">
        <v>543</v>
      </c>
      <c r="D284" s="341" t="s">
        <v>557</v>
      </c>
      <c r="E284" s="341" t="s">
        <v>719</v>
      </c>
      <c r="F284" s="341" t="s">
        <v>576</v>
      </c>
      <c r="G284" s="341" t="s">
        <v>577</v>
      </c>
      <c r="H284" s="341" t="s">
        <v>546</v>
      </c>
      <c r="J284" s="341" t="s">
        <v>554</v>
      </c>
      <c r="K284" s="341" t="s">
        <v>550</v>
      </c>
      <c r="L284" s="341" t="s">
        <v>717</v>
      </c>
      <c r="M284" s="341" t="s">
        <v>720</v>
      </c>
      <c r="N284" s="341" t="s">
        <v>715</v>
      </c>
      <c r="O284" s="341" t="s">
        <v>717</v>
      </c>
      <c r="P284" s="341" t="s">
        <v>715</v>
      </c>
      <c r="Q284" s="341" t="s">
        <v>716</v>
      </c>
      <c r="R284" s="341" t="s">
        <v>719</v>
      </c>
      <c r="S284" s="341" t="s">
        <v>716</v>
      </c>
      <c r="T284" s="342">
        <v>0</v>
      </c>
      <c r="U284" s="342">
        <v>1488</v>
      </c>
      <c r="V284" s="342">
        <v>0</v>
      </c>
      <c r="W284" s="342">
        <v>0</v>
      </c>
      <c r="X284" s="342">
        <v>0</v>
      </c>
      <c r="Y284" s="342">
        <v>0</v>
      </c>
      <c r="Z284" s="342">
        <v>0</v>
      </c>
      <c r="AA284" s="342">
        <v>1488</v>
      </c>
      <c r="AB284" s="342">
        <v>0</v>
      </c>
      <c r="AC284" s="342">
        <v>610</v>
      </c>
      <c r="AD284" s="342">
        <v>0</v>
      </c>
      <c r="AE284" s="342">
        <v>0</v>
      </c>
      <c r="AF284" s="342">
        <v>610</v>
      </c>
      <c r="AG284" s="342">
        <v>0</v>
      </c>
      <c r="AH284" s="342">
        <v>0</v>
      </c>
      <c r="AI284" s="342">
        <v>0</v>
      </c>
      <c r="AJ284" s="342">
        <v>0</v>
      </c>
      <c r="AK284" s="342">
        <v>0</v>
      </c>
      <c r="AL284" s="342">
        <v>0</v>
      </c>
      <c r="AM284" s="342">
        <v>650</v>
      </c>
      <c r="AN284" s="342">
        <v>1200</v>
      </c>
      <c r="AO284" s="342">
        <v>0</v>
      </c>
      <c r="AP284" s="342">
        <v>0</v>
      </c>
      <c r="AQ284" s="342">
        <v>0</v>
      </c>
      <c r="AR284" s="342">
        <v>518</v>
      </c>
      <c r="AS284" s="342">
        <v>0</v>
      </c>
      <c r="AT284" s="342">
        <v>0</v>
      </c>
      <c r="AU284" s="342">
        <v>0</v>
      </c>
      <c r="AV284" s="342">
        <v>0</v>
      </c>
      <c r="AW284" s="342">
        <v>0</v>
      </c>
      <c r="AX284" s="342">
        <v>0</v>
      </c>
      <c r="AY284" s="342">
        <v>0</v>
      </c>
      <c r="AZ284" s="342">
        <v>0</v>
      </c>
      <c r="BA284" s="342">
        <v>0</v>
      </c>
      <c r="BB284" s="342">
        <v>0</v>
      </c>
      <c r="BC284" s="342">
        <v>0</v>
      </c>
      <c r="BD284" s="342">
        <v>0</v>
      </c>
      <c r="BE284" s="342">
        <v>0</v>
      </c>
      <c r="BF284" s="342">
        <v>0</v>
      </c>
      <c r="BG284" s="342">
        <v>0</v>
      </c>
      <c r="BH284" s="342">
        <v>0</v>
      </c>
      <c r="BI284" s="342">
        <v>0</v>
      </c>
      <c r="BJ284" s="342">
        <v>0</v>
      </c>
      <c r="BK284" s="342">
        <v>0</v>
      </c>
      <c r="BL284" s="342">
        <v>0</v>
      </c>
      <c r="BM284" s="342">
        <v>17183</v>
      </c>
      <c r="BN284" s="342">
        <v>10174</v>
      </c>
      <c r="BO284" s="342">
        <v>0</v>
      </c>
      <c r="BP284" s="342">
        <v>518</v>
      </c>
      <c r="BQ284" s="342">
        <v>0</v>
      </c>
      <c r="BR284" s="342">
        <v>19133</v>
      </c>
      <c r="BS284" s="342">
        <v>706</v>
      </c>
      <c r="BT284" s="342">
        <v>0</v>
      </c>
      <c r="BU284" s="342">
        <v>6361</v>
      </c>
      <c r="BV284" s="342">
        <v>0</v>
      </c>
      <c r="BW284" s="342">
        <v>6361</v>
      </c>
      <c r="BX284" s="342">
        <v>19133</v>
      </c>
      <c r="BY284" s="342">
        <v>19839</v>
      </c>
      <c r="BZ284" s="342">
        <v>19133</v>
      </c>
      <c r="CA284" s="342">
        <v>26200</v>
      </c>
      <c r="CB284" s="342">
        <v>0</v>
      </c>
      <c r="CC284" s="342">
        <v>0</v>
      </c>
      <c r="CD284" s="342">
        <v>0</v>
      </c>
      <c r="CE284" s="342">
        <v>0</v>
      </c>
      <c r="CF284" s="342">
        <v>0</v>
      </c>
      <c r="CG284" s="342">
        <v>0</v>
      </c>
      <c r="CH284" s="342">
        <v>0</v>
      </c>
      <c r="CI284" s="342">
        <v>0</v>
      </c>
      <c r="CJ284" s="342">
        <v>1966</v>
      </c>
      <c r="CK284" s="342">
        <v>2162</v>
      </c>
      <c r="CL284" s="342">
        <v>0</v>
      </c>
      <c r="CM284" s="342">
        <v>0</v>
      </c>
      <c r="CN284" s="342">
        <v>0</v>
      </c>
      <c r="CO284" s="342">
        <v>0</v>
      </c>
      <c r="CP284" s="342">
        <v>0</v>
      </c>
      <c r="CQ284" s="342">
        <v>518</v>
      </c>
      <c r="CR284" s="342">
        <v>0</v>
      </c>
      <c r="CS284" s="342">
        <v>0</v>
      </c>
      <c r="CT284" s="342">
        <v>0</v>
      </c>
      <c r="CU284" s="342">
        <v>0</v>
      </c>
      <c r="CV284" s="342">
        <v>0</v>
      </c>
      <c r="CW284" s="342">
        <v>0</v>
      </c>
      <c r="CX284" s="342">
        <v>0</v>
      </c>
      <c r="CY284" s="342">
        <v>518</v>
      </c>
      <c r="CZ284" s="342">
        <v>0</v>
      </c>
      <c r="DA284" s="342">
        <v>0</v>
      </c>
      <c r="DB284" s="342">
        <v>0</v>
      </c>
      <c r="DC284" s="342">
        <v>0</v>
      </c>
      <c r="DD284" s="342">
        <v>0</v>
      </c>
      <c r="DE284" s="342">
        <v>0</v>
      </c>
    </row>
    <row r="285" spans="1:109">
      <c r="A285" s="431" t="str">
        <f t="shared" si="4"/>
        <v>1711001264652000</v>
      </c>
      <c r="B285" s="341" t="s">
        <v>1493</v>
      </c>
      <c r="C285" s="341" t="s">
        <v>543</v>
      </c>
      <c r="D285" s="341" t="s">
        <v>557</v>
      </c>
      <c r="E285" s="341" t="s">
        <v>715</v>
      </c>
      <c r="F285" s="341" t="s">
        <v>576</v>
      </c>
      <c r="G285" s="341" t="s">
        <v>577</v>
      </c>
      <c r="H285" s="341" t="s">
        <v>546</v>
      </c>
      <c r="J285" s="341" t="s">
        <v>553</v>
      </c>
      <c r="K285" s="341" t="s">
        <v>548</v>
      </c>
      <c r="L285" s="341" t="s">
        <v>717</v>
      </c>
      <c r="M285" s="341" t="s">
        <v>720</v>
      </c>
      <c r="N285" s="341" t="s">
        <v>715</v>
      </c>
      <c r="O285" s="341" t="s">
        <v>717</v>
      </c>
      <c r="P285" s="341" t="s">
        <v>716</v>
      </c>
      <c r="Q285" s="341" t="s">
        <v>716</v>
      </c>
      <c r="R285" s="341" t="s">
        <v>717</v>
      </c>
      <c r="S285" s="341" t="s">
        <v>715</v>
      </c>
      <c r="T285" s="342">
        <v>3600330</v>
      </c>
      <c r="U285" s="342">
        <v>4070331</v>
      </c>
      <c r="V285" s="342">
        <v>3620401</v>
      </c>
      <c r="W285" s="342">
        <v>3</v>
      </c>
      <c r="X285" s="342">
        <v>0</v>
      </c>
      <c r="Y285" s="342">
        <v>0</v>
      </c>
      <c r="Z285" s="342">
        <v>19637</v>
      </c>
      <c r="AA285" s="342">
        <v>0</v>
      </c>
      <c r="AB285" s="342">
        <v>7000</v>
      </c>
      <c r="AC285" s="342">
        <v>5110</v>
      </c>
      <c r="AD285" s="342">
        <v>5110</v>
      </c>
      <c r="AE285" s="342">
        <v>4600</v>
      </c>
      <c r="AF285" s="342">
        <v>10830</v>
      </c>
      <c r="AG285" s="342">
        <v>0</v>
      </c>
      <c r="AH285" s="342">
        <v>249</v>
      </c>
      <c r="AI285" s="342">
        <v>217</v>
      </c>
      <c r="AJ285" s="342">
        <v>217</v>
      </c>
      <c r="AK285" s="342">
        <v>11344035</v>
      </c>
      <c r="AL285" s="342">
        <v>7654275</v>
      </c>
      <c r="AM285" s="342">
        <v>1635350</v>
      </c>
      <c r="AN285" s="342">
        <v>4988500</v>
      </c>
      <c r="AO285" s="342">
        <v>324617</v>
      </c>
      <c r="AP285" s="342">
        <v>0</v>
      </c>
      <c r="AQ285" s="342">
        <v>705808</v>
      </c>
      <c r="AR285" s="342">
        <v>5934304</v>
      </c>
      <c r="AS285" s="342">
        <v>0</v>
      </c>
      <c r="AT285" s="342">
        <v>0</v>
      </c>
      <c r="AU285" s="342">
        <v>1713803</v>
      </c>
      <c r="AV285" s="342">
        <v>6168</v>
      </c>
      <c r="AW285" s="342">
        <v>3269687</v>
      </c>
      <c r="AX285" s="342">
        <v>42</v>
      </c>
      <c r="AY285" s="342">
        <v>42</v>
      </c>
      <c r="AZ285" s="342">
        <v>0</v>
      </c>
      <c r="BA285" s="342">
        <v>0</v>
      </c>
      <c r="BB285" s="342">
        <v>0</v>
      </c>
      <c r="BC285" s="342">
        <v>0</v>
      </c>
      <c r="BD285" s="342">
        <v>0</v>
      </c>
      <c r="BE285" s="342">
        <v>0</v>
      </c>
      <c r="BF285" s="342">
        <v>0</v>
      </c>
      <c r="BG285" s="342">
        <v>0</v>
      </c>
      <c r="BH285" s="342">
        <v>0</v>
      </c>
      <c r="BI285" s="342">
        <v>0</v>
      </c>
      <c r="BJ285" s="342">
        <v>0</v>
      </c>
      <c r="BK285" s="342">
        <v>0</v>
      </c>
      <c r="BL285" s="342">
        <v>0</v>
      </c>
      <c r="BM285" s="342">
        <v>0</v>
      </c>
      <c r="BN285" s="342">
        <v>0</v>
      </c>
      <c r="BO285" s="342">
        <v>0</v>
      </c>
      <c r="BP285" s="342">
        <v>595855</v>
      </c>
      <c r="BQ285" s="342">
        <v>595855</v>
      </c>
      <c r="BR285" s="342">
        <v>0</v>
      </c>
      <c r="BS285" s="342">
        <v>594511</v>
      </c>
      <c r="BT285" s="342">
        <v>0</v>
      </c>
      <c r="BU285" s="342">
        <v>0</v>
      </c>
      <c r="BV285" s="342">
        <v>0</v>
      </c>
      <c r="BW285" s="342">
        <v>0</v>
      </c>
      <c r="BX285" s="342">
        <v>0</v>
      </c>
      <c r="BY285" s="342">
        <v>0</v>
      </c>
      <c r="BZ285" s="342">
        <v>1</v>
      </c>
      <c r="CA285" s="342">
        <v>0</v>
      </c>
    </row>
    <row r="286" spans="1:109">
      <c r="A286" s="431" t="str">
        <f t="shared" si="4"/>
        <v>1741001264652000</v>
      </c>
      <c r="B286" s="341" t="s">
        <v>1493</v>
      </c>
      <c r="C286" s="341" t="s">
        <v>543</v>
      </c>
      <c r="D286" s="341" t="s">
        <v>557</v>
      </c>
      <c r="E286" s="341" t="s">
        <v>720</v>
      </c>
      <c r="F286" s="341" t="s">
        <v>576</v>
      </c>
      <c r="G286" s="341" t="s">
        <v>577</v>
      </c>
      <c r="H286" s="341" t="s">
        <v>546</v>
      </c>
      <c r="J286" s="341" t="s">
        <v>553</v>
      </c>
      <c r="K286" s="341" t="s">
        <v>548</v>
      </c>
      <c r="L286" s="341" t="s">
        <v>717</v>
      </c>
      <c r="M286" s="341" t="s">
        <v>720</v>
      </c>
      <c r="N286" s="341" t="s">
        <v>715</v>
      </c>
      <c r="O286" s="341" t="s">
        <v>716</v>
      </c>
      <c r="P286" s="341" t="s">
        <v>716</v>
      </c>
      <c r="Q286" s="341" t="s">
        <v>716</v>
      </c>
      <c r="R286" s="341" t="s">
        <v>718</v>
      </c>
      <c r="S286" s="341" t="s">
        <v>715</v>
      </c>
      <c r="T286" s="342">
        <v>3600329</v>
      </c>
      <c r="U286" s="342">
        <v>4080331</v>
      </c>
      <c r="V286" s="342">
        <v>3600401</v>
      </c>
      <c r="W286" s="342">
        <v>3</v>
      </c>
      <c r="X286" s="342">
        <v>0</v>
      </c>
      <c r="Y286" s="342">
        <v>0</v>
      </c>
      <c r="Z286" s="342">
        <v>19637</v>
      </c>
      <c r="AA286" s="342">
        <v>0</v>
      </c>
      <c r="AB286" s="342">
        <v>18300</v>
      </c>
      <c r="AC286" s="342">
        <v>13581</v>
      </c>
      <c r="AD286" s="342">
        <v>13581</v>
      </c>
      <c r="AE286" s="342">
        <v>10996</v>
      </c>
      <c r="AF286" s="342">
        <v>10830</v>
      </c>
      <c r="AG286" s="342">
        <v>0</v>
      </c>
      <c r="AH286" s="342">
        <v>636</v>
      </c>
      <c r="AI286" s="342">
        <v>584</v>
      </c>
      <c r="AJ286" s="342">
        <v>584</v>
      </c>
      <c r="AK286" s="342">
        <v>11369793</v>
      </c>
      <c r="AL286" s="342">
        <v>18649557</v>
      </c>
      <c r="AM286" s="342">
        <v>4709949</v>
      </c>
      <c r="AN286" s="342">
        <v>11545500</v>
      </c>
      <c r="AO286" s="342">
        <v>758396</v>
      </c>
      <c r="AP286" s="342">
        <v>0</v>
      </c>
      <c r="AQ286" s="342">
        <v>1635712</v>
      </c>
      <c r="AR286" s="342">
        <v>15033206</v>
      </c>
      <c r="AS286" s="342">
        <v>0</v>
      </c>
      <c r="AT286" s="342">
        <v>0</v>
      </c>
      <c r="AU286" s="342">
        <v>3542630</v>
      </c>
      <c r="AV286" s="342">
        <v>73721</v>
      </c>
      <c r="AW286" s="342">
        <v>9187911</v>
      </c>
      <c r="AX286" s="342">
        <v>144</v>
      </c>
      <c r="AY286" s="342">
        <v>144</v>
      </c>
      <c r="AZ286" s="342">
        <v>0</v>
      </c>
      <c r="BA286" s="342">
        <v>0</v>
      </c>
      <c r="BB286" s="342">
        <v>0</v>
      </c>
      <c r="BC286" s="342">
        <v>0</v>
      </c>
      <c r="BD286" s="342">
        <v>0</v>
      </c>
      <c r="BE286" s="342">
        <v>0</v>
      </c>
      <c r="BF286" s="342">
        <v>0</v>
      </c>
      <c r="BG286" s="342">
        <v>0</v>
      </c>
      <c r="BH286" s="342">
        <v>0</v>
      </c>
      <c r="BI286" s="342">
        <v>0</v>
      </c>
      <c r="BJ286" s="342">
        <v>0</v>
      </c>
      <c r="BK286" s="342">
        <v>0</v>
      </c>
      <c r="BL286" s="342">
        <v>0</v>
      </c>
      <c r="BM286" s="342">
        <v>0</v>
      </c>
      <c r="BN286" s="342">
        <v>0</v>
      </c>
      <c r="BO286" s="342">
        <v>0</v>
      </c>
      <c r="BP286" s="342">
        <v>1250303</v>
      </c>
      <c r="BQ286" s="342">
        <v>1250303</v>
      </c>
      <c r="BR286" s="342">
        <v>0</v>
      </c>
      <c r="BS286" s="342">
        <v>1180690</v>
      </c>
      <c r="BT286" s="342">
        <v>0</v>
      </c>
      <c r="BU286" s="342">
        <v>0</v>
      </c>
      <c r="BV286" s="342">
        <v>0</v>
      </c>
      <c r="BW286" s="342">
        <v>0</v>
      </c>
      <c r="BX286" s="342">
        <v>0</v>
      </c>
      <c r="BY286" s="342">
        <v>0</v>
      </c>
      <c r="BZ286" s="342">
        <v>1</v>
      </c>
      <c r="CA286" s="342">
        <v>0</v>
      </c>
    </row>
    <row r="287" spans="1:109">
      <c r="A287" s="431" t="str">
        <f t="shared" si="4"/>
        <v>1751001264652000</v>
      </c>
      <c r="B287" s="341" t="s">
        <v>1493</v>
      </c>
      <c r="C287" s="341" t="s">
        <v>543</v>
      </c>
      <c r="D287" s="341" t="s">
        <v>557</v>
      </c>
      <c r="E287" s="341" t="s">
        <v>719</v>
      </c>
      <c r="F287" s="341" t="s">
        <v>576</v>
      </c>
      <c r="G287" s="341" t="s">
        <v>577</v>
      </c>
      <c r="H287" s="341" t="s">
        <v>546</v>
      </c>
      <c r="J287" s="341" t="s">
        <v>553</v>
      </c>
      <c r="K287" s="341" t="s">
        <v>548</v>
      </c>
      <c r="L287" s="341" t="s">
        <v>717</v>
      </c>
      <c r="M287" s="341" t="s">
        <v>720</v>
      </c>
      <c r="N287" s="341" t="s">
        <v>715</v>
      </c>
      <c r="O287" s="341" t="s">
        <v>717</v>
      </c>
      <c r="P287" s="341" t="s">
        <v>715</v>
      </c>
      <c r="Q287" s="341" t="s">
        <v>716</v>
      </c>
      <c r="R287" s="341" t="s">
        <v>719</v>
      </c>
      <c r="S287" s="341" t="s">
        <v>716</v>
      </c>
      <c r="T287" s="342">
        <v>4120609</v>
      </c>
      <c r="U287" s="342">
        <v>4150331</v>
      </c>
      <c r="V287" s="342">
        <v>4110401</v>
      </c>
      <c r="W287" s="342">
        <v>3</v>
      </c>
      <c r="X287" s="342">
        <v>0</v>
      </c>
      <c r="Y287" s="342">
        <v>0</v>
      </c>
      <c r="Z287" s="342">
        <v>19637</v>
      </c>
      <c r="AA287" s="342">
        <v>0</v>
      </c>
      <c r="AB287" s="342">
        <v>400</v>
      </c>
      <c r="AC287" s="342">
        <v>200</v>
      </c>
      <c r="AD287" s="342">
        <v>200</v>
      </c>
      <c r="AE287" s="342">
        <v>159</v>
      </c>
      <c r="AF287" s="342">
        <v>10830</v>
      </c>
      <c r="AG287" s="342">
        <v>0</v>
      </c>
      <c r="AH287" s="342">
        <v>7</v>
      </c>
      <c r="AI287" s="342">
        <v>7</v>
      </c>
      <c r="AJ287" s="342">
        <v>7</v>
      </c>
      <c r="AK287" s="342">
        <v>12412791</v>
      </c>
      <c r="AL287" s="342">
        <v>662278</v>
      </c>
      <c r="AM287" s="342">
        <v>271095</v>
      </c>
      <c r="AN287" s="342">
        <v>338400</v>
      </c>
      <c r="AO287" s="342">
        <v>13461</v>
      </c>
      <c r="AP287" s="342">
        <v>0</v>
      </c>
      <c r="AQ287" s="342">
        <v>39322</v>
      </c>
      <c r="AR287" s="342">
        <v>410826</v>
      </c>
      <c r="AS287" s="342">
        <v>0</v>
      </c>
      <c r="AT287" s="342">
        <v>251452</v>
      </c>
      <c r="AU287" s="342">
        <v>0</v>
      </c>
      <c r="AV287" s="342">
        <v>0</v>
      </c>
      <c r="AW287" s="342">
        <v>527325</v>
      </c>
      <c r="AX287" s="342">
        <v>5</v>
      </c>
      <c r="AY287" s="342">
        <v>5</v>
      </c>
      <c r="AZ287" s="342">
        <v>0</v>
      </c>
      <c r="BA287" s="342">
        <v>0</v>
      </c>
      <c r="BB287" s="342">
        <v>0</v>
      </c>
      <c r="BC287" s="342">
        <v>0</v>
      </c>
      <c r="BD287" s="342">
        <v>0</v>
      </c>
      <c r="BE287" s="342">
        <v>2</v>
      </c>
      <c r="BF287" s="342">
        <v>0</v>
      </c>
      <c r="BG287" s="342">
        <v>2</v>
      </c>
      <c r="BH287" s="342">
        <v>0</v>
      </c>
      <c r="BI287" s="342">
        <v>0</v>
      </c>
      <c r="BJ287" s="342">
        <v>132</v>
      </c>
      <c r="BK287" s="342">
        <v>132</v>
      </c>
      <c r="BL287" s="342">
        <v>0</v>
      </c>
      <c r="BM287" s="342">
        <v>45</v>
      </c>
      <c r="BN287" s="342">
        <v>0</v>
      </c>
      <c r="BO287" s="342">
        <v>20</v>
      </c>
      <c r="BP287" s="342">
        <v>14207</v>
      </c>
      <c r="BQ287" s="342">
        <v>14207</v>
      </c>
      <c r="BR287" s="342">
        <v>0</v>
      </c>
      <c r="BS287" s="342">
        <v>13661</v>
      </c>
      <c r="BT287" s="342">
        <v>1</v>
      </c>
      <c r="BU287" s="342">
        <v>98</v>
      </c>
      <c r="BV287" s="342">
        <v>1</v>
      </c>
      <c r="BW287" s="342">
        <v>0</v>
      </c>
      <c r="BX287" s="342">
        <v>0</v>
      </c>
      <c r="BY287" s="342">
        <v>0</v>
      </c>
      <c r="BZ287" s="342">
        <v>0</v>
      </c>
      <c r="CA287" s="342">
        <v>0</v>
      </c>
    </row>
    <row r="288" spans="1:109">
      <c r="A288" s="431" t="str">
        <f t="shared" si="4"/>
        <v>1711002264652000</v>
      </c>
      <c r="B288" s="341" t="s">
        <v>1493</v>
      </c>
      <c r="C288" s="341" t="s">
        <v>543</v>
      </c>
      <c r="D288" s="341" t="s">
        <v>557</v>
      </c>
      <c r="E288" s="341" t="s">
        <v>715</v>
      </c>
      <c r="F288" s="341" t="s">
        <v>576</v>
      </c>
      <c r="G288" s="341" t="s">
        <v>577</v>
      </c>
      <c r="H288" s="341" t="s">
        <v>546</v>
      </c>
      <c r="J288" s="341" t="s">
        <v>553</v>
      </c>
      <c r="K288" s="341" t="s">
        <v>550</v>
      </c>
      <c r="L288" s="341" t="s">
        <v>717</v>
      </c>
      <c r="M288" s="341" t="s">
        <v>720</v>
      </c>
      <c r="N288" s="341" t="s">
        <v>715</v>
      </c>
      <c r="O288" s="341" t="s">
        <v>717</v>
      </c>
      <c r="P288" s="341" t="s">
        <v>716</v>
      </c>
      <c r="Q288" s="341" t="s">
        <v>716</v>
      </c>
      <c r="R288" s="341" t="s">
        <v>717</v>
      </c>
      <c r="S288" s="341" t="s">
        <v>715</v>
      </c>
      <c r="T288" s="342">
        <v>0</v>
      </c>
      <c r="U288" s="342">
        <v>0</v>
      </c>
      <c r="V288" s="342">
        <v>1</v>
      </c>
      <c r="W288" s="342">
        <v>0</v>
      </c>
      <c r="X288" s="342">
        <v>1</v>
      </c>
      <c r="Y288" s="342">
        <v>0</v>
      </c>
      <c r="Z288" s="342">
        <v>235</v>
      </c>
      <c r="AA288" s="342">
        <v>4070331</v>
      </c>
      <c r="AB288" s="342">
        <v>4070331</v>
      </c>
      <c r="AC288" s="342">
        <v>0</v>
      </c>
      <c r="AD288" s="342">
        <v>0</v>
      </c>
      <c r="AE288" s="342">
        <v>0</v>
      </c>
      <c r="AF288" s="342">
        <v>0</v>
      </c>
      <c r="AG288" s="342">
        <v>0</v>
      </c>
      <c r="AH288" s="342">
        <v>1</v>
      </c>
      <c r="AI288" s="342">
        <v>0</v>
      </c>
      <c r="AJ288" s="342">
        <v>0</v>
      </c>
      <c r="AK288" s="342">
        <v>0</v>
      </c>
      <c r="AL288" s="342">
        <v>0</v>
      </c>
      <c r="AM288" s="342">
        <v>0</v>
      </c>
    </row>
    <row r="289" spans="1:79">
      <c r="A289" s="431" t="str">
        <f t="shared" si="4"/>
        <v>1741002264652000</v>
      </c>
      <c r="B289" s="341" t="s">
        <v>1493</v>
      </c>
      <c r="C289" s="341" t="s">
        <v>543</v>
      </c>
      <c r="D289" s="341" t="s">
        <v>557</v>
      </c>
      <c r="E289" s="341" t="s">
        <v>720</v>
      </c>
      <c r="F289" s="341" t="s">
        <v>576</v>
      </c>
      <c r="G289" s="341" t="s">
        <v>577</v>
      </c>
      <c r="H289" s="341" t="s">
        <v>546</v>
      </c>
      <c r="J289" s="341" t="s">
        <v>553</v>
      </c>
      <c r="K289" s="341" t="s">
        <v>550</v>
      </c>
      <c r="L289" s="341" t="s">
        <v>717</v>
      </c>
      <c r="M289" s="341" t="s">
        <v>720</v>
      </c>
      <c r="N289" s="341" t="s">
        <v>715</v>
      </c>
      <c r="O289" s="341" t="s">
        <v>716</v>
      </c>
      <c r="P289" s="341" t="s">
        <v>716</v>
      </c>
      <c r="Q289" s="341" t="s">
        <v>716</v>
      </c>
      <c r="R289" s="341" t="s">
        <v>718</v>
      </c>
      <c r="S289" s="341" t="s">
        <v>715</v>
      </c>
      <c r="T289" s="342">
        <v>0</v>
      </c>
      <c r="U289" s="342">
        <v>0</v>
      </c>
      <c r="V289" s="342">
        <v>1</v>
      </c>
      <c r="W289" s="342">
        <v>3</v>
      </c>
      <c r="X289" s="342">
        <v>4</v>
      </c>
      <c r="Y289" s="342">
        <v>0</v>
      </c>
      <c r="Z289" s="342">
        <v>233</v>
      </c>
      <c r="AA289" s="342">
        <v>4080331</v>
      </c>
      <c r="AB289" s="342">
        <v>4080331</v>
      </c>
      <c r="AC289" s="342">
        <v>0</v>
      </c>
      <c r="AD289" s="342">
        <v>0</v>
      </c>
      <c r="AE289" s="342">
        <v>0</v>
      </c>
      <c r="AF289" s="342">
        <v>0</v>
      </c>
      <c r="AG289" s="342">
        <v>0</v>
      </c>
      <c r="AH289" s="342">
        <v>1</v>
      </c>
      <c r="AI289" s="342">
        <v>0</v>
      </c>
      <c r="AJ289" s="342">
        <v>0</v>
      </c>
      <c r="AK289" s="342">
        <v>3</v>
      </c>
      <c r="AL289" s="342">
        <v>0</v>
      </c>
      <c r="AM289" s="342">
        <v>0</v>
      </c>
    </row>
    <row r="290" spans="1:79">
      <c r="A290" s="431" t="str">
        <f t="shared" si="4"/>
        <v>1751002264652000</v>
      </c>
      <c r="B290" s="341" t="s">
        <v>1493</v>
      </c>
      <c r="C290" s="341" t="s">
        <v>543</v>
      </c>
      <c r="D290" s="341" t="s">
        <v>557</v>
      </c>
      <c r="E290" s="341" t="s">
        <v>719</v>
      </c>
      <c r="F290" s="341" t="s">
        <v>576</v>
      </c>
      <c r="G290" s="341" t="s">
        <v>577</v>
      </c>
      <c r="H290" s="341" t="s">
        <v>546</v>
      </c>
      <c r="J290" s="341" t="s">
        <v>553</v>
      </c>
      <c r="K290" s="341" t="s">
        <v>550</v>
      </c>
      <c r="L290" s="341" t="s">
        <v>717</v>
      </c>
      <c r="M290" s="341" t="s">
        <v>720</v>
      </c>
      <c r="N290" s="341" t="s">
        <v>715</v>
      </c>
      <c r="O290" s="341" t="s">
        <v>717</v>
      </c>
      <c r="P290" s="341" t="s">
        <v>715</v>
      </c>
      <c r="Q290" s="341" t="s">
        <v>716</v>
      </c>
      <c r="R290" s="341" t="s">
        <v>719</v>
      </c>
      <c r="S290" s="341" t="s">
        <v>716</v>
      </c>
      <c r="T290" s="342">
        <v>0</v>
      </c>
      <c r="U290" s="342">
        <v>0</v>
      </c>
      <c r="V290" s="342">
        <v>0</v>
      </c>
      <c r="W290" s="342">
        <v>0</v>
      </c>
      <c r="X290" s="342">
        <v>0</v>
      </c>
      <c r="Y290" s="342">
        <v>0</v>
      </c>
      <c r="Z290" s="342">
        <v>286</v>
      </c>
      <c r="AA290" s="342">
        <v>0</v>
      </c>
      <c r="AB290" s="342">
        <v>0</v>
      </c>
      <c r="AC290" s="342">
        <v>0</v>
      </c>
      <c r="AD290" s="342">
        <v>0</v>
      </c>
      <c r="AE290" s="342">
        <v>0</v>
      </c>
      <c r="AF290" s="342">
        <v>0</v>
      </c>
      <c r="AG290" s="342">
        <v>0</v>
      </c>
      <c r="AH290" s="342">
        <v>0</v>
      </c>
      <c r="AI290" s="342">
        <v>0</v>
      </c>
      <c r="AJ290" s="342">
        <v>0</v>
      </c>
      <c r="AK290" s="342">
        <v>0</v>
      </c>
      <c r="AL290" s="342">
        <v>0</v>
      </c>
      <c r="AM290" s="342">
        <v>0</v>
      </c>
    </row>
    <row r="291" spans="1:79">
      <c r="A291" s="431" t="str">
        <f t="shared" si="4"/>
        <v>1712101264652000</v>
      </c>
      <c r="B291" s="341" t="s">
        <v>1493</v>
      </c>
      <c r="C291" s="341" t="s">
        <v>543</v>
      </c>
      <c r="D291" s="341" t="s">
        <v>557</v>
      </c>
      <c r="E291" s="341" t="s">
        <v>715</v>
      </c>
      <c r="F291" s="341" t="s">
        <v>576</v>
      </c>
      <c r="G291" s="341" t="s">
        <v>577</v>
      </c>
      <c r="H291" s="341" t="s">
        <v>546</v>
      </c>
      <c r="J291" s="341" t="s">
        <v>549</v>
      </c>
      <c r="K291" s="341" t="s">
        <v>548</v>
      </c>
      <c r="L291" s="341" t="s">
        <v>717</v>
      </c>
      <c r="M291" s="341" t="s">
        <v>720</v>
      </c>
      <c r="N291" s="341" t="s">
        <v>715</v>
      </c>
      <c r="O291" s="341" t="s">
        <v>717</v>
      </c>
      <c r="P291" s="341" t="s">
        <v>716</v>
      </c>
      <c r="Q291" s="341" t="s">
        <v>716</v>
      </c>
      <c r="R291" s="341" t="s">
        <v>717</v>
      </c>
      <c r="S291" s="341" t="s">
        <v>715</v>
      </c>
      <c r="T291" s="342">
        <v>4810</v>
      </c>
      <c r="U291" s="342">
        <v>2968</v>
      </c>
      <c r="V291" s="342">
        <v>0</v>
      </c>
      <c r="W291" s="342">
        <v>0</v>
      </c>
      <c r="X291" s="342">
        <v>1488</v>
      </c>
      <c r="Y291" s="342">
        <v>9266</v>
      </c>
      <c r="Z291" s="342">
        <v>23590</v>
      </c>
      <c r="AA291" s="342">
        <v>23590</v>
      </c>
      <c r="AB291" s="342">
        <v>0</v>
      </c>
      <c r="AC291" s="342">
        <v>0</v>
      </c>
      <c r="AD291" s="342">
        <v>0</v>
      </c>
      <c r="AE291" s="342">
        <v>0</v>
      </c>
      <c r="AF291" s="342">
        <v>755</v>
      </c>
      <c r="AG291" s="342">
        <v>323</v>
      </c>
      <c r="AH291" s="342">
        <v>99</v>
      </c>
      <c r="AI291" s="342">
        <v>0</v>
      </c>
      <c r="AJ291" s="342">
        <v>0</v>
      </c>
      <c r="AK291" s="342">
        <v>0</v>
      </c>
      <c r="AL291" s="342">
        <v>2561</v>
      </c>
      <c r="AM291" s="342">
        <v>0</v>
      </c>
      <c r="AN291" s="342">
        <v>0</v>
      </c>
      <c r="AO291" s="342">
        <v>0</v>
      </c>
      <c r="AP291" s="342">
        <v>0</v>
      </c>
      <c r="AQ291" s="342">
        <v>0</v>
      </c>
      <c r="AR291" s="342">
        <v>0</v>
      </c>
      <c r="AS291" s="342">
        <v>0</v>
      </c>
      <c r="AT291" s="342">
        <v>139560</v>
      </c>
      <c r="AU291" s="342">
        <v>13290</v>
      </c>
      <c r="AV291" s="342">
        <v>189444</v>
      </c>
      <c r="AW291" s="342">
        <v>0</v>
      </c>
      <c r="AX291" s="342">
        <v>0</v>
      </c>
      <c r="AY291" s="342">
        <v>189444</v>
      </c>
    </row>
    <row r="292" spans="1:79">
      <c r="A292" s="431" t="str">
        <f t="shared" si="4"/>
        <v>1742101264652000</v>
      </c>
      <c r="B292" s="341" t="s">
        <v>1493</v>
      </c>
      <c r="C292" s="341" t="s">
        <v>543</v>
      </c>
      <c r="D292" s="341" t="s">
        <v>557</v>
      </c>
      <c r="E292" s="341" t="s">
        <v>720</v>
      </c>
      <c r="F292" s="341" t="s">
        <v>576</v>
      </c>
      <c r="G292" s="341" t="s">
        <v>577</v>
      </c>
      <c r="H292" s="341" t="s">
        <v>546</v>
      </c>
      <c r="J292" s="341" t="s">
        <v>549</v>
      </c>
      <c r="K292" s="341" t="s">
        <v>548</v>
      </c>
      <c r="L292" s="341" t="s">
        <v>717</v>
      </c>
      <c r="M292" s="341" t="s">
        <v>720</v>
      </c>
      <c r="N292" s="341" t="s">
        <v>715</v>
      </c>
      <c r="O292" s="341" t="s">
        <v>716</v>
      </c>
      <c r="P292" s="341" t="s">
        <v>716</v>
      </c>
      <c r="Q292" s="341" t="s">
        <v>716</v>
      </c>
      <c r="R292" s="341" t="s">
        <v>718</v>
      </c>
      <c r="S292" s="341" t="s">
        <v>715</v>
      </c>
      <c r="T292" s="342">
        <v>2456</v>
      </c>
      <c r="U292" s="342">
        <v>1162</v>
      </c>
      <c r="V292" s="342">
        <v>0</v>
      </c>
      <c r="W292" s="342">
        <v>0</v>
      </c>
      <c r="X292" s="342">
        <v>718</v>
      </c>
      <c r="Y292" s="342">
        <v>4336</v>
      </c>
      <c r="Z292" s="342">
        <v>70850</v>
      </c>
      <c r="AA292" s="342">
        <v>70850</v>
      </c>
      <c r="AB292" s="342">
        <v>0</v>
      </c>
      <c r="AC292" s="342">
        <v>0</v>
      </c>
      <c r="AD292" s="342">
        <v>0</v>
      </c>
      <c r="AE292" s="342">
        <v>0</v>
      </c>
      <c r="AF292" s="342">
        <v>2229</v>
      </c>
      <c r="AG292" s="342">
        <v>1655</v>
      </c>
      <c r="AH292" s="342">
        <v>1644</v>
      </c>
      <c r="AI292" s="342">
        <v>0</v>
      </c>
      <c r="AJ292" s="342">
        <v>0</v>
      </c>
      <c r="AK292" s="342">
        <v>0</v>
      </c>
      <c r="AL292" s="342">
        <v>19325</v>
      </c>
      <c r="AM292" s="342">
        <v>0</v>
      </c>
      <c r="AN292" s="342">
        <v>0</v>
      </c>
      <c r="AO292" s="342">
        <v>0</v>
      </c>
      <c r="AP292" s="342">
        <v>0</v>
      </c>
      <c r="AQ292" s="342">
        <v>0</v>
      </c>
      <c r="AR292" s="342">
        <v>0</v>
      </c>
      <c r="AS292" s="342">
        <v>0</v>
      </c>
      <c r="AT292" s="342">
        <v>282326</v>
      </c>
      <c r="AU292" s="342">
        <v>24539</v>
      </c>
      <c r="AV292" s="342">
        <v>406904</v>
      </c>
      <c r="AW292" s="342">
        <v>0</v>
      </c>
      <c r="AX292" s="342">
        <v>0</v>
      </c>
      <c r="AY292" s="342">
        <v>406904</v>
      </c>
    </row>
    <row r="293" spans="1:79">
      <c r="A293" s="431" t="str">
        <f t="shared" si="4"/>
        <v>1752101264652000</v>
      </c>
      <c r="B293" s="341" t="s">
        <v>1493</v>
      </c>
      <c r="C293" s="341" t="s">
        <v>543</v>
      </c>
      <c r="D293" s="341" t="s">
        <v>557</v>
      </c>
      <c r="E293" s="341" t="s">
        <v>719</v>
      </c>
      <c r="F293" s="341" t="s">
        <v>576</v>
      </c>
      <c r="G293" s="341" t="s">
        <v>577</v>
      </c>
      <c r="H293" s="341" t="s">
        <v>546</v>
      </c>
      <c r="J293" s="341" t="s">
        <v>549</v>
      </c>
      <c r="K293" s="341" t="s">
        <v>548</v>
      </c>
      <c r="L293" s="341" t="s">
        <v>717</v>
      </c>
      <c r="M293" s="341" t="s">
        <v>720</v>
      </c>
      <c r="N293" s="341" t="s">
        <v>715</v>
      </c>
      <c r="O293" s="341" t="s">
        <v>717</v>
      </c>
      <c r="P293" s="341" t="s">
        <v>715</v>
      </c>
      <c r="Q293" s="341" t="s">
        <v>716</v>
      </c>
      <c r="R293" s="341" t="s">
        <v>719</v>
      </c>
      <c r="S293" s="341" t="s">
        <v>716</v>
      </c>
      <c r="T293" s="342">
        <v>279</v>
      </c>
      <c r="U293" s="342">
        <v>43</v>
      </c>
      <c r="V293" s="342">
        <v>0</v>
      </c>
      <c r="W293" s="342">
        <v>0</v>
      </c>
      <c r="X293" s="342">
        <v>59</v>
      </c>
      <c r="Y293" s="342">
        <v>381</v>
      </c>
      <c r="Z293" s="342">
        <v>1950</v>
      </c>
      <c r="AA293" s="342">
        <v>1950</v>
      </c>
      <c r="AB293" s="342">
        <v>0</v>
      </c>
      <c r="AC293" s="342">
        <v>0</v>
      </c>
      <c r="AD293" s="342">
        <v>0</v>
      </c>
      <c r="AE293" s="342">
        <v>494</v>
      </c>
      <c r="AF293" s="342">
        <v>234</v>
      </c>
      <c r="AG293" s="342">
        <v>294</v>
      </c>
      <c r="AH293" s="342">
        <v>92</v>
      </c>
      <c r="AI293" s="342">
        <v>0</v>
      </c>
      <c r="AJ293" s="342">
        <v>0</v>
      </c>
      <c r="AK293" s="342">
        <v>0</v>
      </c>
      <c r="AL293" s="342">
        <v>6894</v>
      </c>
      <c r="AM293" s="342">
        <v>0</v>
      </c>
      <c r="AN293" s="342">
        <v>0</v>
      </c>
      <c r="AO293" s="342">
        <v>0</v>
      </c>
      <c r="AP293" s="342">
        <v>0</v>
      </c>
      <c r="AQ293" s="342">
        <v>0</v>
      </c>
      <c r="AR293" s="342">
        <v>0</v>
      </c>
      <c r="AS293" s="342">
        <v>0</v>
      </c>
      <c r="AT293" s="342">
        <v>0</v>
      </c>
      <c r="AU293" s="342">
        <v>57</v>
      </c>
      <c r="AV293" s="342">
        <v>10396</v>
      </c>
      <c r="AW293" s="342">
        <v>0</v>
      </c>
      <c r="AX293" s="342">
        <v>0</v>
      </c>
      <c r="AY293" s="342">
        <v>10396</v>
      </c>
    </row>
    <row r="294" spans="1:79">
      <c r="A294" s="431" t="str">
        <f t="shared" si="4"/>
        <v>1712102264652000</v>
      </c>
      <c r="B294" s="341" t="s">
        <v>1493</v>
      </c>
      <c r="C294" s="341" t="s">
        <v>543</v>
      </c>
      <c r="D294" s="341" t="s">
        <v>557</v>
      </c>
      <c r="E294" s="341" t="s">
        <v>715</v>
      </c>
      <c r="F294" s="341" t="s">
        <v>576</v>
      </c>
      <c r="G294" s="341" t="s">
        <v>577</v>
      </c>
      <c r="H294" s="341" t="s">
        <v>546</v>
      </c>
      <c r="J294" s="341" t="s">
        <v>549</v>
      </c>
      <c r="K294" s="341" t="s">
        <v>550</v>
      </c>
      <c r="L294" s="341" t="s">
        <v>717</v>
      </c>
      <c r="M294" s="341" t="s">
        <v>720</v>
      </c>
      <c r="N294" s="341" t="s">
        <v>715</v>
      </c>
      <c r="O294" s="341" t="s">
        <v>717</v>
      </c>
      <c r="P294" s="341" t="s">
        <v>716</v>
      </c>
      <c r="Q294" s="341" t="s">
        <v>716</v>
      </c>
      <c r="R294" s="341" t="s">
        <v>717</v>
      </c>
      <c r="S294" s="341" t="s">
        <v>715</v>
      </c>
      <c r="T294" s="342">
        <v>4810</v>
      </c>
      <c r="U294" s="342">
        <v>0</v>
      </c>
      <c r="V294" s="342">
        <v>2968</v>
      </c>
      <c r="W294" s="342">
        <v>0</v>
      </c>
      <c r="X294" s="342">
        <v>0</v>
      </c>
      <c r="Y294" s="342">
        <v>0</v>
      </c>
      <c r="Z294" s="342">
        <v>0</v>
      </c>
      <c r="AA294" s="342">
        <v>0</v>
      </c>
      <c r="AB294" s="342">
        <v>1488</v>
      </c>
      <c r="AC294" s="342">
        <v>0</v>
      </c>
      <c r="AD294" s="342">
        <v>0</v>
      </c>
      <c r="AE294" s="342">
        <v>9266</v>
      </c>
      <c r="AF294" s="342">
        <v>0</v>
      </c>
      <c r="AG294" s="342">
        <v>0</v>
      </c>
    </row>
    <row r="295" spans="1:79">
      <c r="A295" s="431" t="str">
        <f t="shared" si="4"/>
        <v>1742102264652000</v>
      </c>
      <c r="B295" s="341" t="s">
        <v>1493</v>
      </c>
      <c r="C295" s="341" t="s">
        <v>543</v>
      </c>
      <c r="D295" s="341" t="s">
        <v>557</v>
      </c>
      <c r="E295" s="341" t="s">
        <v>720</v>
      </c>
      <c r="F295" s="341" t="s">
        <v>576</v>
      </c>
      <c r="G295" s="341" t="s">
        <v>577</v>
      </c>
      <c r="H295" s="341" t="s">
        <v>546</v>
      </c>
      <c r="J295" s="341" t="s">
        <v>549</v>
      </c>
      <c r="K295" s="341" t="s">
        <v>550</v>
      </c>
      <c r="L295" s="341" t="s">
        <v>717</v>
      </c>
      <c r="M295" s="341" t="s">
        <v>720</v>
      </c>
      <c r="N295" s="341" t="s">
        <v>715</v>
      </c>
      <c r="O295" s="341" t="s">
        <v>716</v>
      </c>
      <c r="P295" s="341" t="s">
        <v>716</v>
      </c>
      <c r="Q295" s="341" t="s">
        <v>716</v>
      </c>
      <c r="R295" s="341" t="s">
        <v>718</v>
      </c>
      <c r="S295" s="341" t="s">
        <v>715</v>
      </c>
      <c r="T295" s="342">
        <v>2456</v>
      </c>
      <c r="U295" s="342">
        <v>0</v>
      </c>
      <c r="V295" s="342">
        <v>1162</v>
      </c>
      <c r="W295" s="342">
        <v>0</v>
      </c>
      <c r="X295" s="342">
        <v>0</v>
      </c>
      <c r="Y295" s="342">
        <v>0</v>
      </c>
      <c r="Z295" s="342">
        <v>0</v>
      </c>
      <c r="AA295" s="342">
        <v>0</v>
      </c>
      <c r="AB295" s="342">
        <v>718</v>
      </c>
      <c r="AC295" s="342">
        <v>0</v>
      </c>
      <c r="AD295" s="342">
        <v>0</v>
      </c>
      <c r="AE295" s="342">
        <v>4336</v>
      </c>
      <c r="AF295" s="342">
        <v>0</v>
      </c>
      <c r="AG295" s="342">
        <v>0</v>
      </c>
    </row>
    <row r="296" spans="1:79">
      <c r="A296" s="431" t="str">
        <f t="shared" si="4"/>
        <v>1752102264652000</v>
      </c>
      <c r="B296" s="341" t="s">
        <v>1493</v>
      </c>
      <c r="C296" s="341" t="s">
        <v>543</v>
      </c>
      <c r="D296" s="341" t="s">
        <v>557</v>
      </c>
      <c r="E296" s="341" t="s">
        <v>719</v>
      </c>
      <c r="F296" s="341" t="s">
        <v>576</v>
      </c>
      <c r="G296" s="341" t="s">
        <v>577</v>
      </c>
      <c r="H296" s="341" t="s">
        <v>546</v>
      </c>
      <c r="J296" s="341" t="s">
        <v>549</v>
      </c>
      <c r="K296" s="341" t="s">
        <v>550</v>
      </c>
      <c r="L296" s="341" t="s">
        <v>717</v>
      </c>
      <c r="M296" s="341" t="s">
        <v>720</v>
      </c>
      <c r="N296" s="341" t="s">
        <v>715</v>
      </c>
      <c r="O296" s="341" t="s">
        <v>717</v>
      </c>
      <c r="P296" s="341" t="s">
        <v>715</v>
      </c>
      <c r="Q296" s="341" t="s">
        <v>716</v>
      </c>
      <c r="R296" s="341" t="s">
        <v>719</v>
      </c>
      <c r="S296" s="341" t="s">
        <v>716</v>
      </c>
      <c r="T296" s="342">
        <v>279</v>
      </c>
      <c r="U296" s="342">
        <v>0</v>
      </c>
      <c r="V296" s="342">
        <v>43</v>
      </c>
      <c r="W296" s="342">
        <v>0</v>
      </c>
      <c r="X296" s="342">
        <v>0</v>
      </c>
      <c r="Y296" s="342">
        <v>0</v>
      </c>
      <c r="Z296" s="342">
        <v>0</v>
      </c>
      <c r="AA296" s="342">
        <v>0</v>
      </c>
      <c r="AB296" s="342">
        <v>59</v>
      </c>
      <c r="AC296" s="342">
        <v>0</v>
      </c>
      <c r="AD296" s="342">
        <v>0</v>
      </c>
      <c r="AE296" s="342">
        <v>381</v>
      </c>
      <c r="AF296" s="342">
        <v>0</v>
      </c>
      <c r="AG296" s="342">
        <v>0</v>
      </c>
    </row>
    <row r="297" spans="1:79">
      <c r="A297" s="431" t="str">
        <f t="shared" si="4"/>
        <v>1713201264652000</v>
      </c>
      <c r="B297" s="341" t="s">
        <v>1493</v>
      </c>
      <c r="C297" s="341" t="s">
        <v>543</v>
      </c>
      <c r="D297" s="341" t="s">
        <v>557</v>
      </c>
      <c r="E297" s="341" t="s">
        <v>715</v>
      </c>
      <c r="F297" s="341" t="s">
        <v>576</v>
      </c>
      <c r="G297" s="341" t="s">
        <v>577</v>
      </c>
      <c r="H297" s="341" t="s">
        <v>546</v>
      </c>
      <c r="J297" s="341" t="s">
        <v>725</v>
      </c>
      <c r="K297" s="341" t="s">
        <v>548</v>
      </c>
      <c r="L297" s="341" t="s">
        <v>717</v>
      </c>
      <c r="M297" s="341" t="s">
        <v>720</v>
      </c>
      <c r="N297" s="341" t="s">
        <v>715</v>
      </c>
      <c r="O297" s="341" t="s">
        <v>717</v>
      </c>
      <c r="P297" s="341" t="s">
        <v>716</v>
      </c>
      <c r="Q297" s="341" t="s">
        <v>716</v>
      </c>
      <c r="R297" s="341" t="s">
        <v>717</v>
      </c>
      <c r="S297" s="341" t="s">
        <v>715</v>
      </c>
      <c r="T297" s="342">
        <v>0</v>
      </c>
      <c r="U297" s="342">
        <v>0</v>
      </c>
      <c r="V297" s="342">
        <v>0</v>
      </c>
      <c r="W297" s="342">
        <v>0</v>
      </c>
      <c r="X297" s="342">
        <v>2561</v>
      </c>
      <c r="Y297" s="342">
        <v>2252</v>
      </c>
      <c r="Z297" s="342">
        <v>4813</v>
      </c>
      <c r="AA297" s="342">
        <v>4813</v>
      </c>
      <c r="AB297" s="342">
        <v>0</v>
      </c>
      <c r="AC297" s="342">
        <v>0</v>
      </c>
      <c r="AD297" s="342">
        <v>0</v>
      </c>
      <c r="AE297" s="342">
        <v>0</v>
      </c>
      <c r="AF297" s="342">
        <v>0</v>
      </c>
      <c r="AG297" s="342">
        <v>0</v>
      </c>
      <c r="AH297" s="342">
        <v>0</v>
      </c>
      <c r="AI297" s="342">
        <v>0</v>
      </c>
      <c r="AJ297" s="342">
        <v>0</v>
      </c>
      <c r="AK297" s="342">
        <v>0</v>
      </c>
      <c r="AL297" s="342">
        <v>0</v>
      </c>
      <c r="AM297" s="342">
        <v>0</v>
      </c>
      <c r="AN297" s="342">
        <v>0</v>
      </c>
      <c r="AO297" s="342">
        <v>0</v>
      </c>
      <c r="AP297" s="342">
        <v>0</v>
      </c>
      <c r="AQ297" s="342">
        <v>0</v>
      </c>
      <c r="AR297" s="342">
        <v>0</v>
      </c>
      <c r="AS297" s="342">
        <v>0</v>
      </c>
      <c r="AT297" s="342">
        <v>0</v>
      </c>
      <c r="AU297" s="342">
        <v>0</v>
      </c>
      <c r="AV297" s="342">
        <v>0</v>
      </c>
      <c r="AW297" s="342">
        <v>0</v>
      </c>
      <c r="AX297" s="342">
        <v>0</v>
      </c>
      <c r="AY297" s="342">
        <v>0</v>
      </c>
      <c r="AZ297" s="342">
        <v>0</v>
      </c>
      <c r="BA297" s="342">
        <v>0</v>
      </c>
      <c r="BB297" s="342">
        <v>9266</v>
      </c>
      <c r="BC297" s="342">
        <v>139560</v>
      </c>
      <c r="BD297" s="342">
        <v>0</v>
      </c>
      <c r="BE297" s="342">
        <v>12215</v>
      </c>
      <c r="BF297" s="342">
        <v>161041</v>
      </c>
      <c r="BG297" s="342">
        <v>155041</v>
      </c>
      <c r="BH297" s="342">
        <v>0</v>
      </c>
      <c r="BI297" s="342">
        <v>6000</v>
      </c>
      <c r="BJ297" s="342">
        <v>165854</v>
      </c>
      <c r="BK297" s="342">
        <v>159854</v>
      </c>
      <c r="BL297" s="342">
        <v>0</v>
      </c>
      <c r="BM297" s="342">
        <v>0</v>
      </c>
      <c r="BN297" s="342">
        <v>0</v>
      </c>
      <c r="BO297" s="342">
        <v>0</v>
      </c>
      <c r="BP297" s="342">
        <v>0</v>
      </c>
      <c r="BQ297" s="342">
        <v>6000</v>
      </c>
      <c r="BR297" s="342">
        <v>23590</v>
      </c>
      <c r="BS297" s="342">
        <v>93</v>
      </c>
      <c r="BT297" s="342">
        <v>2323</v>
      </c>
      <c r="BU297" s="342">
        <v>0</v>
      </c>
      <c r="BV297" s="342">
        <v>5028</v>
      </c>
      <c r="BW297" s="342">
        <v>12049</v>
      </c>
      <c r="BX297" s="342">
        <v>4097</v>
      </c>
      <c r="BY297" s="342">
        <v>227470</v>
      </c>
      <c r="BZ297" s="342">
        <v>887</v>
      </c>
      <c r="CA297" s="342">
        <v>20870</v>
      </c>
    </row>
    <row r="298" spans="1:79">
      <c r="A298" s="431" t="str">
        <f t="shared" si="4"/>
        <v>1743201264652000</v>
      </c>
      <c r="B298" s="341" t="s">
        <v>1493</v>
      </c>
      <c r="C298" s="341" t="s">
        <v>543</v>
      </c>
      <c r="D298" s="341" t="s">
        <v>557</v>
      </c>
      <c r="E298" s="341" t="s">
        <v>720</v>
      </c>
      <c r="F298" s="341" t="s">
        <v>576</v>
      </c>
      <c r="G298" s="341" t="s">
        <v>577</v>
      </c>
      <c r="H298" s="341" t="s">
        <v>546</v>
      </c>
      <c r="J298" s="341" t="s">
        <v>725</v>
      </c>
      <c r="K298" s="341" t="s">
        <v>548</v>
      </c>
      <c r="L298" s="341" t="s">
        <v>717</v>
      </c>
      <c r="M298" s="341" t="s">
        <v>720</v>
      </c>
      <c r="N298" s="341" t="s">
        <v>715</v>
      </c>
      <c r="O298" s="341" t="s">
        <v>716</v>
      </c>
      <c r="P298" s="341" t="s">
        <v>716</v>
      </c>
      <c r="Q298" s="341" t="s">
        <v>716</v>
      </c>
      <c r="R298" s="341" t="s">
        <v>718</v>
      </c>
      <c r="S298" s="341" t="s">
        <v>715</v>
      </c>
      <c r="T298" s="342">
        <v>0</v>
      </c>
      <c r="U298" s="342">
        <v>1644</v>
      </c>
      <c r="V298" s="342">
        <v>0</v>
      </c>
      <c r="W298" s="342">
        <v>0</v>
      </c>
      <c r="X298" s="342">
        <v>19061</v>
      </c>
      <c r="Y298" s="342">
        <v>4660</v>
      </c>
      <c r="Z298" s="342">
        <v>25365</v>
      </c>
      <c r="AA298" s="342">
        <v>25365</v>
      </c>
      <c r="AB298" s="342">
        <v>0</v>
      </c>
      <c r="AC298" s="342">
        <v>0</v>
      </c>
      <c r="AD298" s="342">
        <v>0</v>
      </c>
      <c r="AE298" s="342">
        <v>0</v>
      </c>
      <c r="AF298" s="342">
        <v>0</v>
      </c>
      <c r="AG298" s="342">
        <v>0</v>
      </c>
      <c r="AH298" s="342">
        <v>0</v>
      </c>
      <c r="AI298" s="342">
        <v>0</v>
      </c>
      <c r="AJ298" s="342">
        <v>0</v>
      </c>
      <c r="AK298" s="342">
        <v>0</v>
      </c>
      <c r="AL298" s="342">
        <v>0</v>
      </c>
      <c r="AM298" s="342">
        <v>0</v>
      </c>
      <c r="AN298" s="342">
        <v>0</v>
      </c>
      <c r="AO298" s="342">
        <v>0</v>
      </c>
      <c r="AP298" s="342">
        <v>0</v>
      </c>
      <c r="AQ298" s="342">
        <v>0</v>
      </c>
      <c r="AR298" s="342">
        <v>0</v>
      </c>
      <c r="AS298" s="342">
        <v>0</v>
      </c>
      <c r="AT298" s="342">
        <v>0</v>
      </c>
      <c r="AU298" s="342">
        <v>0</v>
      </c>
      <c r="AV298" s="342">
        <v>0</v>
      </c>
      <c r="AW298" s="342">
        <v>0</v>
      </c>
      <c r="AX298" s="342">
        <v>0</v>
      </c>
      <c r="AY298" s="342">
        <v>0</v>
      </c>
      <c r="AZ298" s="342">
        <v>0</v>
      </c>
      <c r="BA298" s="342">
        <v>0</v>
      </c>
      <c r="BB298" s="342">
        <v>4336</v>
      </c>
      <c r="BC298" s="342">
        <v>282326</v>
      </c>
      <c r="BD298" s="342">
        <v>264</v>
      </c>
      <c r="BE298" s="342">
        <v>23763</v>
      </c>
      <c r="BF298" s="342">
        <v>310689</v>
      </c>
      <c r="BG298" s="342">
        <v>310689</v>
      </c>
      <c r="BH298" s="342">
        <v>0</v>
      </c>
      <c r="BI298" s="342">
        <v>0</v>
      </c>
      <c r="BJ298" s="342">
        <v>336054</v>
      </c>
      <c r="BK298" s="342">
        <v>336054</v>
      </c>
      <c r="BL298" s="342">
        <v>0</v>
      </c>
      <c r="BM298" s="342">
        <v>0</v>
      </c>
      <c r="BN298" s="342">
        <v>0</v>
      </c>
      <c r="BO298" s="342">
        <v>0</v>
      </c>
      <c r="BP298" s="342">
        <v>0</v>
      </c>
      <c r="BQ298" s="342">
        <v>0</v>
      </c>
      <c r="BR298" s="342">
        <v>70850</v>
      </c>
      <c r="BS298" s="342">
        <v>877</v>
      </c>
      <c r="BT298" s="342">
        <v>0</v>
      </c>
      <c r="BU298" s="342">
        <v>0</v>
      </c>
      <c r="BV298" s="342">
        <v>15038</v>
      </c>
      <c r="BW298" s="342">
        <v>51299</v>
      </c>
      <c r="BX298" s="342">
        <v>3636</v>
      </c>
      <c r="BY298" s="342">
        <v>444519</v>
      </c>
      <c r="BZ298" s="342">
        <v>5503</v>
      </c>
      <c r="CA298" s="342">
        <v>0</v>
      </c>
    </row>
    <row r="299" spans="1:79">
      <c r="A299" s="431" t="str">
        <f t="shared" si="4"/>
        <v>1753201264652000</v>
      </c>
      <c r="B299" s="341" t="s">
        <v>1493</v>
      </c>
      <c r="C299" s="341" t="s">
        <v>543</v>
      </c>
      <c r="D299" s="341" t="s">
        <v>557</v>
      </c>
      <c r="E299" s="341" t="s">
        <v>719</v>
      </c>
      <c r="F299" s="341" t="s">
        <v>576</v>
      </c>
      <c r="G299" s="341" t="s">
        <v>577</v>
      </c>
      <c r="H299" s="341" t="s">
        <v>546</v>
      </c>
      <c r="J299" s="341" t="s">
        <v>725</v>
      </c>
      <c r="K299" s="341" t="s">
        <v>548</v>
      </c>
      <c r="L299" s="341" t="s">
        <v>717</v>
      </c>
      <c r="M299" s="341" t="s">
        <v>720</v>
      </c>
      <c r="N299" s="341" t="s">
        <v>715</v>
      </c>
      <c r="O299" s="341" t="s">
        <v>717</v>
      </c>
      <c r="P299" s="341" t="s">
        <v>715</v>
      </c>
      <c r="Q299" s="341" t="s">
        <v>716</v>
      </c>
      <c r="R299" s="341" t="s">
        <v>719</v>
      </c>
      <c r="S299" s="341" t="s">
        <v>716</v>
      </c>
      <c r="T299" s="342">
        <v>0</v>
      </c>
      <c r="U299" s="342">
        <v>0</v>
      </c>
      <c r="V299" s="342">
        <v>0</v>
      </c>
      <c r="W299" s="342">
        <v>0</v>
      </c>
      <c r="X299" s="342">
        <v>2132</v>
      </c>
      <c r="Y299" s="342">
        <v>330</v>
      </c>
      <c r="Z299" s="342">
        <v>2462</v>
      </c>
      <c r="AA299" s="342">
        <v>2462</v>
      </c>
      <c r="AB299" s="342">
        <v>0</v>
      </c>
      <c r="AC299" s="342">
        <v>0</v>
      </c>
      <c r="AD299" s="342">
        <v>0</v>
      </c>
      <c r="AE299" s="342">
        <v>0</v>
      </c>
      <c r="AF299" s="342">
        <v>0</v>
      </c>
      <c r="AG299" s="342">
        <v>0</v>
      </c>
      <c r="AH299" s="342">
        <v>0</v>
      </c>
      <c r="AI299" s="342">
        <v>0</v>
      </c>
      <c r="AJ299" s="342">
        <v>0</v>
      </c>
      <c r="AK299" s="342">
        <v>0</v>
      </c>
      <c r="AL299" s="342">
        <v>0</v>
      </c>
      <c r="AM299" s="342">
        <v>0</v>
      </c>
      <c r="AN299" s="342">
        <v>0</v>
      </c>
      <c r="AO299" s="342">
        <v>0</v>
      </c>
      <c r="AP299" s="342">
        <v>0</v>
      </c>
      <c r="AQ299" s="342">
        <v>494</v>
      </c>
      <c r="AR299" s="342">
        <v>494</v>
      </c>
      <c r="AS299" s="342">
        <v>92</v>
      </c>
      <c r="AT299" s="342">
        <v>0</v>
      </c>
      <c r="AU299" s="342">
        <v>0</v>
      </c>
      <c r="AV299" s="342">
        <v>4762</v>
      </c>
      <c r="AW299" s="342">
        <v>246</v>
      </c>
      <c r="AX299" s="342">
        <v>5594</v>
      </c>
      <c r="AY299" s="342">
        <v>5594</v>
      </c>
      <c r="AZ299" s="342">
        <v>0</v>
      </c>
      <c r="BA299" s="342">
        <v>0</v>
      </c>
      <c r="BB299" s="342">
        <v>381</v>
      </c>
      <c r="BC299" s="342">
        <v>0</v>
      </c>
      <c r="BD299" s="342">
        <v>0</v>
      </c>
      <c r="BE299" s="342">
        <v>9</v>
      </c>
      <c r="BF299" s="342">
        <v>390</v>
      </c>
      <c r="BG299" s="342">
        <v>390</v>
      </c>
      <c r="BH299" s="342">
        <v>0</v>
      </c>
      <c r="BI299" s="342">
        <v>0</v>
      </c>
      <c r="BJ299" s="342">
        <v>8446</v>
      </c>
      <c r="BK299" s="342">
        <v>8446</v>
      </c>
      <c r="BL299" s="342">
        <v>0</v>
      </c>
      <c r="BM299" s="342">
        <v>0</v>
      </c>
      <c r="BN299" s="342">
        <v>0</v>
      </c>
      <c r="BO299" s="342">
        <v>0</v>
      </c>
      <c r="BP299" s="342">
        <v>0</v>
      </c>
      <c r="BQ299" s="342">
        <v>0</v>
      </c>
      <c r="BR299" s="342">
        <v>1950</v>
      </c>
      <c r="BS299" s="342">
        <v>0</v>
      </c>
      <c r="BT299" s="342">
        <v>0</v>
      </c>
      <c r="BU299" s="342">
        <v>0</v>
      </c>
      <c r="BV299" s="342">
        <v>0</v>
      </c>
      <c r="BW299" s="342">
        <v>1950</v>
      </c>
      <c r="BX299" s="342">
        <v>0</v>
      </c>
      <c r="BY299" s="342">
        <v>17183</v>
      </c>
      <c r="BZ299" s="342">
        <v>0</v>
      </c>
      <c r="CA299" s="342">
        <v>0</v>
      </c>
    </row>
    <row r="300" spans="1:79">
      <c r="A300" s="431" t="str">
        <f t="shared" si="4"/>
        <v>1713202264652000</v>
      </c>
      <c r="B300" s="341" t="s">
        <v>1493</v>
      </c>
      <c r="C300" s="341" t="s">
        <v>543</v>
      </c>
      <c r="D300" s="341" t="s">
        <v>557</v>
      </c>
      <c r="E300" s="341" t="s">
        <v>715</v>
      </c>
      <c r="F300" s="341" t="s">
        <v>576</v>
      </c>
      <c r="G300" s="341" t="s">
        <v>577</v>
      </c>
      <c r="H300" s="341" t="s">
        <v>546</v>
      </c>
      <c r="J300" s="341" t="s">
        <v>725</v>
      </c>
      <c r="K300" s="341" t="s">
        <v>550</v>
      </c>
      <c r="L300" s="341" t="s">
        <v>717</v>
      </c>
      <c r="M300" s="341" t="s">
        <v>720</v>
      </c>
      <c r="N300" s="341" t="s">
        <v>715</v>
      </c>
      <c r="O300" s="341" t="s">
        <v>717</v>
      </c>
      <c r="P300" s="341" t="s">
        <v>716</v>
      </c>
      <c r="Q300" s="341" t="s">
        <v>716</v>
      </c>
      <c r="R300" s="341" t="s">
        <v>717</v>
      </c>
      <c r="S300" s="341" t="s">
        <v>715</v>
      </c>
      <c r="T300" s="342">
        <v>0</v>
      </c>
      <c r="U300" s="342">
        <v>48483</v>
      </c>
      <c r="V300" s="342">
        <v>116174</v>
      </c>
      <c r="W300" s="342">
        <v>41056</v>
      </c>
      <c r="X300" s="342">
        <v>0</v>
      </c>
      <c r="Y300" s="342">
        <v>0</v>
      </c>
      <c r="Z300" s="342">
        <v>251060</v>
      </c>
      <c r="AA300" s="342">
        <v>980</v>
      </c>
      <c r="AB300" s="342">
        <v>23193</v>
      </c>
      <c r="AC300" s="342">
        <v>0</v>
      </c>
      <c r="AD300" s="342">
        <v>53511</v>
      </c>
      <c r="AE300" s="342">
        <v>128223</v>
      </c>
      <c r="AF300" s="342">
        <v>45153</v>
      </c>
      <c r="AG300" s="342">
        <v>0</v>
      </c>
      <c r="AH300" s="342">
        <v>416914</v>
      </c>
      <c r="AI300" s="342">
        <v>160834</v>
      </c>
      <c r="AJ300" s="342">
        <v>23193</v>
      </c>
      <c r="AK300" s="342">
        <v>232887</v>
      </c>
      <c r="AL300" s="342">
        <v>0</v>
      </c>
      <c r="AM300" s="342">
        <v>0</v>
      </c>
      <c r="AN300" s="342">
        <v>0</v>
      </c>
      <c r="AO300" s="342">
        <v>0</v>
      </c>
      <c r="AP300" s="342">
        <v>0</v>
      </c>
      <c r="AQ300" s="342">
        <v>103464</v>
      </c>
      <c r="AR300" s="342">
        <v>0</v>
      </c>
      <c r="AS300" s="342">
        <v>0</v>
      </c>
    </row>
    <row r="301" spans="1:79">
      <c r="A301" s="431" t="str">
        <f t="shared" si="4"/>
        <v>1743202264652000</v>
      </c>
      <c r="B301" s="341" t="s">
        <v>1493</v>
      </c>
      <c r="C301" s="341" t="s">
        <v>543</v>
      </c>
      <c r="D301" s="341" t="s">
        <v>557</v>
      </c>
      <c r="E301" s="341" t="s">
        <v>720</v>
      </c>
      <c r="F301" s="341" t="s">
        <v>576</v>
      </c>
      <c r="G301" s="341" t="s">
        <v>577</v>
      </c>
      <c r="H301" s="341" t="s">
        <v>546</v>
      </c>
      <c r="J301" s="341" t="s">
        <v>725</v>
      </c>
      <c r="K301" s="341" t="s">
        <v>550</v>
      </c>
      <c r="L301" s="341" t="s">
        <v>717</v>
      </c>
      <c r="M301" s="341" t="s">
        <v>720</v>
      </c>
      <c r="N301" s="341" t="s">
        <v>715</v>
      </c>
      <c r="O301" s="341" t="s">
        <v>716</v>
      </c>
      <c r="P301" s="341" t="s">
        <v>716</v>
      </c>
      <c r="Q301" s="341" t="s">
        <v>716</v>
      </c>
      <c r="R301" s="341" t="s">
        <v>718</v>
      </c>
      <c r="S301" s="341" t="s">
        <v>715</v>
      </c>
      <c r="T301" s="342">
        <v>0</v>
      </c>
      <c r="U301" s="342">
        <v>94349</v>
      </c>
      <c r="V301" s="342">
        <v>321858</v>
      </c>
      <c r="W301" s="342">
        <v>22809</v>
      </c>
      <c r="X301" s="342">
        <v>0</v>
      </c>
      <c r="Y301" s="342">
        <v>0</v>
      </c>
      <c r="Z301" s="342">
        <v>515369</v>
      </c>
      <c r="AA301" s="342">
        <v>6380</v>
      </c>
      <c r="AB301" s="342">
        <v>0</v>
      </c>
      <c r="AC301" s="342">
        <v>0</v>
      </c>
      <c r="AD301" s="342">
        <v>109387</v>
      </c>
      <c r="AE301" s="342">
        <v>373157</v>
      </c>
      <c r="AF301" s="342">
        <v>26445</v>
      </c>
      <c r="AG301" s="342">
        <v>0</v>
      </c>
      <c r="AH301" s="342">
        <v>851423</v>
      </c>
      <c r="AI301" s="342">
        <v>342434</v>
      </c>
      <c r="AJ301" s="342">
        <v>0</v>
      </c>
      <c r="AK301" s="342">
        <v>508989</v>
      </c>
      <c r="AL301" s="342">
        <v>0</v>
      </c>
      <c r="AM301" s="342">
        <v>0</v>
      </c>
      <c r="AN301" s="342">
        <v>0</v>
      </c>
      <c r="AO301" s="342">
        <v>0</v>
      </c>
      <c r="AP301" s="342">
        <v>0</v>
      </c>
      <c r="AQ301" s="342">
        <v>197002</v>
      </c>
      <c r="AR301" s="342">
        <v>0</v>
      </c>
      <c r="AS301" s="342">
        <v>0</v>
      </c>
    </row>
    <row r="302" spans="1:79">
      <c r="A302" s="431" t="str">
        <f t="shared" si="4"/>
        <v>1753202264652000</v>
      </c>
      <c r="B302" s="341" t="s">
        <v>1493</v>
      </c>
      <c r="C302" s="341" t="s">
        <v>543</v>
      </c>
      <c r="D302" s="341" t="s">
        <v>557</v>
      </c>
      <c r="E302" s="341" t="s">
        <v>719</v>
      </c>
      <c r="F302" s="341" t="s">
        <v>576</v>
      </c>
      <c r="G302" s="341" t="s">
        <v>577</v>
      </c>
      <c r="H302" s="341" t="s">
        <v>546</v>
      </c>
      <c r="J302" s="341" t="s">
        <v>725</v>
      </c>
      <c r="K302" s="341" t="s">
        <v>550</v>
      </c>
      <c r="L302" s="341" t="s">
        <v>717</v>
      </c>
      <c r="M302" s="341" t="s">
        <v>720</v>
      </c>
      <c r="N302" s="341" t="s">
        <v>715</v>
      </c>
      <c r="O302" s="341" t="s">
        <v>717</v>
      </c>
      <c r="P302" s="341" t="s">
        <v>715</v>
      </c>
      <c r="Q302" s="341" t="s">
        <v>716</v>
      </c>
      <c r="R302" s="341" t="s">
        <v>719</v>
      </c>
      <c r="S302" s="341" t="s">
        <v>716</v>
      </c>
      <c r="T302" s="342">
        <v>0</v>
      </c>
      <c r="U302" s="342">
        <v>0</v>
      </c>
      <c r="V302" s="342">
        <v>17183</v>
      </c>
      <c r="W302" s="342">
        <v>0</v>
      </c>
      <c r="X302" s="342">
        <v>0</v>
      </c>
      <c r="Y302" s="342">
        <v>0</v>
      </c>
      <c r="Z302" s="342">
        <v>19133</v>
      </c>
      <c r="AA302" s="342">
        <v>0</v>
      </c>
      <c r="AB302" s="342">
        <v>0</v>
      </c>
      <c r="AC302" s="342">
        <v>0</v>
      </c>
      <c r="AD302" s="342">
        <v>0</v>
      </c>
      <c r="AE302" s="342">
        <v>19133</v>
      </c>
      <c r="AF302" s="342">
        <v>0</v>
      </c>
      <c r="AG302" s="342">
        <v>0</v>
      </c>
      <c r="AH302" s="342">
        <v>27579</v>
      </c>
      <c r="AI302" s="342">
        <v>8446</v>
      </c>
      <c r="AJ302" s="342">
        <v>0</v>
      </c>
      <c r="AK302" s="342">
        <v>19133</v>
      </c>
      <c r="AL302" s="342">
        <v>0</v>
      </c>
      <c r="AM302" s="342">
        <v>0</v>
      </c>
      <c r="AN302" s="342">
        <v>0</v>
      </c>
      <c r="AO302" s="342">
        <v>0</v>
      </c>
      <c r="AP302" s="342">
        <v>0</v>
      </c>
      <c r="AQ302" s="342">
        <v>2162</v>
      </c>
      <c r="AR302" s="342">
        <v>0</v>
      </c>
      <c r="AS302" s="342">
        <v>0</v>
      </c>
    </row>
    <row r="303" spans="1:79">
      <c r="A303" s="431" t="str">
        <f t="shared" si="4"/>
        <v>1713301264652000</v>
      </c>
      <c r="B303" s="341" t="s">
        <v>1493</v>
      </c>
      <c r="C303" s="341" t="s">
        <v>543</v>
      </c>
      <c r="D303" s="341" t="s">
        <v>557</v>
      </c>
      <c r="E303" s="341" t="s">
        <v>715</v>
      </c>
      <c r="F303" s="341" t="s">
        <v>576</v>
      </c>
      <c r="G303" s="341" t="s">
        <v>577</v>
      </c>
      <c r="H303" s="341" t="s">
        <v>546</v>
      </c>
      <c r="J303" s="341" t="s">
        <v>724</v>
      </c>
      <c r="K303" s="341" t="s">
        <v>548</v>
      </c>
      <c r="L303" s="341" t="s">
        <v>717</v>
      </c>
      <c r="M303" s="341" t="s">
        <v>720</v>
      </c>
      <c r="N303" s="341" t="s">
        <v>715</v>
      </c>
      <c r="O303" s="341" t="s">
        <v>717</v>
      </c>
      <c r="P303" s="341" t="s">
        <v>716</v>
      </c>
      <c r="Q303" s="341" t="s">
        <v>716</v>
      </c>
      <c r="R303" s="341" t="s">
        <v>717</v>
      </c>
      <c r="S303" s="341" t="s">
        <v>715</v>
      </c>
      <c r="T303" s="342">
        <v>4</v>
      </c>
      <c r="U303" s="342">
        <v>624</v>
      </c>
      <c r="V303" s="342">
        <v>23000</v>
      </c>
      <c r="W303" s="342">
        <v>7</v>
      </c>
      <c r="X303" s="342">
        <v>66</v>
      </c>
      <c r="Y303" s="342">
        <v>227</v>
      </c>
      <c r="Z303" s="342">
        <v>34</v>
      </c>
      <c r="AA303" s="342">
        <v>100</v>
      </c>
      <c r="AB303" s="342">
        <v>23006</v>
      </c>
      <c r="AC303" s="342">
        <v>1000</v>
      </c>
      <c r="AD303" s="342">
        <v>5050601</v>
      </c>
      <c r="AE303" s="342">
        <v>4290601</v>
      </c>
      <c r="AF303" s="342">
        <v>3355</v>
      </c>
      <c r="AG303" s="342">
        <v>19943</v>
      </c>
      <c r="AH303" s="342">
        <v>111023</v>
      </c>
      <c r="AI303" s="342">
        <v>224873</v>
      </c>
      <c r="AJ303" s="342">
        <v>1135673</v>
      </c>
      <c r="AK303" s="342">
        <v>2274173</v>
      </c>
      <c r="AL303" s="342">
        <v>173310</v>
      </c>
      <c r="AM303" s="342">
        <v>257197</v>
      </c>
      <c r="AN303" s="342">
        <v>8473</v>
      </c>
      <c r="AO303" s="342">
        <v>16764</v>
      </c>
      <c r="AP303" s="342">
        <v>22331</v>
      </c>
      <c r="AQ303" s="342">
        <v>111422</v>
      </c>
      <c r="AR303" s="342">
        <v>5014</v>
      </c>
      <c r="AS303" s="342">
        <v>0</v>
      </c>
      <c r="AT303" s="342">
        <v>0</v>
      </c>
      <c r="AU303" s="342">
        <v>0</v>
      </c>
      <c r="AV303" s="342">
        <v>0</v>
      </c>
      <c r="AW303" s="342">
        <v>0</v>
      </c>
      <c r="AX303" s="342">
        <v>0</v>
      </c>
      <c r="AY303" s="342">
        <v>136</v>
      </c>
      <c r="AZ303" s="342">
        <v>137</v>
      </c>
      <c r="BA303" s="342">
        <v>1</v>
      </c>
      <c r="BB303" s="342">
        <v>1</v>
      </c>
      <c r="BC303" s="342">
        <v>0</v>
      </c>
      <c r="BD303" s="342">
        <v>0</v>
      </c>
      <c r="BE303" s="342">
        <v>0</v>
      </c>
      <c r="BF303" s="342">
        <v>0</v>
      </c>
      <c r="BG303" s="342">
        <v>0</v>
      </c>
      <c r="BH303" s="342">
        <v>0</v>
      </c>
      <c r="BI303" s="342">
        <v>0</v>
      </c>
      <c r="BJ303" s="342">
        <v>4180301</v>
      </c>
      <c r="BK303" s="342">
        <v>525</v>
      </c>
      <c r="BL303" s="342">
        <v>541</v>
      </c>
      <c r="BM303" s="342">
        <v>3</v>
      </c>
      <c r="BN303" s="342">
        <v>400</v>
      </c>
      <c r="BO303" s="342">
        <v>0</v>
      </c>
      <c r="BP303" s="342">
        <v>4180301</v>
      </c>
      <c r="BQ303" s="342">
        <v>980</v>
      </c>
      <c r="BR303" s="342">
        <v>0</v>
      </c>
      <c r="BS303" s="342">
        <v>0</v>
      </c>
      <c r="BT303" s="342">
        <v>0</v>
      </c>
      <c r="BU303" s="342">
        <v>980</v>
      </c>
      <c r="BV303" s="342">
        <v>0</v>
      </c>
      <c r="BW303" s="342">
        <v>0</v>
      </c>
      <c r="BX303" s="342">
        <v>0</v>
      </c>
      <c r="BY303" s="342">
        <v>0</v>
      </c>
      <c r="BZ303" s="342">
        <v>0</v>
      </c>
      <c r="CA303" s="342">
        <v>0</v>
      </c>
    </row>
    <row r="304" spans="1:79">
      <c r="A304" s="431" t="str">
        <f t="shared" si="4"/>
        <v>1743301264652000</v>
      </c>
      <c r="B304" s="341" t="s">
        <v>1493</v>
      </c>
      <c r="C304" s="341" t="s">
        <v>543</v>
      </c>
      <c r="D304" s="341" t="s">
        <v>557</v>
      </c>
      <c r="E304" s="341" t="s">
        <v>720</v>
      </c>
      <c r="F304" s="341" t="s">
        <v>576</v>
      </c>
      <c r="G304" s="341" t="s">
        <v>577</v>
      </c>
      <c r="H304" s="341" t="s">
        <v>546</v>
      </c>
      <c r="J304" s="341" t="s">
        <v>724</v>
      </c>
      <c r="K304" s="341" t="s">
        <v>548</v>
      </c>
      <c r="L304" s="341" t="s">
        <v>717</v>
      </c>
      <c r="M304" s="341" t="s">
        <v>720</v>
      </c>
      <c r="N304" s="341" t="s">
        <v>715</v>
      </c>
      <c r="O304" s="341" t="s">
        <v>716</v>
      </c>
      <c r="P304" s="341" t="s">
        <v>716</v>
      </c>
      <c r="Q304" s="341" t="s">
        <v>716</v>
      </c>
      <c r="R304" s="341" t="s">
        <v>718</v>
      </c>
      <c r="S304" s="341" t="s">
        <v>715</v>
      </c>
      <c r="T304" s="342">
        <v>4</v>
      </c>
      <c r="U304" s="342">
        <v>586</v>
      </c>
      <c r="V304" s="342">
        <v>23000</v>
      </c>
      <c r="W304" s="342">
        <v>7</v>
      </c>
      <c r="X304" s="342">
        <v>66</v>
      </c>
      <c r="Y304" s="342">
        <v>227</v>
      </c>
      <c r="Z304" s="342">
        <v>34</v>
      </c>
      <c r="AA304" s="342">
        <v>100</v>
      </c>
      <c r="AB304" s="342">
        <v>23406</v>
      </c>
      <c r="AC304" s="342">
        <v>1000</v>
      </c>
      <c r="AD304" s="342">
        <v>5050601</v>
      </c>
      <c r="AE304" s="342">
        <v>4290601</v>
      </c>
      <c r="AF304" s="342">
        <v>3355</v>
      </c>
      <c r="AG304" s="342">
        <v>19943</v>
      </c>
      <c r="AH304" s="342">
        <v>111023</v>
      </c>
      <c r="AI304" s="342">
        <v>224873</v>
      </c>
      <c r="AJ304" s="342">
        <v>1135673</v>
      </c>
      <c r="AK304" s="342">
        <v>2274173</v>
      </c>
      <c r="AL304" s="342">
        <v>375860</v>
      </c>
      <c r="AM304" s="342">
        <v>605094</v>
      </c>
      <c r="AN304" s="342">
        <v>33027</v>
      </c>
      <c r="AO304" s="342">
        <v>42274</v>
      </c>
      <c r="AP304" s="342">
        <v>39212</v>
      </c>
      <c r="AQ304" s="342">
        <v>28763</v>
      </c>
      <c r="AR304" s="342">
        <v>56460</v>
      </c>
      <c r="AS304" s="342">
        <v>0</v>
      </c>
      <c r="AT304" s="342">
        <v>0</v>
      </c>
      <c r="AU304" s="342">
        <v>0</v>
      </c>
      <c r="AV304" s="342">
        <v>0</v>
      </c>
      <c r="AW304" s="342">
        <v>0</v>
      </c>
      <c r="AX304" s="342">
        <v>0</v>
      </c>
      <c r="AY304" s="342">
        <v>136</v>
      </c>
      <c r="AZ304" s="342">
        <v>137</v>
      </c>
      <c r="BA304" s="342">
        <v>1</v>
      </c>
      <c r="BB304" s="342">
        <v>1</v>
      </c>
      <c r="BC304" s="342">
        <v>0</v>
      </c>
      <c r="BD304" s="342">
        <v>0</v>
      </c>
      <c r="BE304" s="342">
        <v>0</v>
      </c>
      <c r="BF304" s="342">
        <v>0</v>
      </c>
      <c r="BG304" s="342">
        <v>0</v>
      </c>
      <c r="BH304" s="342">
        <v>0</v>
      </c>
      <c r="BI304" s="342">
        <v>0</v>
      </c>
      <c r="BJ304" s="342">
        <v>4180301</v>
      </c>
      <c r="BK304" s="342">
        <v>525</v>
      </c>
      <c r="BL304" s="342">
        <v>-48</v>
      </c>
      <c r="BM304" s="342">
        <v>3</v>
      </c>
      <c r="BN304" s="342">
        <v>400</v>
      </c>
      <c r="BO304" s="342">
        <v>0</v>
      </c>
      <c r="BP304" s="342">
        <v>4180301</v>
      </c>
      <c r="BQ304" s="342">
        <v>6380</v>
      </c>
      <c r="BR304" s="342">
        <v>0</v>
      </c>
      <c r="BS304" s="342">
        <v>0</v>
      </c>
      <c r="BT304" s="342">
        <v>0</v>
      </c>
      <c r="BU304" s="342">
        <v>6380</v>
      </c>
      <c r="BV304" s="342">
        <v>0</v>
      </c>
      <c r="BW304" s="342">
        <v>0</v>
      </c>
      <c r="BX304" s="342">
        <v>0</v>
      </c>
      <c r="BY304" s="342">
        <v>0</v>
      </c>
      <c r="BZ304" s="342">
        <v>0</v>
      </c>
      <c r="CA304" s="342">
        <v>0</v>
      </c>
    </row>
    <row r="305" spans="1:82">
      <c r="A305" s="431" t="str">
        <f t="shared" si="4"/>
        <v>1753301264652000</v>
      </c>
      <c r="B305" s="341" t="s">
        <v>1493</v>
      </c>
      <c r="C305" s="341" t="s">
        <v>543</v>
      </c>
      <c r="D305" s="341" t="s">
        <v>557</v>
      </c>
      <c r="E305" s="341" t="s">
        <v>719</v>
      </c>
      <c r="F305" s="341" t="s">
        <v>576</v>
      </c>
      <c r="G305" s="341" t="s">
        <v>577</v>
      </c>
      <c r="H305" s="341" t="s">
        <v>546</v>
      </c>
      <c r="J305" s="341" t="s">
        <v>724</v>
      </c>
      <c r="K305" s="341" t="s">
        <v>548</v>
      </c>
      <c r="L305" s="341" t="s">
        <v>717</v>
      </c>
      <c r="M305" s="341" t="s">
        <v>720</v>
      </c>
      <c r="N305" s="341" t="s">
        <v>715</v>
      </c>
      <c r="O305" s="341" t="s">
        <v>717</v>
      </c>
      <c r="P305" s="341" t="s">
        <v>715</v>
      </c>
      <c r="Q305" s="341" t="s">
        <v>716</v>
      </c>
      <c r="R305" s="341" t="s">
        <v>719</v>
      </c>
      <c r="S305" s="341" t="s">
        <v>716</v>
      </c>
      <c r="T305" s="342">
        <v>4</v>
      </c>
      <c r="U305" s="342">
        <v>256</v>
      </c>
      <c r="V305" s="342">
        <v>23000</v>
      </c>
      <c r="W305" s="342">
        <v>7</v>
      </c>
      <c r="X305" s="342">
        <v>66</v>
      </c>
      <c r="Y305" s="342">
        <v>227</v>
      </c>
      <c r="Z305" s="342">
        <v>34</v>
      </c>
      <c r="AA305" s="342">
        <v>100</v>
      </c>
      <c r="AB305" s="342">
        <v>23406</v>
      </c>
      <c r="AC305" s="342">
        <v>1000</v>
      </c>
      <c r="AD305" s="342">
        <v>5050601</v>
      </c>
      <c r="AE305" s="342">
        <v>4290601</v>
      </c>
      <c r="AF305" s="342">
        <v>3355</v>
      </c>
      <c r="AG305" s="342">
        <v>19943</v>
      </c>
      <c r="AH305" s="342">
        <v>111023</v>
      </c>
      <c r="AI305" s="342">
        <v>224873</v>
      </c>
      <c r="AJ305" s="342">
        <v>1135673</v>
      </c>
      <c r="AK305" s="342">
        <v>2274173</v>
      </c>
      <c r="AL305" s="342">
        <v>5615</v>
      </c>
      <c r="AM305" s="342">
        <v>7935</v>
      </c>
      <c r="AN305" s="342">
        <v>111</v>
      </c>
      <c r="AO305" s="342">
        <v>0</v>
      </c>
      <c r="AP305" s="342">
        <v>0</v>
      </c>
      <c r="AQ305" s="342">
        <v>0</v>
      </c>
      <c r="AR305" s="342">
        <v>0</v>
      </c>
      <c r="AS305" s="342">
        <v>0</v>
      </c>
      <c r="AT305" s="342">
        <v>0</v>
      </c>
      <c r="AU305" s="342">
        <v>0</v>
      </c>
      <c r="AV305" s="342">
        <v>0</v>
      </c>
      <c r="AW305" s="342">
        <v>0</v>
      </c>
      <c r="AX305" s="342">
        <v>0</v>
      </c>
      <c r="AY305" s="342">
        <v>136</v>
      </c>
      <c r="AZ305" s="342">
        <v>137</v>
      </c>
      <c r="BA305" s="342">
        <v>1</v>
      </c>
      <c r="BB305" s="342">
        <v>1</v>
      </c>
      <c r="BC305" s="342">
        <v>0</v>
      </c>
      <c r="BD305" s="342">
        <v>0</v>
      </c>
      <c r="BE305" s="342">
        <v>0</v>
      </c>
      <c r="BF305" s="342">
        <v>0</v>
      </c>
      <c r="BG305" s="342">
        <v>0</v>
      </c>
      <c r="BH305" s="342">
        <v>0</v>
      </c>
      <c r="BI305" s="342">
        <v>0</v>
      </c>
      <c r="BJ305" s="342">
        <v>4180301</v>
      </c>
      <c r="BK305" s="342">
        <v>525</v>
      </c>
      <c r="BL305" s="342">
        <v>6</v>
      </c>
      <c r="BM305" s="342">
        <v>3</v>
      </c>
      <c r="BN305" s="342">
        <v>400</v>
      </c>
      <c r="BO305" s="342">
        <v>0</v>
      </c>
      <c r="BP305" s="342">
        <v>4180301</v>
      </c>
      <c r="BQ305" s="342">
        <v>11</v>
      </c>
      <c r="BR305" s="342">
        <v>0</v>
      </c>
      <c r="BS305" s="342">
        <v>0</v>
      </c>
      <c r="BT305" s="342">
        <v>0</v>
      </c>
      <c r="BU305" s="342">
        <v>11</v>
      </c>
      <c r="BV305" s="342">
        <v>0</v>
      </c>
      <c r="BW305" s="342">
        <v>0</v>
      </c>
      <c r="BX305" s="342">
        <v>0</v>
      </c>
      <c r="BY305" s="342">
        <v>0</v>
      </c>
      <c r="BZ305" s="342">
        <v>0</v>
      </c>
      <c r="CA305" s="342">
        <v>0</v>
      </c>
    </row>
    <row r="306" spans="1:82">
      <c r="A306" s="431" t="str">
        <f t="shared" si="4"/>
        <v>1713302264652000</v>
      </c>
      <c r="B306" s="341" t="s">
        <v>1493</v>
      </c>
      <c r="C306" s="341" t="s">
        <v>543</v>
      </c>
      <c r="D306" s="341" t="s">
        <v>557</v>
      </c>
      <c r="E306" s="341" t="s">
        <v>715</v>
      </c>
      <c r="F306" s="341" t="s">
        <v>576</v>
      </c>
      <c r="G306" s="341" t="s">
        <v>577</v>
      </c>
      <c r="H306" s="341" t="s">
        <v>546</v>
      </c>
      <c r="J306" s="341" t="s">
        <v>724</v>
      </c>
      <c r="K306" s="341" t="s">
        <v>550</v>
      </c>
      <c r="L306" s="341" t="s">
        <v>717</v>
      </c>
      <c r="M306" s="341" t="s">
        <v>720</v>
      </c>
      <c r="N306" s="341" t="s">
        <v>715</v>
      </c>
      <c r="O306" s="341" t="s">
        <v>717</v>
      </c>
      <c r="P306" s="341" t="s">
        <v>716</v>
      </c>
      <c r="Q306" s="341" t="s">
        <v>716</v>
      </c>
      <c r="R306" s="341" t="s">
        <v>717</v>
      </c>
      <c r="S306" s="341" t="s">
        <v>715</v>
      </c>
      <c r="T306" s="342">
        <v>0</v>
      </c>
      <c r="U306" s="342">
        <v>0</v>
      </c>
      <c r="V306" s="342">
        <v>0</v>
      </c>
      <c r="W306" s="342">
        <v>0</v>
      </c>
      <c r="X306" s="342">
        <v>0</v>
      </c>
    </row>
    <row r="307" spans="1:82">
      <c r="A307" s="431" t="str">
        <f t="shared" si="4"/>
        <v>1743302264652000</v>
      </c>
      <c r="B307" s="341" t="s">
        <v>1493</v>
      </c>
      <c r="C307" s="341" t="s">
        <v>543</v>
      </c>
      <c r="D307" s="341" t="s">
        <v>557</v>
      </c>
      <c r="E307" s="341" t="s">
        <v>720</v>
      </c>
      <c r="F307" s="341" t="s">
        <v>576</v>
      </c>
      <c r="G307" s="341" t="s">
        <v>577</v>
      </c>
      <c r="H307" s="341" t="s">
        <v>546</v>
      </c>
      <c r="J307" s="341" t="s">
        <v>724</v>
      </c>
      <c r="K307" s="341" t="s">
        <v>550</v>
      </c>
      <c r="L307" s="341" t="s">
        <v>717</v>
      </c>
      <c r="M307" s="341" t="s">
        <v>720</v>
      </c>
      <c r="N307" s="341" t="s">
        <v>715</v>
      </c>
      <c r="O307" s="341" t="s">
        <v>716</v>
      </c>
      <c r="P307" s="341" t="s">
        <v>716</v>
      </c>
      <c r="Q307" s="341" t="s">
        <v>716</v>
      </c>
      <c r="R307" s="341" t="s">
        <v>718</v>
      </c>
      <c r="S307" s="341" t="s">
        <v>715</v>
      </c>
      <c r="T307" s="342">
        <v>0</v>
      </c>
      <c r="U307" s="342">
        <v>0</v>
      </c>
      <c r="V307" s="342">
        <v>0</v>
      </c>
      <c r="W307" s="342">
        <v>0</v>
      </c>
      <c r="X307" s="342">
        <v>0</v>
      </c>
    </row>
    <row r="308" spans="1:82">
      <c r="A308" s="431" t="str">
        <f t="shared" si="4"/>
        <v>1753302264652000</v>
      </c>
      <c r="B308" s="341" t="s">
        <v>1493</v>
      </c>
      <c r="C308" s="341" t="s">
        <v>543</v>
      </c>
      <c r="D308" s="341" t="s">
        <v>557</v>
      </c>
      <c r="E308" s="341" t="s">
        <v>719</v>
      </c>
      <c r="F308" s="341" t="s">
        <v>576</v>
      </c>
      <c r="G308" s="341" t="s">
        <v>577</v>
      </c>
      <c r="H308" s="341" t="s">
        <v>546</v>
      </c>
      <c r="J308" s="341" t="s">
        <v>724</v>
      </c>
      <c r="K308" s="341" t="s">
        <v>550</v>
      </c>
      <c r="L308" s="341" t="s">
        <v>717</v>
      </c>
      <c r="M308" s="341" t="s">
        <v>720</v>
      </c>
      <c r="N308" s="341" t="s">
        <v>715</v>
      </c>
      <c r="O308" s="341" t="s">
        <v>717</v>
      </c>
      <c r="P308" s="341" t="s">
        <v>715</v>
      </c>
      <c r="Q308" s="341" t="s">
        <v>716</v>
      </c>
      <c r="R308" s="341" t="s">
        <v>719</v>
      </c>
      <c r="S308" s="341" t="s">
        <v>716</v>
      </c>
      <c r="T308" s="342">
        <v>0</v>
      </c>
      <c r="U308" s="342">
        <v>0</v>
      </c>
      <c r="V308" s="342">
        <v>0</v>
      </c>
      <c r="W308" s="342">
        <v>0</v>
      </c>
      <c r="X308" s="342">
        <v>0</v>
      </c>
    </row>
    <row r="309" spans="1:82">
      <c r="A309" s="431" t="str">
        <f t="shared" si="4"/>
        <v>1714001264652000</v>
      </c>
      <c r="B309" s="341" t="s">
        <v>1493</v>
      </c>
      <c r="C309" s="341" t="s">
        <v>543</v>
      </c>
      <c r="D309" s="341" t="s">
        <v>557</v>
      </c>
      <c r="E309" s="341" t="s">
        <v>715</v>
      </c>
      <c r="F309" s="341" t="s">
        <v>576</v>
      </c>
      <c r="G309" s="341" t="s">
        <v>577</v>
      </c>
      <c r="H309" s="341" t="s">
        <v>546</v>
      </c>
      <c r="J309" s="341" t="s">
        <v>560</v>
      </c>
      <c r="K309" s="341" t="s">
        <v>548</v>
      </c>
      <c r="L309" s="341" t="s">
        <v>717</v>
      </c>
      <c r="M309" s="341" t="s">
        <v>720</v>
      </c>
      <c r="N309" s="341" t="s">
        <v>715</v>
      </c>
      <c r="O309" s="341" t="s">
        <v>717</v>
      </c>
      <c r="P309" s="341" t="s">
        <v>716</v>
      </c>
      <c r="Q309" s="341" t="s">
        <v>716</v>
      </c>
      <c r="R309" s="341" t="s">
        <v>717</v>
      </c>
      <c r="S309" s="341" t="s">
        <v>715</v>
      </c>
      <c r="T309" s="342">
        <v>23193</v>
      </c>
      <c r="U309" s="342">
        <v>23193</v>
      </c>
      <c r="V309" s="342">
        <v>184196</v>
      </c>
      <c r="W309" s="342">
        <v>190248</v>
      </c>
      <c r="X309" s="342">
        <v>0</v>
      </c>
      <c r="Y309" s="342">
        <v>0</v>
      </c>
      <c r="Z309" s="342">
        <v>0</v>
      </c>
      <c r="AA309" s="342">
        <v>0</v>
      </c>
      <c r="AB309" s="342">
        <v>0</v>
      </c>
      <c r="AC309" s="342">
        <v>0</v>
      </c>
      <c r="AD309" s="342">
        <v>0</v>
      </c>
      <c r="AE309" s="342">
        <v>0</v>
      </c>
      <c r="AF309" s="342">
        <v>53511</v>
      </c>
      <c r="AG309" s="342">
        <v>53511</v>
      </c>
      <c r="AH309" s="342">
        <v>0</v>
      </c>
      <c r="AI309" s="342">
        <v>0</v>
      </c>
      <c r="AJ309" s="342">
        <v>0</v>
      </c>
      <c r="AK309" s="342">
        <v>0</v>
      </c>
      <c r="AL309" s="342">
        <v>949</v>
      </c>
      <c r="AM309" s="342">
        <v>949</v>
      </c>
      <c r="AN309" s="342">
        <v>0</v>
      </c>
      <c r="AO309" s="342">
        <v>0</v>
      </c>
      <c r="AP309" s="342">
        <v>128223</v>
      </c>
      <c r="AQ309" s="342">
        <v>128223</v>
      </c>
      <c r="AR309" s="342">
        <v>444</v>
      </c>
      <c r="AS309" s="342">
        <v>444</v>
      </c>
      <c r="AT309" s="342">
        <v>1069</v>
      </c>
      <c r="AU309" s="342">
        <v>7121</v>
      </c>
      <c r="AV309" s="342">
        <v>0</v>
      </c>
      <c r="AW309" s="342">
        <v>0</v>
      </c>
      <c r="AX309" s="342">
        <v>42691</v>
      </c>
      <c r="AY309" s="342">
        <v>97159</v>
      </c>
      <c r="AZ309" s="342">
        <v>0</v>
      </c>
      <c r="BA309" s="342">
        <v>0</v>
      </c>
      <c r="BB309" s="342">
        <v>42691</v>
      </c>
      <c r="BC309" s="342">
        <v>42691</v>
      </c>
      <c r="BD309" s="342">
        <v>0</v>
      </c>
      <c r="BE309" s="342">
        <v>0</v>
      </c>
      <c r="BF309" s="342">
        <v>0</v>
      </c>
      <c r="BG309" s="342">
        <v>0</v>
      </c>
      <c r="BH309" s="342">
        <v>54468</v>
      </c>
      <c r="BI309" s="342">
        <v>250080</v>
      </c>
      <c r="BJ309" s="342">
        <v>310600</v>
      </c>
      <c r="BK309" s="342">
        <v>0</v>
      </c>
      <c r="BL309" s="342">
        <v>6052</v>
      </c>
      <c r="BM309" s="342">
        <v>0</v>
      </c>
      <c r="BN309" s="342">
        <v>54468</v>
      </c>
      <c r="BO309" s="342">
        <v>60520</v>
      </c>
      <c r="BP309" s="342">
        <v>0</v>
      </c>
      <c r="BQ309" s="342">
        <v>0</v>
      </c>
      <c r="BR309" s="342">
        <v>0</v>
      </c>
      <c r="BS309" s="342">
        <v>0</v>
      </c>
      <c r="BT309" s="342">
        <v>60520</v>
      </c>
      <c r="BU309" s="342">
        <v>23193</v>
      </c>
      <c r="BV309" s="342">
        <v>23193</v>
      </c>
      <c r="BW309" s="342">
        <v>0</v>
      </c>
      <c r="BX309" s="342">
        <v>0</v>
      </c>
      <c r="BY309" s="342">
        <v>0</v>
      </c>
      <c r="BZ309" s="342">
        <v>0</v>
      </c>
      <c r="CA309" s="342">
        <v>0</v>
      </c>
      <c r="CB309" s="342">
        <v>0</v>
      </c>
      <c r="CC309" s="342">
        <v>0</v>
      </c>
      <c r="CD309" s="342">
        <v>0</v>
      </c>
    </row>
    <row r="310" spans="1:82">
      <c r="A310" s="431" t="str">
        <f t="shared" si="4"/>
        <v>1744001264652000</v>
      </c>
      <c r="B310" s="341" t="s">
        <v>1493</v>
      </c>
      <c r="C310" s="341" t="s">
        <v>543</v>
      </c>
      <c r="D310" s="341" t="s">
        <v>557</v>
      </c>
      <c r="E310" s="341" t="s">
        <v>720</v>
      </c>
      <c r="F310" s="341" t="s">
        <v>576</v>
      </c>
      <c r="G310" s="341" t="s">
        <v>577</v>
      </c>
      <c r="H310" s="341" t="s">
        <v>546</v>
      </c>
      <c r="J310" s="341" t="s">
        <v>560</v>
      </c>
      <c r="K310" s="341" t="s">
        <v>548</v>
      </c>
      <c r="L310" s="341" t="s">
        <v>717</v>
      </c>
      <c r="M310" s="341" t="s">
        <v>720</v>
      </c>
      <c r="N310" s="341" t="s">
        <v>715</v>
      </c>
      <c r="O310" s="341" t="s">
        <v>716</v>
      </c>
      <c r="P310" s="341" t="s">
        <v>716</v>
      </c>
      <c r="Q310" s="341" t="s">
        <v>716</v>
      </c>
      <c r="R310" s="341" t="s">
        <v>718</v>
      </c>
      <c r="S310" s="341" t="s">
        <v>715</v>
      </c>
      <c r="T310" s="342">
        <v>0</v>
      </c>
      <c r="U310" s="342">
        <v>0</v>
      </c>
      <c r="V310" s="342">
        <v>486621</v>
      </c>
      <c r="W310" s="342">
        <v>499152</v>
      </c>
      <c r="X310" s="342">
        <v>0</v>
      </c>
      <c r="Y310" s="342">
        <v>0</v>
      </c>
      <c r="Z310" s="342">
        <v>0</v>
      </c>
      <c r="AA310" s="342">
        <v>0</v>
      </c>
      <c r="AB310" s="342">
        <v>0</v>
      </c>
      <c r="AC310" s="342">
        <v>0</v>
      </c>
      <c r="AD310" s="342">
        <v>0</v>
      </c>
      <c r="AE310" s="342">
        <v>0</v>
      </c>
      <c r="AF310" s="342">
        <v>109387</v>
      </c>
      <c r="AG310" s="342">
        <v>109387</v>
      </c>
      <c r="AH310" s="342">
        <v>0</v>
      </c>
      <c r="AI310" s="342">
        <v>0</v>
      </c>
      <c r="AJ310" s="342">
        <v>0</v>
      </c>
      <c r="AK310" s="342">
        <v>0</v>
      </c>
      <c r="AL310" s="342">
        <v>1851</v>
      </c>
      <c r="AM310" s="342">
        <v>1851</v>
      </c>
      <c r="AN310" s="342">
        <v>0</v>
      </c>
      <c r="AO310" s="342">
        <v>0</v>
      </c>
      <c r="AP310" s="342">
        <v>373157</v>
      </c>
      <c r="AQ310" s="342">
        <v>373157</v>
      </c>
      <c r="AR310" s="342">
        <v>0</v>
      </c>
      <c r="AS310" s="342">
        <v>0</v>
      </c>
      <c r="AT310" s="342">
        <v>2226</v>
      </c>
      <c r="AU310" s="342">
        <v>14757</v>
      </c>
      <c r="AV310" s="342">
        <v>0</v>
      </c>
      <c r="AW310" s="342">
        <v>0</v>
      </c>
      <c r="AX310" s="342">
        <v>22368</v>
      </c>
      <c r="AY310" s="342">
        <v>135148</v>
      </c>
      <c r="AZ310" s="342">
        <v>0</v>
      </c>
      <c r="BA310" s="342">
        <v>0</v>
      </c>
      <c r="BB310" s="342">
        <v>22368</v>
      </c>
      <c r="BC310" s="342">
        <v>22368</v>
      </c>
      <c r="BD310" s="342">
        <v>0</v>
      </c>
      <c r="BE310" s="342">
        <v>0</v>
      </c>
      <c r="BF310" s="342">
        <v>0</v>
      </c>
      <c r="BG310" s="342">
        <v>0</v>
      </c>
      <c r="BH310" s="342">
        <v>112780</v>
      </c>
      <c r="BI310" s="342">
        <v>508989</v>
      </c>
      <c r="BJ310" s="342">
        <v>634300</v>
      </c>
      <c r="BK310" s="342">
        <v>0</v>
      </c>
      <c r="BL310" s="342">
        <v>12531</v>
      </c>
      <c r="BM310" s="342">
        <v>0</v>
      </c>
      <c r="BN310" s="342">
        <v>112780</v>
      </c>
      <c r="BO310" s="342">
        <v>125311</v>
      </c>
      <c r="BP310" s="342">
        <v>0</v>
      </c>
      <c r="BQ310" s="342">
        <v>0</v>
      </c>
      <c r="BR310" s="342">
        <v>0</v>
      </c>
      <c r="BS310" s="342">
        <v>0</v>
      </c>
      <c r="BT310" s="342">
        <v>125311</v>
      </c>
      <c r="BU310" s="342">
        <v>0</v>
      </c>
      <c r="BV310" s="342">
        <v>0</v>
      </c>
      <c r="BW310" s="342">
        <v>0</v>
      </c>
      <c r="BX310" s="342">
        <v>0</v>
      </c>
      <c r="BY310" s="342">
        <v>0</v>
      </c>
      <c r="BZ310" s="342">
        <v>0</v>
      </c>
      <c r="CA310" s="342">
        <v>0</v>
      </c>
      <c r="CB310" s="342">
        <v>0</v>
      </c>
      <c r="CC310" s="342">
        <v>0</v>
      </c>
      <c r="CD310" s="342">
        <v>0</v>
      </c>
    </row>
    <row r="311" spans="1:82">
      <c r="A311" s="431" t="str">
        <f t="shared" si="4"/>
        <v>1754001264652000</v>
      </c>
      <c r="B311" s="341" t="s">
        <v>1493</v>
      </c>
      <c r="C311" s="341" t="s">
        <v>543</v>
      </c>
      <c r="D311" s="341" t="s">
        <v>557</v>
      </c>
      <c r="E311" s="341" t="s">
        <v>719</v>
      </c>
      <c r="F311" s="341" t="s">
        <v>576</v>
      </c>
      <c r="G311" s="341" t="s">
        <v>577</v>
      </c>
      <c r="H311" s="341" t="s">
        <v>546</v>
      </c>
      <c r="J311" s="341" t="s">
        <v>560</v>
      </c>
      <c r="K311" s="341" t="s">
        <v>548</v>
      </c>
      <c r="L311" s="341" t="s">
        <v>717</v>
      </c>
      <c r="M311" s="341" t="s">
        <v>720</v>
      </c>
      <c r="N311" s="341" t="s">
        <v>715</v>
      </c>
      <c r="O311" s="341" t="s">
        <v>717</v>
      </c>
      <c r="P311" s="341" t="s">
        <v>715</v>
      </c>
      <c r="Q311" s="341" t="s">
        <v>716</v>
      </c>
      <c r="R311" s="341" t="s">
        <v>719</v>
      </c>
      <c r="S311" s="341" t="s">
        <v>716</v>
      </c>
      <c r="T311" s="342">
        <v>0</v>
      </c>
      <c r="U311" s="342">
        <v>0</v>
      </c>
      <c r="V311" s="342">
        <v>19133</v>
      </c>
      <c r="W311" s="342">
        <v>19839</v>
      </c>
      <c r="X311" s="342">
        <v>0</v>
      </c>
      <c r="Y311" s="342">
        <v>0</v>
      </c>
      <c r="Z311" s="342">
        <v>0</v>
      </c>
      <c r="AA311" s="342">
        <v>0</v>
      </c>
      <c r="AB311" s="342">
        <v>0</v>
      </c>
      <c r="AC311" s="342">
        <v>0</v>
      </c>
      <c r="AD311" s="342">
        <v>0</v>
      </c>
      <c r="AE311" s="342">
        <v>0</v>
      </c>
      <c r="AF311" s="342">
        <v>0</v>
      </c>
      <c r="AG311" s="342">
        <v>0</v>
      </c>
      <c r="AH311" s="342">
        <v>0</v>
      </c>
      <c r="AI311" s="342">
        <v>0</v>
      </c>
      <c r="AJ311" s="342">
        <v>0</v>
      </c>
      <c r="AK311" s="342">
        <v>0</v>
      </c>
      <c r="AL311" s="342">
        <v>0</v>
      </c>
      <c r="AM311" s="342">
        <v>0</v>
      </c>
      <c r="AN311" s="342">
        <v>0</v>
      </c>
      <c r="AO311" s="342">
        <v>0</v>
      </c>
      <c r="AP311" s="342">
        <v>19133</v>
      </c>
      <c r="AQ311" s="342">
        <v>19133</v>
      </c>
      <c r="AR311" s="342">
        <v>0</v>
      </c>
      <c r="AS311" s="342">
        <v>0</v>
      </c>
      <c r="AT311" s="342">
        <v>0</v>
      </c>
      <c r="AU311" s="342">
        <v>706</v>
      </c>
      <c r="AV311" s="342">
        <v>0</v>
      </c>
      <c r="AW311" s="342">
        <v>0</v>
      </c>
      <c r="AX311" s="342">
        <v>0</v>
      </c>
      <c r="AY311" s="342">
        <v>6361</v>
      </c>
      <c r="AZ311" s="342">
        <v>0</v>
      </c>
      <c r="BA311" s="342">
        <v>0</v>
      </c>
      <c r="BB311" s="342">
        <v>0</v>
      </c>
      <c r="BC311" s="342">
        <v>0</v>
      </c>
      <c r="BD311" s="342">
        <v>0</v>
      </c>
      <c r="BE311" s="342">
        <v>0</v>
      </c>
      <c r="BF311" s="342">
        <v>0</v>
      </c>
      <c r="BG311" s="342">
        <v>0</v>
      </c>
      <c r="BH311" s="342">
        <v>6361</v>
      </c>
      <c r="BI311" s="342">
        <v>19133</v>
      </c>
      <c r="BJ311" s="342">
        <v>26200</v>
      </c>
      <c r="BK311" s="342">
        <v>0</v>
      </c>
      <c r="BL311" s="342">
        <v>706</v>
      </c>
      <c r="BM311" s="342">
        <v>0</v>
      </c>
      <c r="BN311" s="342">
        <v>6361</v>
      </c>
      <c r="BO311" s="342">
        <v>7067</v>
      </c>
      <c r="BP311" s="342">
        <v>0</v>
      </c>
      <c r="BQ311" s="342">
        <v>0</v>
      </c>
      <c r="BR311" s="342">
        <v>0</v>
      </c>
      <c r="BS311" s="342">
        <v>0</v>
      </c>
      <c r="BT311" s="342">
        <v>7067</v>
      </c>
      <c r="BU311" s="342">
        <v>0</v>
      </c>
      <c r="BV311" s="342">
        <v>0</v>
      </c>
      <c r="BW311" s="342">
        <v>0</v>
      </c>
      <c r="BX311" s="342">
        <v>0</v>
      </c>
      <c r="BY311" s="342">
        <v>0</v>
      </c>
      <c r="BZ311" s="342">
        <v>0</v>
      </c>
      <c r="CA311" s="342">
        <v>0</v>
      </c>
      <c r="CB311" s="342">
        <v>0</v>
      </c>
      <c r="CC311" s="342">
        <v>0</v>
      </c>
      <c r="CD311" s="342">
        <v>0</v>
      </c>
    </row>
    <row r="312" spans="1:82">
      <c r="A312" s="431" t="str">
        <f t="shared" si="4"/>
        <v>1714002264652000</v>
      </c>
      <c r="B312" s="341" t="s">
        <v>1493</v>
      </c>
      <c r="C312" s="341" t="s">
        <v>543</v>
      </c>
      <c r="D312" s="341" t="s">
        <v>557</v>
      </c>
      <c r="E312" s="341" t="s">
        <v>715</v>
      </c>
      <c r="F312" s="341" t="s">
        <v>576</v>
      </c>
      <c r="G312" s="341" t="s">
        <v>577</v>
      </c>
      <c r="H312" s="341" t="s">
        <v>546</v>
      </c>
      <c r="J312" s="341" t="s">
        <v>560</v>
      </c>
      <c r="K312" s="341" t="s">
        <v>550</v>
      </c>
      <c r="L312" s="341" t="s">
        <v>717</v>
      </c>
      <c r="M312" s="341" t="s">
        <v>720</v>
      </c>
      <c r="N312" s="341" t="s">
        <v>715</v>
      </c>
      <c r="O312" s="341" t="s">
        <v>717</v>
      </c>
      <c r="P312" s="341" t="s">
        <v>716</v>
      </c>
      <c r="Q312" s="341" t="s">
        <v>716</v>
      </c>
      <c r="R312" s="341" t="s">
        <v>717</v>
      </c>
      <c r="S312" s="341" t="s">
        <v>715</v>
      </c>
      <c r="T312" s="342">
        <v>0</v>
      </c>
      <c r="U312" s="342">
        <v>0</v>
      </c>
      <c r="V312" s="342">
        <v>0</v>
      </c>
      <c r="W312" s="342">
        <v>0</v>
      </c>
      <c r="X312" s="342">
        <v>3536</v>
      </c>
      <c r="Y312" s="342">
        <v>3536</v>
      </c>
      <c r="Z312" s="342">
        <v>0</v>
      </c>
      <c r="AA312" s="342">
        <v>0</v>
      </c>
      <c r="AB312" s="342">
        <v>10435</v>
      </c>
      <c r="AC312" s="342">
        <v>10435</v>
      </c>
      <c r="AD312" s="342">
        <v>0</v>
      </c>
      <c r="AE312" s="342">
        <v>0</v>
      </c>
      <c r="AF312" s="342">
        <v>0</v>
      </c>
      <c r="AG312" s="342">
        <v>0</v>
      </c>
      <c r="AH312" s="342">
        <v>0</v>
      </c>
      <c r="AI312" s="342">
        <v>0</v>
      </c>
      <c r="AJ312" s="342">
        <v>0</v>
      </c>
      <c r="AK312" s="342">
        <v>0</v>
      </c>
      <c r="AL312" s="342">
        <v>0</v>
      </c>
      <c r="AM312" s="342">
        <v>0</v>
      </c>
      <c r="AN312" s="342">
        <v>0</v>
      </c>
      <c r="AO312" s="342">
        <v>0</v>
      </c>
      <c r="AP312" s="342">
        <v>0</v>
      </c>
      <c r="AQ312" s="342">
        <v>0</v>
      </c>
      <c r="AR312" s="342">
        <v>28720</v>
      </c>
      <c r="AS312" s="342">
        <v>28720</v>
      </c>
      <c r="AT312" s="342">
        <v>0</v>
      </c>
      <c r="AU312" s="342">
        <v>0</v>
      </c>
      <c r="AV312" s="342">
        <v>1069</v>
      </c>
      <c r="AW312" s="342">
        <v>1069</v>
      </c>
      <c r="AX312" s="342">
        <v>0</v>
      </c>
      <c r="AY312" s="342">
        <v>0</v>
      </c>
      <c r="AZ312" s="342">
        <v>0</v>
      </c>
      <c r="BA312" s="342">
        <v>0</v>
      </c>
      <c r="BB312" s="342">
        <v>0</v>
      </c>
      <c r="BC312" s="342">
        <v>0</v>
      </c>
      <c r="BD312" s="342">
        <v>0</v>
      </c>
      <c r="BE312" s="342">
        <v>0</v>
      </c>
      <c r="BF312" s="342">
        <v>0</v>
      </c>
      <c r="BG312" s="342">
        <v>0</v>
      </c>
      <c r="BH312" s="342">
        <v>0</v>
      </c>
      <c r="BI312" s="342">
        <v>6052</v>
      </c>
    </row>
    <row r="313" spans="1:82">
      <c r="A313" s="431" t="str">
        <f t="shared" si="4"/>
        <v>1744002264652000</v>
      </c>
      <c r="B313" s="341" t="s">
        <v>1493</v>
      </c>
      <c r="C313" s="341" t="s">
        <v>543</v>
      </c>
      <c r="D313" s="341" t="s">
        <v>557</v>
      </c>
      <c r="E313" s="341" t="s">
        <v>720</v>
      </c>
      <c r="F313" s="341" t="s">
        <v>576</v>
      </c>
      <c r="G313" s="341" t="s">
        <v>577</v>
      </c>
      <c r="H313" s="341" t="s">
        <v>546</v>
      </c>
      <c r="J313" s="341" t="s">
        <v>560</v>
      </c>
      <c r="K313" s="341" t="s">
        <v>550</v>
      </c>
      <c r="L313" s="341" t="s">
        <v>717</v>
      </c>
      <c r="M313" s="341" t="s">
        <v>720</v>
      </c>
      <c r="N313" s="341" t="s">
        <v>715</v>
      </c>
      <c r="O313" s="341" t="s">
        <v>716</v>
      </c>
      <c r="P313" s="341" t="s">
        <v>716</v>
      </c>
      <c r="Q313" s="341" t="s">
        <v>716</v>
      </c>
      <c r="R313" s="341" t="s">
        <v>718</v>
      </c>
      <c r="S313" s="341" t="s">
        <v>715</v>
      </c>
      <c r="T313" s="342">
        <v>0</v>
      </c>
      <c r="U313" s="342">
        <v>0</v>
      </c>
      <c r="V313" s="342">
        <v>0</v>
      </c>
      <c r="W313" s="342">
        <v>0</v>
      </c>
      <c r="X313" s="342">
        <v>7318</v>
      </c>
      <c r="Y313" s="342">
        <v>7318</v>
      </c>
      <c r="Z313" s="342">
        <v>0</v>
      </c>
      <c r="AA313" s="342">
        <v>0</v>
      </c>
      <c r="AB313" s="342">
        <v>15050</v>
      </c>
      <c r="AC313" s="342">
        <v>15050</v>
      </c>
      <c r="AD313" s="342">
        <v>0</v>
      </c>
      <c r="AE313" s="342">
        <v>0</v>
      </c>
      <c r="AF313" s="342">
        <v>0</v>
      </c>
      <c r="AG313" s="342">
        <v>0</v>
      </c>
      <c r="AH313" s="342">
        <v>0</v>
      </c>
      <c r="AI313" s="342">
        <v>0</v>
      </c>
      <c r="AJ313" s="342">
        <v>0</v>
      </c>
      <c r="AK313" s="342">
        <v>0</v>
      </c>
      <c r="AL313" s="342">
        <v>0</v>
      </c>
      <c r="AM313" s="342">
        <v>0</v>
      </c>
      <c r="AN313" s="342">
        <v>0</v>
      </c>
      <c r="AO313" s="342">
        <v>0</v>
      </c>
      <c r="AP313" s="342">
        <v>0</v>
      </c>
      <c r="AQ313" s="342">
        <v>0</v>
      </c>
      <c r="AR313" s="342">
        <v>0</v>
      </c>
      <c r="AS313" s="342">
        <v>0</v>
      </c>
      <c r="AT313" s="342">
        <v>0</v>
      </c>
      <c r="AU313" s="342">
        <v>0</v>
      </c>
      <c r="AV313" s="342">
        <v>2226</v>
      </c>
      <c r="AW313" s="342">
        <v>2226</v>
      </c>
      <c r="AX313" s="342">
        <v>0</v>
      </c>
      <c r="AY313" s="342">
        <v>0</v>
      </c>
      <c r="AZ313" s="342">
        <v>0</v>
      </c>
      <c r="BA313" s="342">
        <v>0</v>
      </c>
      <c r="BB313" s="342">
        <v>0</v>
      </c>
      <c r="BC313" s="342">
        <v>0</v>
      </c>
      <c r="BD313" s="342">
        <v>0</v>
      </c>
      <c r="BE313" s="342">
        <v>0</v>
      </c>
      <c r="BF313" s="342">
        <v>0</v>
      </c>
      <c r="BG313" s="342">
        <v>0</v>
      </c>
      <c r="BH313" s="342">
        <v>0</v>
      </c>
      <c r="BI313" s="342">
        <v>12531</v>
      </c>
    </row>
    <row r="314" spans="1:82">
      <c r="A314" s="431" t="str">
        <f t="shared" si="4"/>
        <v>1754002264652000</v>
      </c>
      <c r="B314" s="341" t="s">
        <v>1493</v>
      </c>
      <c r="C314" s="341" t="s">
        <v>543</v>
      </c>
      <c r="D314" s="341" t="s">
        <v>557</v>
      </c>
      <c r="E314" s="341" t="s">
        <v>719</v>
      </c>
      <c r="F314" s="341" t="s">
        <v>576</v>
      </c>
      <c r="G314" s="341" t="s">
        <v>577</v>
      </c>
      <c r="H314" s="341" t="s">
        <v>546</v>
      </c>
      <c r="J314" s="341" t="s">
        <v>560</v>
      </c>
      <c r="K314" s="341" t="s">
        <v>550</v>
      </c>
      <c r="L314" s="341" t="s">
        <v>717</v>
      </c>
      <c r="M314" s="341" t="s">
        <v>720</v>
      </c>
      <c r="N314" s="341" t="s">
        <v>715</v>
      </c>
      <c r="O314" s="341" t="s">
        <v>717</v>
      </c>
      <c r="P314" s="341" t="s">
        <v>715</v>
      </c>
      <c r="Q314" s="341" t="s">
        <v>716</v>
      </c>
      <c r="R314" s="341" t="s">
        <v>719</v>
      </c>
      <c r="S314" s="341" t="s">
        <v>716</v>
      </c>
      <c r="T314" s="342">
        <v>0</v>
      </c>
      <c r="U314" s="342">
        <v>0</v>
      </c>
      <c r="V314" s="342">
        <v>0</v>
      </c>
      <c r="W314" s="342">
        <v>0</v>
      </c>
      <c r="X314" s="342">
        <v>0</v>
      </c>
      <c r="Y314" s="342">
        <v>0</v>
      </c>
      <c r="Z314" s="342">
        <v>0</v>
      </c>
      <c r="AA314" s="342">
        <v>0</v>
      </c>
      <c r="AB314" s="342">
        <v>0</v>
      </c>
      <c r="AC314" s="342">
        <v>0</v>
      </c>
      <c r="AD314" s="342">
        <v>0</v>
      </c>
      <c r="AE314" s="342">
        <v>0</v>
      </c>
      <c r="AF314" s="342">
        <v>0</v>
      </c>
      <c r="AG314" s="342">
        <v>0</v>
      </c>
      <c r="AH314" s="342">
        <v>0</v>
      </c>
      <c r="AI314" s="342">
        <v>0</v>
      </c>
      <c r="AJ314" s="342">
        <v>0</v>
      </c>
      <c r="AK314" s="342">
        <v>0</v>
      </c>
      <c r="AL314" s="342">
        <v>0</v>
      </c>
      <c r="AM314" s="342">
        <v>0</v>
      </c>
      <c r="AN314" s="342">
        <v>0</v>
      </c>
      <c r="AO314" s="342">
        <v>0</v>
      </c>
      <c r="AP314" s="342">
        <v>0</v>
      </c>
      <c r="AQ314" s="342">
        <v>0</v>
      </c>
      <c r="AR314" s="342">
        <v>0</v>
      </c>
      <c r="AS314" s="342">
        <v>0</v>
      </c>
      <c r="AT314" s="342">
        <v>0</v>
      </c>
      <c r="AU314" s="342">
        <v>0</v>
      </c>
      <c r="AV314" s="342">
        <v>0</v>
      </c>
      <c r="AW314" s="342">
        <v>0</v>
      </c>
      <c r="AX314" s="342">
        <v>0</v>
      </c>
      <c r="AY314" s="342">
        <v>0</v>
      </c>
      <c r="AZ314" s="342">
        <v>0</v>
      </c>
      <c r="BA314" s="342">
        <v>0</v>
      </c>
      <c r="BB314" s="342">
        <v>0</v>
      </c>
      <c r="BC314" s="342">
        <v>0</v>
      </c>
      <c r="BD314" s="342">
        <v>0</v>
      </c>
      <c r="BE314" s="342">
        <v>0</v>
      </c>
      <c r="BF314" s="342">
        <v>0</v>
      </c>
      <c r="BG314" s="342">
        <v>0</v>
      </c>
      <c r="BH314" s="342">
        <v>0</v>
      </c>
      <c r="BI314" s="342">
        <v>706</v>
      </c>
    </row>
    <row r="315" spans="1:82">
      <c r="A315" s="431" t="str">
        <f t="shared" si="4"/>
        <v>1715201264652000</v>
      </c>
      <c r="B315" s="341" t="s">
        <v>1493</v>
      </c>
      <c r="C315" s="341" t="s">
        <v>543</v>
      </c>
      <c r="D315" s="341" t="s">
        <v>557</v>
      </c>
      <c r="E315" s="341" t="s">
        <v>715</v>
      </c>
      <c r="F315" s="341" t="s">
        <v>576</v>
      </c>
      <c r="G315" s="341" t="s">
        <v>577</v>
      </c>
      <c r="H315" s="341" t="s">
        <v>546</v>
      </c>
      <c r="J315" s="341" t="s">
        <v>721</v>
      </c>
      <c r="K315" s="341" t="s">
        <v>548</v>
      </c>
      <c r="L315" s="341" t="s">
        <v>717</v>
      </c>
      <c r="M315" s="341" t="s">
        <v>720</v>
      </c>
      <c r="N315" s="341" t="s">
        <v>715</v>
      </c>
      <c r="O315" s="341" t="s">
        <v>717</v>
      </c>
      <c r="P315" s="341" t="s">
        <v>716</v>
      </c>
      <c r="Q315" s="341" t="s">
        <v>716</v>
      </c>
      <c r="R315" s="341" t="s">
        <v>717</v>
      </c>
      <c r="S315" s="341" t="s">
        <v>715</v>
      </c>
      <c r="T315" s="342">
        <v>274670</v>
      </c>
      <c r="U315" s="342">
        <v>0</v>
      </c>
      <c r="V315" s="342">
        <v>0</v>
      </c>
      <c r="W315" s="342">
        <v>20839</v>
      </c>
      <c r="X315" s="342">
        <v>3536</v>
      </c>
      <c r="Y315" s="342">
        <v>0</v>
      </c>
      <c r="Z315" s="342">
        <v>0</v>
      </c>
      <c r="AA315" s="342">
        <v>343</v>
      </c>
      <c r="AB315" s="342">
        <v>0</v>
      </c>
      <c r="AC315" s="342">
        <v>100904</v>
      </c>
      <c r="AD315" s="342">
        <v>0</v>
      </c>
      <c r="AE315" s="342">
        <v>0</v>
      </c>
      <c r="AF315" s="342">
        <v>28720</v>
      </c>
      <c r="AG315" s="342">
        <v>0</v>
      </c>
      <c r="AH315" s="342">
        <v>0</v>
      </c>
      <c r="AI315" s="342">
        <v>23590</v>
      </c>
      <c r="AJ315" s="342">
        <v>0</v>
      </c>
      <c r="AK315" s="342">
        <v>0</v>
      </c>
      <c r="AL315" s="342">
        <v>1832</v>
      </c>
      <c r="AM315" s="342">
        <v>1069</v>
      </c>
      <c r="AN315" s="342">
        <v>0</v>
      </c>
      <c r="AO315" s="342">
        <v>11</v>
      </c>
      <c r="AP315" s="342">
        <v>0</v>
      </c>
      <c r="AQ315" s="342">
        <v>1796</v>
      </c>
      <c r="AR315" s="342">
        <v>0</v>
      </c>
      <c r="AS315" s="342">
        <v>0</v>
      </c>
      <c r="AT315" s="342">
        <v>0</v>
      </c>
      <c r="AU315" s="342">
        <v>120328</v>
      </c>
      <c r="AV315" s="342">
        <v>18882</v>
      </c>
      <c r="AW315" s="342">
        <v>0</v>
      </c>
      <c r="AX315" s="342">
        <v>0</v>
      </c>
      <c r="AY315" s="342">
        <v>47200</v>
      </c>
      <c r="AZ315" s="342">
        <v>8300</v>
      </c>
      <c r="BA315" s="342">
        <v>0</v>
      </c>
      <c r="BB315" s="342">
        <v>262438</v>
      </c>
      <c r="BC315" s="342">
        <v>3536</v>
      </c>
      <c r="BD315" s="342">
        <v>47200</v>
      </c>
      <c r="BE315" s="342">
        <v>0</v>
      </c>
      <c r="BF315" s="342">
        <v>0</v>
      </c>
      <c r="BG315" s="342">
        <v>343</v>
      </c>
      <c r="BH315" s="342">
        <v>0</v>
      </c>
      <c r="BI315" s="342">
        <v>0</v>
      </c>
      <c r="BJ315" s="342">
        <v>21760</v>
      </c>
      <c r="BK315" s="342">
        <v>1069</v>
      </c>
      <c r="BL315" s="342">
        <v>8300</v>
      </c>
      <c r="BM315" s="342">
        <v>0</v>
      </c>
      <c r="BN315" s="342">
        <v>11</v>
      </c>
      <c r="BO315" s="342">
        <v>0</v>
      </c>
      <c r="BP315" s="342">
        <v>20870</v>
      </c>
      <c r="BQ315" s="342">
        <v>2323</v>
      </c>
    </row>
    <row r="316" spans="1:82">
      <c r="A316" s="431" t="str">
        <f t="shared" si="4"/>
        <v>1745201264652000</v>
      </c>
      <c r="B316" s="341" t="s">
        <v>1493</v>
      </c>
      <c r="C316" s="341" t="s">
        <v>543</v>
      </c>
      <c r="D316" s="341" t="s">
        <v>557</v>
      </c>
      <c r="E316" s="341" t="s">
        <v>720</v>
      </c>
      <c r="F316" s="341" t="s">
        <v>576</v>
      </c>
      <c r="G316" s="341" t="s">
        <v>577</v>
      </c>
      <c r="H316" s="341" t="s">
        <v>546</v>
      </c>
      <c r="J316" s="341" t="s">
        <v>721</v>
      </c>
      <c r="K316" s="341" t="s">
        <v>548</v>
      </c>
      <c r="L316" s="341" t="s">
        <v>717</v>
      </c>
      <c r="M316" s="341" t="s">
        <v>720</v>
      </c>
      <c r="N316" s="341" t="s">
        <v>715</v>
      </c>
      <c r="O316" s="341" t="s">
        <v>716</v>
      </c>
      <c r="P316" s="341" t="s">
        <v>716</v>
      </c>
      <c r="Q316" s="341" t="s">
        <v>716</v>
      </c>
      <c r="R316" s="341" t="s">
        <v>718</v>
      </c>
      <c r="S316" s="341" t="s">
        <v>715</v>
      </c>
      <c r="T316" s="342">
        <v>542819</v>
      </c>
      <c r="U316" s="342">
        <v>0</v>
      </c>
      <c r="V316" s="342">
        <v>0</v>
      </c>
      <c r="W316" s="342">
        <v>27364</v>
      </c>
      <c r="X316" s="342">
        <v>7318</v>
      </c>
      <c r="Y316" s="342">
        <v>0</v>
      </c>
      <c r="Z316" s="342">
        <v>687</v>
      </c>
      <c r="AA316" s="342">
        <v>1611</v>
      </c>
      <c r="AB316" s="342">
        <v>205937</v>
      </c>
      <c r="AC316" s="342">
        <v>0</v>
      </c>
      <c r="AD316" s="342">
        <v>0</v>
      </c>
      <c r="AE316" s="342">
        <v>0</v>
      </c>
      <c r="AF316" s="342">
        <v>0</v>
      </c>
      <c r="AG316" s="342">
        <v>0</v>
      </c>
      <c r="AH316" s="342">
        <v>0</v>
      </c>
      <c r="AI316" s="342">
        <v>70850</v>
      </c>
      <c r="AJ316" s="342">
        <v>0</v>
      </c>
      <c r="AK316" s="342">
        <v>0</v>
      </c>
      <c r="AL316" s="342">
        <v>3367</v>
      </c>
      <c r="AM316" s="342">
        <v>2226</v>
      </c>
      <c r="AN316" s="342">
        <v>0</v>
      </c>
      <c r="AO316" s="342">
        <v>22</v>
      </c>
      <c r="AP316" s="342">
        <v>42</v>
      </c>
      <c r="AQ316" s="342">
        <v>3488</v>
      </c>
      <c r="AR316" s="342">
        <v>0</v>
      </c>
      <c r="AS316" s="342">
        <v>0</v>
      </c>
      <c r="AT316" s="342">
        <v>0</v>
      </c>
      <c r="AU316" s="342">
        <v>299902</v>
      </c>
      <c r="AV316" s="342">
        <v>61705</v>
      </c>
      <c r="AW316" s="342">
        <v>0</v>
      </c>
      <c r="AX316" s="342">
        <v>0</v>
      </c>
      <c r="AY316" s="342">
        <v>98300</v>
      </c>
      <c r="AZ316" s="342">
        <v>25900</v>
      </c>
      <c r="BA316" s="342">
        <v>0</v>
      </c>
      <c r="BB316" s="342">
        <v>542819</v>
      </c>
      <c r="BC316" s="342">
        <v>7318</v>
      </c>
      <c r="BD316" s="342">
        <v>98300</v>
      </c>
      <c r="BE316" s="342">
        <v>0</v>
      </c>
      <c r="BF316" s="342">
        <v>0</v>
      </c>
      <c r="BG316" s="342">
        <v>687</v>
      </c>
      <c r="BH316" s="342">
        <v>0</v>
      </c>
      <c r="BI316" s="342">
        <v>0</v>
      </c>
      <c r="BJ316" s="342">
        <v>70850</v>
      </c>
      <c r="BK316" s="342">
        <v>2226</v>
      </c>
      <c r="BL316" s="342">
        <v>25900</v>
      </c>
      <c r="BM316" s="342">
        <v>0</v>
      </c>
      <c r="BN316" s="342">
        <v>22</v>
      </c>
      <c r="BO316" s="342">
        <v>0</v>
      </c>
      <c r="BP316" s="342">
        <v>0</v>
      </c>
      <c r="BQ316" s="342">
        <v>0</v>
      </c>
    </row>
    <row r="317" spans="1:82">
      <c r="A317" s="431" t="str">
        <f t="shared" si="4"/>
        <v>1755201264652000</v>
      </c>
      <c r="B317" s="341" t="s">
        <v>1493</v>
      </c>
      <c r="C317" s="341" t="s">
        <v>543</v>
      </c>
      <c r="D317" s="341" t="s">
        <v>557</v>
      </c>
      <c r="E317" s="341" t="s">
        <v>719</v>
      </c>
      <c r="F317" s="341" t="s">
        <v>576</v>
      </c>
      <c r="G317" s="341" t="s">
        <v>577</v>
      </c>
      <c r="H317" s="341" t="s">
        <v>546</v>
      </c>
      <c r="J317" s="341" t="s">
        <v>721</v>
      </c>
      <c r="K317" s="341" t="s">
        <v>548</v>
      </c>
      <c r="L317" s="341" t="s">
        <v>717</v>
      </c>
      <c r="M317" s="341" t="s">
        <v>720</v>
      </c>
      <c r="N317" s="341" t="s">
        <v>715</v>
      </c>
      <c r="O317" s="341" t="s">
        <v>717</v>
      </c>
      <c r="P317" s="341" t="s">
        <v>715</v>
      </c>
      <c r="Q317" s="341" t="s">
        <v>716</v>
      </c>
      <c r="R317" s="341" t="s">
        <v>719</v>
      </c>
      <c r="S317" s="341" t="s">
        <v>716</v>
      </c>
      <c r="T317" s="342">
        <v>17183</v>
      </c>
      <c r="U317" s="342">
        <v>0</v>
      </c>
      <c r="V317" s="342">
        <v>0</v>
      </c>
      <c r="W317" s="342">
        <v>0</v>
      </c>
      <c r="X317" s="342">
        <v>0</v>
      </c>
      <c r="Y317" s="342">
        <v>0</v>
      </c>
      <c r="Z317" s="342">
        <v>0</v>
      </c>
      <c r="AA317" s="342">
        <v>0</v>
      </c>
      <c r="AB317" s="342">
        <v>0</v>
      </c>
      <c r="AC317" s="342">
        <v>10174</v>
      </c>
      <c r="AD317" s="342">
        <v>0</v>
      </c>
      <c r="AE317" s="342">
        <v>0</v>
      </c>
      <c r="AF317" s="342">
        <v>0</v>
      </c>
      <c r="AG317" s="342">
        <v>0</v>
      </c>
      <c r="AH317" s="342">
        <v>0</v>
      </c>
      <c r="AI317" s="342">
        <v>1950</v>
      </c>
      <c r="AJ317" s="342">
        <v>0</v>
      </c>
      <c r="AK317" s="342">
        <v>0</v>
      </c>
      <c r="AL317" s="342">
        <v>0</v>
      </c>
      <c r="AM317" s="342">
        <v>0</v>
      </c>
      <c r="AN317" s="342">
        <v>0</v>
      </c>
      <c r="AO317" s="342">
        <v>0</v>
      </c>
      <c r="AP317" s="342">
        <v>0</v>
      </c>
      <c r="AQ317" s="342">
        <v>168</v>
      </c>
      <c r="AR317" s="342">
        <v>0</v>
      </c>
      <c r="AS317" s="342">
        <v>0</v>
      </c>
      <c r="AT317" s="342">
        <v>0</v>
      </c>
      <c r="AU317" s="342">
        <v>7009</v>
      </c>
      <c r="AV317" s="342">
        <v>1782</v>
      </c>
      <c r="AW317" s="342">
        <v>0</v>
      </c>
      <c r="AX317" s="342">
        <v>0</v>
      </c>
      <c r="AY317" s="342">
        <v>0</v>
      </c>
      <c r="AZ317" s="342">
        <v>1200</v>
      </c>
      <c r="BA317" s="342">
        <v>0</v>
      </c>
      <c r="BB317" s="342">
        <v>17183</v>
      </c>
      <c r="BC317" s="342">
        <v>0</v>
      </c>
      <c r="BD317" s="342">
        <v>0</v>
      </c>
      <c r="BE317" s="342">
        <v>0</v>
      </c>
      <c r="BF317" s="342">
        <v>0</v>
      </c>
      <c r="BG317" s="342">
        <v>0</v>
      </c>
      <c r="BH317" s="342">
        <v>0</v>
      </c>
      <c r="BI317" s="342">
        <v>0</v>
      </c>
      <c r="BJ317" s="342">
        <v>1950</v>
      </c>
      <c r="BK317" s="342">
        <v>0</v>
      </c>
      <c r="BL317" s="342">
        <v>1200</v>
      </c>
      <c r="BM317" s="342">
        <v>0</v>
      </c>
      <c r="BN317" s="342">
        <v>0</v>
      </c>
      <c r="BO317" s="342">
        <v>0</v>
      </c>
      <c r="BP317" s="342">
        <v>0</v>
      </c>
      <c r="BQ317" s="342">
        <v>0</v>
      </c>
    </row>
    <row r="318" spans="1:82">
      <c r="A318" s="431" t="str">
        <f t="shared" si="4"/>
        <v>1715202264652000</v>
      </c>
      <c r="B318" s="341" t="s">
        <v>1493</v>
      </c>
      <c r="C318" s="341" t="s">
        <v>543</v>
      </c>
      <c r="D318" s="341" t="s">
        <v>557</v>
      </c>
      <c r="E318" s="341" t="s">
        <v>715</v>
      </c>
      <c r="F318" s="341" t="s">
        <v>576</v>
      </c>
      <c r="G318" s="341" t="s">
        <v>577</v>
      </c>
      <c r="H318" s="341" t="s">
        <v>546</v>
      </c>
      <c r="J318" s="341" t="s">
        <v>721</v>
      </c>
      <c r="K318" s="341" t="s">
        <v>550</v>
      </c>
      <c r="L318" s="341" t="s">
        <v>717</v>
      </c>
      <c r="M318" s="341" t="s">
        <v>720</v>
      </c>
      <c r="N318" s="341" t="s">
        <v>715</v>
      </c>
      <c r="O318" s="341" t="s">
        <v>717</v>
      </c>
      <c r="P318" s="341" t="s">
        <v>716</v>
      </c>
      <c r="Q318" s="341" t="s">
        <v>716</v>
      </c>
      <c r="R318" s="341" t="s">
        <v>717</v>
      </c>
      <c r="S318" s="341" t="s">
        <v>715</v>
      </c>
      <c r="T318" s="342">
        <v>283307</v>
      </c>
      <c r="U318" s="342">
        <v>0</v>
      </c>
      <c r="V318" s="342">
        <v>0</v>
      </c>
      <c r="W318" s="342">
        <v>20839</v>
      </c>
      <c r="X318" s="342">
        <v>3536</v>
      </c>
      <c r="Y318" s="342">
        <v>0</v>
      </c>
      <c r="Z318" s="342">
        <v>0</v>
      </c>
      <c r="AA318" s="342">
        <v>343</v>
      </c>
      <c r="AB318" s="342">
        <v>0</v>
      </c>
      <c r="AC318" s="342">
        <v>100904</v>
      </c>
      <c r="AD318" s="342">
        <v>0</v>
      </c>
      <c r="AE318" s="342">
        <v>0</v>
      </c>
      <c r="AF318" s="342">
        <v>28720</v>
      </c>
      <c r="AG318" s="342">
        <v>0</v>
      </c>
      <c r="AH318" s="342">
        <v>0</v>
      </c>
      <c r="AI318" s="342">
        <v>24083</v>
      </c>
      <c r="AJ318" s="342">
        <v>0</v>
      </c>
      <c r="AK318" s="342">
        <v>0</v>
      </c>
      <c r="AL318" s="342">
        <v>1832</v>
      </c>
      <c r="AM318" s="342">
        <v>1069</v>
      </c>
      <c r="AN318" s="342">
        <v>0</v>
      </c>
      <c r="AO318" s="342">
        <v>11</v>
      </c>
      <c r="AP318" s="342">
        <v>0</v>
      </c>
      <c r="AQ318" s="342">
        <v>1796</v>
      </c>
      <c r="AR318" s="342">
        <v>0</v>
      </c>
      <c r="AS318" s="342">
        <v>0</v>
      </c>
      <c r="AT318" s="342">
        <v>0</v>
      </c>
      <c r="AU318" s="342">
        <v>128965</v>
      </c>
      <c r="AV318" s="342">
        <v>19375</v>
      </c>
      <c r="AW318" s="342">
        <v>0</v>
      </c>
      <c r="AX318" s="342">
        <v>0</v>
      </c>
      <c r="AY318" s="342">
        <v>47200</v>
      </c>
      <c r="AZ318" s="342">
        <v>8300</v>
      </c>
      <c r="BA318" s="342">
        <v>0</v>
      </c>
      <c r="BB318" s="342">
        <v>262438</v>
      </c>
      <c r="BC318" s="342">
        <v>3536</v>
      </c>
      <c r="BD318" s="342">
        <v>47200</v>
      </c>
      <c r="BE318" s="342">
        <v>0</v>
      </c>
      <c r="BF318" s="342">
        <v>0</v>
      </c>
      <c r="BG318" s="342">
        <v>343</v>
      </c>
      <c r="BH318" s="342">
        <v>0</v>
      </c>
      <c r="BI318" s="342">
        <v>0</v>
      </c>
      <c r="BJ318" s="342">
        <v>21760</v>
      </c>
      <c r="BK318" s="342">
        <v>1069</v>
      </c>
      <c r="BL318" s="342">
        <v>8300</v>
      </c>
      <c r="BM318" s="342">
        <v>0</v>
      </c>
      <c r="BN318" s="342">
        <v>11</v>
      </c>
      <c r="BO318" s="342">
        <v>0</v>
      </c>
      <c r="BP318" s="342">
        <v>20870</v>
      </c>
      <c r="BQ318" s="342">
        <v>2323</v>
      </c>
    </row>
    <row r="319" spans="1:82">
      <c r="A319" s="431" t="str">
        <f t="shared" si="4"/>
        <v>1745202264652000</v>
      </c>
      <c r="B319" s="341" t="s">
        <v>1493</v>
      </c>
      <c r="C319" s="341" t="s">
        <v>543</v>
      </c>
      <c r="D319" s="341" t="s">
        <v>557</v>
      </c>
      <c r="E319" s="341" t="s">
        <v>720</v>
      </c>
      <c r="F319" s="341" t="s">
        <v>576</v>
      </c>
      <c r="G319" s="341" t="s">
        <v>577</v>
      </c>
      <c r="H319" s="341" t="s">
        <v>546</v>
      </c>
      <c r="J319" s="341" t="s">
        <v>721</v>
      </c>
      <c r="K319" s="341" t="s">
        <v>550</v>
      </c>
      <c r="L319" s="341" t="s">
        <v>717</v>
      </c>
      <c r="M319" s="341" t="s">
        <v>720</v>
      </c>
      <c r="N319" s="341" t="s">
        <v>715</v>
      </c>
      <c r="O319" s="341" t="s">
        <v>716</v>
      </c>
      <c r="P319" s="341" t="s">
        <v>716</v>
      </c>
      <c r="Q319" s="341" t="s">
        <v>716</v>
      </c>
      <c r="R319" s="341" t="s">
        <v>718</v>
      </c>
      <c r="S319" s="341" t="s">
        <v>715</v>
      </c>
      <c r="T319" s="342">
        <v>542819</v>
      </c>
      <c r="U319" s="342">
        <v>0</v>
      </c>
      <c r="V319" s="342">
        <v>0</v>
      </c>
      <c r="W319" s="342">
        <v>27364</v>
      </c>
      <c r="X319" s="342">
        <v>7318</v>
      </c>
      <c r="Y319" s="342">
        <v>0</v>
      </c>
      <c r="Z319" s="342">
        <v>687</v>
      </c>
      <c r="AA319" s="342">
        <v>1611</v>
      </c>
      <c r="AB319" s="342">
        <v>205937</v>
      </c>
      <c r="AC319" s="342">
        <v>0</v>
      </c>
      <c r="AD319" s="342">
        <v>0</v>
      </c>
      <c r="AE319" s="342">
        <v>0</v>
      </c>
      <c r="AF319" s="342">
        <v>0</v>
      </c>
      <c r="AG319" s="342">
        <v>0</v>
      </c>
      <c r="AH319" s="342">
        <v>0</v>
      </c>
      <c r="AI319" s="342">
        <v>70850</v>
      </c>
      <c r="AJ319" s="342">
        <v>0</v>
      </c>
      <c r="AK319" s="342">
        <v>0</v>
      </c>
      <c r="AL319" s="342">
        <v>3367</v>
      </c>
      <c r="AM319" s="342">
        <v>2226</v>
      </c>
      <c r="AN319" s="342">
        <v>0</v>
      </c>
      <c r="AO319" s="342">
        <v>22</v>
      </c>
      <c r="AP319" s="342">
        <v>42</v>
      </c>
      <c r="AQ319" s="342">
        <v>3488</v>
      </c>
      <c r="AR319" s="342">
        <v>0</v>
      </c>
      <c r="AS319" s="342">
        <v>0</v>
      </c>
      <c r="AT319" s="342">
        <v>0</v>
      </c>
      <c r="AU319" s="342">
        <v>299902</v>
      </c>
      <c r="AV319" s="342">
        <v>61705</v>
      </c>
      <c r="AW319" s="342">
        <v>0</v>
      </c>
      <c r="AX319" s="342">
        <v>0</v>
      </c>
      <c r="AY319" s="342">
        <v>98300</v>
      </c>
      <c r="AZ319" s="342">
        <v>25900</v>
      </c>
      <c r="BA319" s="342">
        <v>0</v>
      </c>
      <c r="BB319" s="342">
        <v>542819</v>
      </c>
      <c r="BC319" s="342">
        <v>7318</v>
      </c>
      <c r="BD319" s="342">
        <v>98300</v>
      </c>
      <c r="BE319" s="342">
        <v>0</v>
      </c>
      <c r="BF319" s="342">
        <v>0</v>
      </c>
      <c r="BG319" s="342">
        <v>687</v>
      </c>
      <c r="BH319" s="342">
        <v>0</v>
      </c>
      <c r="BI319" s="342">
        <v>0</v>
      </c>
      <c r="BJ319" s="342">
        <v>70850</v>
      </c>
      <c r="BK319" s="342">
        <v>2226</v>
      </c>
      <c r="BL319" s="342">
        <v>25900</v>
      </c>
      <c r="BM319" s="342">
        <v>0</v>
      </c>
      <c r="BN319" s="342">
        <v>22</v>
      </c>
      <c r="BO319" s="342">
        <v>0</v>
      </c>
      <c r="BP319" s="342">
        <v>0</v>
      </c>
      <c r="BQ319" s="342">
        <v>0</v>
      </c>
    </row>
    <row r="320" spans="1:82">
      <c r="A320" s="431" t="str">
        <f t="shared" si="4"/>
        <v>1755202264652000</v>
      </c>
      <c r="B320" s="341" t="s">
        <v>1493</v>
      </c>
      <c r="C320" s="341" t="s">
        <v>543</v>
      </c>
      <c r="D320" s="341" t="s">
        <v>557</v>
      </c>
      <c r="E320" s="341" t="s">
        <v>719</v>
      </c>
      <c r="F320" s="341" t="s">
        <v>576</v>
      </c>
      <c r="G320" s="341" t="s">
        <v>577</v>
      </c>
      <c r="H320" s="341" t="s">
        <v>546</v>
      </c>
      <c r="J320" s="341" t="s">
        <v>721</v>
      </c>
      <c r="K320" s="341" t="s">
        <v>550</v>
      </c>
      <c r="L320" s="341" t="s">
        <v>717</v>
      </c>
      <c r="M320" s="341" t="s">
        <v>720</v>
      </c>
      <c r="N320" s="341" t="s">
        <v>715</v>
      </c>
      <c r="O320" s="341" t="s">
        <v>717</v>
      </c>
      <c r="P320" s="341" t="s">
        <v>715</v>
      </c>
      <c r="Q320" s="341" t="s">
        <v>716</v>
      </c>
      <c r="R320" s="341" t="s">
        <v>719</v>
      </c>
      <c r="S320" s="341" t="s">
        <v>716</v>
      </c>
      <c r="T320" s="342">
        <v>17183</v>
      </c>
      <c r="U320" s="342">
        <v>0</v>
      </c>
      <c r="V320" s="342">
        <v>0</v>
      </c>
      <c r="W320" s="342">
        <v>0</v>
      </c>
      <c r="X320" s="342">
        <v>0</v>
      </c>
      <c r="Y320" s="342">
        <v>0</v>
      </c>
      <c r="Z320" s="342">
        <v>0</v>
      </c>
      <c r="AA320" s="342">
        <v>0</v>
      </c>
      <c r="AB320" s="342">
        <v>0</v>
      </c>
      <c r="AC320" s="342">
        <v>10174</v>
      </c>
      <c r="AD320" s="342">
        <v>0</v>
      </c>
      <c r="AE320" s="342">
        <v>0</v>
      </c>
      <c r="AF320" s="342">
        <v>0</v>
      </c>
      <c r="AG320" s="342">
        <v>0</v>
      </c>
      <c r="AH320" s="342">
        <v>0</v>
      </c>
      <c r="AI320" s="342">
        <v>1950</v>
      </c>
      <c r="AJ320" s="342">
        <v>0</v>
      </c>
      <c r="AK320" s="342">
        <v>0</v>
      </c>
      <c r="AL320" s="342">
        <v>0</v>
      </c>
      <c r="AM320" s="342">
        <v>0</v>
      </c>
      <c r="AN320" s="342">
        <v>0</v>
      </c>
      <c r="AO320" s="342">
        <v>0</v>
      </c>
      <c r="AP320" s="342">
        <v>0</v>
      </c>
      <c r="AQ320" s="342">
        <v>168</v>
      </c>
      <c r="AR320" s="342">
        <v>0</v>
      </c>
      <c r="AS320" s="342">
        <v>0</v>
      </c>
      <c r="AT320" s="342">
        <v>0</v>
      </c>
      <c r="AU320" s="342">
        <v>7009</v>
      </c>
      <c r="AV320" s="342">
        <v>1782</v>
      </c>
      <c r="AW320" s="342">
        <v>0</v>
      </c>
      <c r="AX320" s="342">
        <v>0</v>
      </c>
      <c r="AY320" s="342">
        <v>0</v>
      </c>
      <c r="AZ320" s="342">
        <v>1200</v>
      </c>
      <c r="BA320" s="342">
        <v>0</v>
      </c>
      <c r="BB320" s="342">
        <v>17183</v>
      </c>
      <c r="BC320" s="342">
        <v>0</v>
      </c>
      <c r="BD320" s="342">
        <v>0</v>
      </c>
      <c r="BE320" s="342">
        <v>0</v>
      </c>
      <c r="BF320" s="342">
        <v>0</v>
      </c>
      <c r="BG320" s="342">
        <v>0</v>
      </c>
      <c r="BH320" s="342">
        <v>0</v>
      </c>
      <c r="BI320" s="342">
        <v>0</v>
      </c>
      <c r="BJ320" s="342">
        <v>1950</v>
      </c>
      <c r="BK320" s="342">
        <v>0</v>
      </c>
      <c r="BL320" s="342">
        <v>1200</v>
      </c>
      <c r="BM320" s="342">
        <v>0</v>
      </c>
      <c r="BN320" s="342">
        <v>0</v>
      </c>
      <c r="BO320" s="342">
        <v>0</v>
      </c>
      <c r="BP320" s="342">
        <v>0</v>
      </c>
      <c r="BQ320" s="342">
        <v>0</v>
      </c>
    </row>
    <row r="321" spans="1:19">
      <c r="A321" s="431" t="str">
        <f t="shared" si="4"/>
        <v/>
      </c>
      <c r="B321" s="341"/>
      <c r="C321" s="341"/>
      <c r="D321" s="341"/>
      <c r="E321" s="341"/>
      <c r="F321" s="341"/>
      <c r="G321" s="341"/>
      <c r="H321" s="341"/>
      <c r="J321" s="341"/>
      <c r="K321" s="341"/>
      <c r="L321" s="341"/>
      <c r="M321" s="341"/>
      <c r="N321" s="341"/>
      <c r="O321" s="341"/>
      <c r="P321" s="341"/>
      <c r="Q321" s="341"/>
      <c r="R321" s="341"/>
      <c r="S321" s="341"/>
    </row>
    <row r="322" spans="1:19">
      <c r="A322" s="431" t="str">
        <f t="shared" si="4"/>
        <v/>
      </c>
      <c r="B322" s="341"/>
      <c r="C322" s="341"/>
      <c r="D322" s="341"/>
      <c r="E322" s="341"/>
      <c r="F322" s="341"/>
      <c r="G322" s="341"/>
      <c r="H322" s="341"/>
      <c r="J322" s="341"/>
      <c r="K322" s="341"/>
      <c r="L322" s="341"/>
      <c r="M322" s="341"/>
      <c r="N322" s="341"/>
      <c r="O322" s="341"/>
      <c r="P322" s="341"/>
      <c r="Q322" s="341"/>
      <c r="R322" s="341"/>
      <c r="S322" s="341"/>
    </row>
    <row r="323" spans="1:19">
      <c r="A323" s="431" t="str">
        <f t="shared" ref="A323:A368" si="5">+D323&amp;E323&amp;J323&amp;K323&amp;F323&amp;H323</f>
        <v/>
      </c>
      <c r="B323" s="341"/>
      <c r="C323" s="341"/>
      <c r="D323" s="341"/>
      <c r="E323" s="341"/>
      <c r="F323" s="341"/>
      <c r="G323" s="341"/>
      <c r="H323" s="341"/>
      <c r="J323" s="341"/>
      <c r="K323" s="341"/>
      <c r="L323" s="341"/>
      <c r="M323" s="341"/>
      <c r="N323" s="341"/>
      <c r="O323" s="341"/>
      <c r="P323" s="341"/>
      <c r="Q323" s="341"/>
      <c r="R323" s="341"/>
      <c r="S323" s="341"/>
    </row>
    <row r="324" spans="1:19">
      <c r="A324" s="431" t="str">
        <f t="shared" si="5"/>
        <v/>
      </c>
      <c r="B324" s="341"/>
      <c r="C324" s="341"/>
      <c r="D324" s="341"/>
      <c r="E324" s="438"/>
      <c r="F324" s="341"/>
      <c r="G324" s="341"/>
      <c r="H324" s="341"/>
      <c r="J324" s="341"/>
      <c r="K324" s="341"/>
      <c r="L324" s="341"/>
      <c r="M324" s="341"/>
      <c r="N324" s="341"/>
      <c r="O324" s="341"/>
      <c r="P324" s="341"/>
      <c r="Q324" s="341"/>
      <c r="R324" s="341"/>
      <c r="S324" s="341"/>
    </row>
    <row r="325" spans="1:19">
      <c r="A325" s="431" t="str">
        <f t="shared" si="5"/>
        <v/>
      </c>
      <c r="B325" s="341"/>
      <c r="C325" s="341"/>
      <c r="D325" s="341"/>
      <c r="E325" s="341"/>
      <c r="F325" s="341"/>
      <c r="G325" s="341"/>
      <c r="H325" s="341"/>
      <c r="J325" s="341"/>
      <c r="K325" s="341"/>
      <c r="L325" s="341"/>
      <c r="M325" s="341"/>
      <c r="N325" s="341"/>
      <c r="O325" s="341"/>
      <c r="P325" s="341"/>
      <c r="Q325" s="341"/>
      <c r="R325" s="341"/>
      <c r="S325" s="341"/>
    </row>
    <row r="326" spans="1:19">
      <c r="A326" s="431" t="str">
        <f t="shared" si="5"/>
        <v/>
      </c>
      <c r="B326" s="341"/>
      <c r="C326" s="341"/>
      <c r="D326" s="341"/>
      <c r="E326" s="341"/>
      <c r="F326" s="341"/>
      <c r="G326" s="341"/>
      <c r="H326" s="341"/>
      <c r="J326" s="341"/>
      <c r="K326" s="341"/>
      <c r="L326" s="341"/>
      <c r="M326" s="341"/>
      <c r="N326" s="341"/>
      <c r="O326" s="341"/>
      <c r="P326" s="341"/>
      <c r="Q326" s="341"/>
      <c r="R326" s="341"/>
      <c r="S326" s="341"/>
    </row>
    <row r="327" spans="1:19">
      <c r="A327" s="431" t="str">
        <f t="shared" si="5"/>
        <v/>
      </c>
      <c r="B327" s="341"/>
      <c r="C327" s="341"/>
      <c r="D327" s="341"/>
      <c r="E327" s="341"/>
      <c r="F327" s="341"/>
      <c r="G327" s="341"/>
      <c r="H327" s="341"/>
      <c r="J327" s="341"/>
      <c r="K327" s="341"/>
      <c r="L327" s="341"/>
      <c r="M327" s="341"/>
      <c r="N327" s="341"/>
      <c r="O327" s="341"/>
      <c r="P327" s="341"/>
      <c r="Q327" s="341"/>
      <c r="R327" s="341"/>
      <c r="S327" s="341"/>
    </row>
    <row r="328" spans="1:19">
      <c r="A328" s="431" t="str">
        <f t="shared" si="5"/>
        <v/>
      </c>
      <c r="B328" s="341"/>
      <c r="C328" s="341"/>
      <c r="D328" s="341"/>
      <c r="E328" s="341"/>
      <c r="F328" s="341"/>
      <c r="G328" s="341"/>
      <c r="H328" s="341"/>
      <c r="J328" s="341"/>
      <c r="K328" s="341"/>
      <c r="L328" s="341"/>
      <c r="M328" s="341"/>
      <c r="N328" s="341"/>
      <c r="O328" s="341"/>
      <c r="P328" s="341"/>
      <c r="Q328" s="341"/>
      <c r="R328" s="341"/>
      <c r="S328" s="341"/>
    </row>
    <row r="329" spans="1:19">
      <c r="A329" s="431" t="str">
        <f t="shared" si="5"/>
        <v/>
      </c>
      <c r="B329" s="341"/>
      <c r="C329" s="341"/>
      <c r="D329" s="341"/>
      <c r="E329" s="341"/>
      <c r="F329" s="341"/>
      <c r="G329" s="341"/>
      <c r="H329" s="341"/>
      <c r="J329" s="341"/>
      <c r="K329" s="341"/>
      <c r="L329" s="341"/>
      <c r="M329" s="341"/>
      <c r="N329" s="341"/>
      <c r="O329" s="341"/>
      <c r="P329" s="341"/>
      <c r="Q329" s="341"/>
      <c r="R329" s="341"/>
      <c r="S329" s="341"/>
    </row>
    <row r="330" spans="1:19">
      <c r="A330" s="431" t="str">
        <f t="shared" si="5"/>
        <v/>
      </c>
      <c r="B330" s="341"/>
      <c r="C330" s="341"/>
      <c r="D330" s="341"/>
      <c r="E330" s="341"/>
      <c r="F330" s="341"/>
      <c r="G330" s="341"/>
      <c r="H330" s="341"/>
      <c r="J330" s="341"/>
      <c r="K330" s="341"/>
      <c r="L330" s="341"/>
      <c r="M330" s="341"/>
      <c r="N330" s="341"/>
      <c r="O330" s="341"/>
      <c r="P330" s="341"/>
      <c r="Q330" s="341"/>
      <c r="R330" s="341"/>
      <c r="S330" s="341"/>
    </row>
    <row r="331" spans="1:19">
      <c r="A331" s="431" t="str">
        <f t="shared" si="5"/>
        <v/>
      </c>
      <c r="B331" s="341"/>
      <c r="C331" s="341"/>
      <c r="D331" s="341"/>
      <c r="E331" s="341"/>
      <c r="F331" s="341"/>
      <c r="G331" s="341"/>
      <c r="H331" s="341"/>
      <c r="J331" s="341"/>
      <c r="K331" s="341"/>
      <c r="L331" s="341"/>
      <c r="M331" s="341"/>
      <c r="N331" s="341"/>
      <c r="O331" s="341"/>
      <c r="P331" s="341"/>
      <c r="Q331" s="341"/>
      <c r="R331" s="341"/>
      <c r="S331" s="341"/>
    </row>
    <row r="332" spans="1:19">
      <c r="A332" s="431" t="str">
        <f t="shared" si="5"/>
        <v/>
      </c>
      <c r="B332" s="341"/>
      <c r="C332" s="341"/>
      <c r="D332" s="341"/>
      <c r="E332" s="341"/>
      <c r="F332" s="341"/>
      <c r="G332" s="341"/>
      <c r="H332" s="341"/>
      <c r="J332" s="341"/>
      <c r="K332" s="341"/>
      <c r="L332" s="341"/>
      <c r="M332" s="341"/>
      <c r="N332" s="341"/>
      <c r="O332" s="341"/>
      <c r="P332" s="341"/>
      <c r="Q332" s="341"/>
      <c r="R332" s="341"/>
      <c r="S332" s="341"/>
    </row>
    <row r="333" spans="1:19">
      <c r="A333" s="431" t="str">
        <f t="shared" si="5"/>
        <v/>
      </c>
      <c r="B333" s="341"/>
      <c r="C333" s="341"/>
      <c r="D333" s="341"/>
      <c r="E333" s="341"/>
      <c r="F333" s="341"/>
      <c r="G333" s="341"/>
      <c r="H333" s="341"/>
      <c r="J333" s="341"/>
      <c r="K333" s="341"/>
      <c r="L333" s="341"/>
      <c r="M333" s="341"/>
      <c r="N333" s="341"/>
      <c r="O333" s="341"/>
      <c r="P333" s="341"/>
      <c r="Q333" s="341"/>
      <c r="R333" s="341"/>
      <c r="S333" s="341"/>
    </row>
    <row r="334" spans="1:19">
      <c r="A334" s="431" t="str">
        <f t="shared" si="5"/>
        <v/>
      </c>
      <c r="B334" s="341"/>
      <c r="C334" s="341"/>
      <c r="D334" s="341"/>
      <c r="E334" s="341"/>
      <c r="F334" s="341"/>
      <c r="G334" s="341"/>
      <c r="H334" s="341"/>
      <c r="J334" s="341"/>
      <c r="K334" s="341"/>
      <c r="L334" s="341"/>
      <c r="M334" s="341"/>
      <c r="N334" s="341"/>
      <c r="O334" s="341"/>
      <c r="P334" s="341"/>
      <c r="Q334" s="341"/>
      <c r="R334" s="341"/>
      <c r="S334" s="341"/>
    </row>
    <row r="335" spans="1:19">
      <c r="A335" s="431" t="str">
        <f t="shared" si="5"/>
        <v/>
      </c>
      <c r="B335" s="341"/>
      <c r="C335" s="341"/>
      <c r="D335" s="341"/>
      <c r="E335" s="341"/>
      <c r="F335" s="341"/>
      <c r="G335" s="341"/>
      <c r="H335" s="341"/>
      <c r="J335" s="341"/>
      <c r="K335" s="341"/>
      <c r="L335" s="341"/>
      <c r="M335" s="341"/>
      <c r="N335" s="341"/>
      <c r="O335" s="341"/>
      <c r="P335" s="341"/>
      <c r="Q335" s="341"/>
      <c r="R335" s="341"/>
      <c r="S335" s="341"/>
    </row>
    <row r="336" spans="1:19">
      <c r="A336" s="431" t="str">
        <f t="shared" si="5"/>
        <v/>
      </c>
      <c r="B336" s="341"/>
      <c r="C336" s="341"/>
      <c r="D336" s="341"/>
      <c r="E336" s="341"/>
      <c r="F336" s="341"/>
      <c r="G336" s="341"/>
      <c r="H336" s="341"/>
      <c r="J336" s="341"/>
      <c r="K336" s="341"/>
      <c r="L336" s="341"/>
      <c r="M336" s="341"/>
      <c r="N336" s="341"/>
      <c r="O336" s="341"/>
      <c r="P336" s="341"/>
      <c r="Q336" s="341"/>
      <c r="R336" s="341"/>
      <c r="S336" s="341"/>
    </row>
    <row r="337" spans="1:19">
      <c r="A337" s="431" t="str">
        <f t="shared" si="5"/>
        <v/>
      </c>
      <c r="B337" s="341"/>
      <c r="C337" s="341"/>
      <c r="D337" s="341"/>
      <c r="E337" s="341"/>
      <c r="F337" s="341"/>
      <c r="G337" s="341"/>
      <c r="H337" s="341"/>
      <c r="J337" s="341"/>
      <c r="K337" s="341"/>
      <c r="L337" s="341"/>
      <c r="M337" s="341"/>
      <c r="N337" s="341"/>
      <c r="O337" s="341"/>
      <c r="P337" s="341"/>
      <c r="Q337" s="341"/>
      <c r="R337" s="341"/>
      <c r="S337" s="341"/>
    </row>
    <row r="338" spans="1:19">
      <c r="A338" s="431" t="str">
        <f t="shared" si="5"/>
        <v/>
      </c>
      <c r="B338" s="341"/>
      <c r="C338" s="341"/>
      <c r="D338" s="341"/>
      <c r="E338" s="341"/>
      <c r="F338" s="341"/>
      <c r="G338" s="341"/>
      <c r="H338" s="341"/>
      <c r="J338" s="341"/>
      <c r="K338" s="341"/>
      <c r="L338" s="341"/>
      <c r="M338" s="341"/>
      <c r="N338" s="341"/>
      <c r="O338" s="341"/>
      <c r="P338" s="341"/>
      <c r="Q338" s="341"/>
      <c r="R338" s="341"/>
      <c r="S338" s="341"/>
    </row>
    <row r="339" spans="1:19">
      <c r="A339" s="431" t="str">
        <f t="shared" si="5"/>
        <v/>
      </c>
      <c r="B339" s="341"/>
      <c r="C339" s="341"/>
      <c r="D339" s="341"/>
      <c r="E339" s="341"/>
      <c r="F339" s="341"/>
      <c r="G339" s="341"/>
      <c r="H339" s="341"/>
      <c r="J339" s="341"/>
      <c r="K339" s="341"/>
      <c r="L339" s="341"/>
      <c r="M339" s="341"/>
      <c r="N339" s="341"/>
      <c r="O339" s="341"/>
      <c r="P339" s="341"/>
      <c r="Q339" s="341"/>
      <c r="R339" s="341"/>
      <c r="S339" s="341"/>
    </row>
    <row r="340" spans="1:19">
      <c r="A340" s="431" t="str">
        <f t="shared" si="5"/>
        <v/>
      </c>
      <c r="B340" s="341"/>
      <c r="C340" s="341"/>
      <c r="D340" s="341"/>
      <c r="E340" s="341"/>
      <c r="F340" s="341"/>
      <c r="G340" s="341"/>
      <c r="H340" s="341"/>
      <c r="J340" s="341"/>
      <c r="K340" s="341"/>
      <c r="L340" s="341"/>
      <c r="M340" s="341"/>
      <c r="N340" s="341"/>
      <c r="O340" s="341"/>
      <c r="P340" s="341"/>
      <c r="Q340" s="341"/>
      <c r="R340" s="341"/>
      <c r="S340" s="341"/>
    </row>
    <row r="341" spans="1:19">
      <c r="A341" s="431" t="str">
        <f t="shared" si="5"/>
        <v/>
      </c>
      <c r="B341" s="341"/>
      <c r="C341" s="341"/>
      <c r="D341" s="341"/>
      <c r="E341" s="341"/>
      <c r="F341" s="341"/>
      <c r="G341" s="341"/>
      <c r="H341" s="341"/>
      <c r="I341" s="341"/>
      <c r="J341" s="341"/>
      <c r="K341" s="341"/>
      <c r="L341" s="341"/>
      <c r="M341" s="341"/>
      <c r="N341" s="341"/>
      <c r="O341" s="341"/>
      <c r="P341" s="341"/>
      <c r="Q341" s="341"/>
      <c r="R341" s="341"/>
      <c r="S341" s="341"/>
    </row>
    <row r="342" spans="1:19">
      <c r="A342" s="431" t="str">
        <f t="shared" si="5"/>
        <v/>
      </c>
      <c r="B342" s="341"/>
      <c r="C342" s="341"/>
      <c r="D342" s="341"/>
      <c r="E342" s="341"/>
      <c r="F342" s="341"/>
      <c r="G342" s="341"/>
      <c r="H342" s="341"/>
      <c r="J342" s="341"/>
      <c r="K342" s="341"/>
      <c r="L342" s="341"/>
      <c r="M342" s="341"/>
      <c r="N342" s="341"/>
      <c r="O342" s="341"/>
      <c r="P342" s="341"/>
      <c r="Q342" s="341"/>
      <c r="R342" s="341"/>
      <c r="S342" s="341"/>
    </row>
    <row r="343" spans="1:19">
      <c r="A343" s="431" t="str">
        <f t="shared" si="5"/>
        <v/>
      </c>
      <c r="B343" s="341"/>
      <c r="C343" s="341"/>
      <c r="D343" s="341"/>
      <c r="E343" s="341"/>
      <c r="F343" s="341"/>
      <c r="G343" s="341"/>
      <c r="H343" s="341"/>
      <c r="J343" s="341"/>
      <c r="K343" s="341"/>
      <c r="L343" s="341"/>
      <c r="M343" s="341"/>
      <c r="N343" s="341"/>
      <c r="O343" s="341"/>
      <c r="P343" s="341"/>
      <c r="Q343" s="341"/>
      <c r="R343" s="341"/>
      <c r="S343" s="341"/>
    </row>
    <row r="344" spans="1:19">
      <c r="A344" s="431" t="str">
        <f t="shared" si="5"/>
        <v/>
      </c>
      <c r="B344" s="341"/>
      <c r="C344" s="341"/>
      <c r="D344" s="341"/>
      <c r="E344" s="341"/>
      <c r="F344" s="341"/>
      <c r="G344" s="341"/>
      <c r="H344" s="341"/>
      <c r="J344" s="341"/>
      <c r="K344" s="341"/>
      <c r="L344" s="341"/>
      <c r="M344" s="341"/>
      <c r="N344" s="341"/>
      <c r="O344" s="341"/>
      <c r="P344" s="341"/>
      <c r="Q344" s="341"/>
      <c r="R344" s="341"/>
      <c r="S344" s="341"/>
    </row>
    <row r="345" spans="1:19">
      <c r="A345" s="431" t="str">
        <f t="shared" si="5"/>
        <v/>
      </c>
      <c r="B345" s="341"/>
      <c r="C345" s="341"/>
      <c r="D345" s="341"/>
      <c r="E345" s="341"/>
      <c r="F345" s="341"/>
      <c r="G345" s="341"/>
      <c r="H345" s="341"/>
      <c r="J345" s="341"/>
      <c r="K345" s="341"/>
      <c r="L345" s="341"/>
      <c r="M345" s="341"/>
      <c r="N345" s="341"/>
      <c r="O345" s="341"/>
      <c r="P345" s="341"/>
      <c r="Q345" s="341"/>
      <c r="R345" s="341"/>
      <c r="S345" s="341"/>
    </row>
    <row r="346" spans="1:19">
      <c r="A346" s="431" t="str">
        <f t="shared" si="5"/>
        <v/>
      </c>
      <c r="B346" s="341"/>
      <c r="C346" s="341"/>
      <c r="D346" s="341"/>
      <c r="E346" s="341"/>
      <c r="F346" s="341"/>
      <c r="G346" s="341"/>
      <c r="H346" s="341"/>
      <c r="J346" s="341"/>
      <c r="K346" s="341"/>
      <c r="L346" s="341"/>
      <c r="M346" s="341"/>
      <c r="N346" s="341"/>
      <c r="O346" s="341"/>
      <c r="P346" s="341"/>
      <c r="Q346" s="341"/>
      <c r="R346" s="341"/>
      <c r="S346" s="341"/>
    </row>
    <row r="347" spans="1:19">
      <c r="A347" s="431" t="str">
        <f t="shared" si="5"/>
        <v/>
      </c>
      <c r="B347" s="341"/>
      <c r="C347" s="341"/>
      <c r="D347" s="341"/>
      <c r="E347" s="341"/>
      <c r="F347" s="341"/>
      <c r="G347" s="341"/>
      <c r="H347" s="341"/>
      <c r="J347" s="341"/>
      <c r="K347" s="341"/>
      <c r="L347" s="341"/>
      <c r="M347" s="341"/>
      <c r="N347" s="341"/>
      <c r="O347" s="341"/>
      <c r="P347" s="341"/>
      <c r="Q347" s="341"/>
      <c r="R347" s="341"/>
      <c r="S347" s="341"/>
    </row>
    <row r="348" spans="1:19">
      <c r="A348" s="431" t="str">
        <f t="shared" si="5"/>
        <v/>
      </c>
      <c r="B348" s="341"/>
      <c r="C348" s="341"/>
      <c r="D348" s="341"/>
      <c r="E348" s="341"/>
      <c r="F348" s="341"/>
      <c r="G348" s="341"/>
      <c r="H348" s="341"/>
      <c r="J348" s="341"/>
      <c r="K348" s="341"/>
      <c r="L348" s="341"/>
      <c r="M348" s="341"/>
      <c r="N348" s="341"/>
      <c r="O348" s="341"/>
      <c r="P348" s="341"/>
      <c r="Q348" s="341"/>
      <c r="R348" s="341"/>
      <c r="S348" s="341"/>
    </row>
    <row r="349" spans="1:19">
      <c r="A349" s="431" t="str">
        <f t="shared" si="5"/>
        <v/>
      </c>
      <c r="B349" s="341"/>
      <c r="C349" s="341"/>
      <c r="D349" s="341"/>
      <c r="E349" s="341"/>
      <c r="F349" s="341"/>
      <c r="G349" s="341"/>
      <c r="H349" s="341"/>
      <c r="J349" s="341"/>
      <c r="K349" s="341"/>
      <c r="L349" s="341"/>
      <c r="M349" s="341"/>
      <c r="N349" s="341"/>
      <c r="O349" s="341"/>
      <c r="P349" s="341"/>
      <c r="Q349" s="341"/>
      <c r="R349" s="341"/>
      <c r="S349" s="341"/>
    </row>
    <row r="350" spans="1:19">
      <c r="A350" s="431" t="str">
        <f t="shared" si="5"/>
        <v/>
      </c>
      <c r="B350" s="341"/>
      <c r="C350" s="341"/>
      <c r="D350" s="341"/>
      <c r="E350" s="341"/>
      <c r="F350" s="341"/>
      <c r="G350" s="341"/>
      <c r="H350" s="341"/>
      <c r="J350" s="341"/>
      <c r="K350" s="341"/>
      <c r="L350" s="341"/>
      <c r="M350" s="341"/>
      <c r="N350" s="341"/>
      <c r="O350" s="341"/>
      <c r="P350" s="341"/>
      <c r="Q350" s="341"/>
      <c r="R350" s="341"/>
      <c r="S350" s="341"/>
    </row>
    <row r="351" spans="1:19">
      <c r="A351" s="431" t="str">
        <f t="shared" si="5"/>
        <v/>
      </c>
      <c r="B351" s="341"/>
      <c r="C351" s="341"/>
      <c r="D351" s="341"/>
      <c r="E351" s="341"/>
      <c r="F351" s="341"/>
      <c r="G351" s="341"/>
      <c r="H351" s="341"/>
      <c r="I351" s="341"/>
      <c r="J351" s="341"/>
      <c r="K351" s="341"/>
      <c r="L351" s="341"/>
      <c r="M351" s="341"/>
      <c r="N351" s="341"/>
      <c r="O351" s="341"/>
      <c r="P351" s="341"/>
      <c r="Q351" s="341"/>
      <c r="R351" s="341"/>
      <c r="S351" s="341"/>
    </row>
    <row r="352" spans="1:19">
      <c r="A352" s="431" t="str">
        <f t="shared" si="5"/>
        <v/>
      </c>
      <c r="B352" s="341"/>
      <c r="C352" s="341"/>
      <c r="D352" s="341"/>
      <c r="E352" s="341"/>
      <c r="F352" s="341"/>
      <c r="G352" s="341"/>
      <c r="H352" s="341"/>
      <c r="J352" s="341"/>
      <c r="K352" s="341"/>
      <c r="L352" s="341"/>
      <c r="M352" s="341"/>
      <c r="N352" s="341"/>
      <c r="O352" s="341"/>
      <c r="P352" s="341"/>
      <c r="Q352" s="341"/>
      <c r="R352" s="341"/>
      <c r="S352" s="341"/>
    </row>
    <row r="353" spans="1:19">
      <c r="A353" s="431" t="str">
        <f t="shared" si="5"/>
        <v/>
      </c>
      <c r="B353" s="341"/>
      <c r="C353" s="341"/>
      <c r="D353" s="341"/>
      <c r="E353" s="341"/>
      <c r="F353" s="341"/>
      <c r="G353" s="341"/>
      <c r="H353" s="341"/>
      <c r="J353" s="341"/>
      <c r="K353" s="341"/>
      <c r="L353" s="341"/>
      <c r="M353" s="341"/>
      <c r="N353" s="341"/>
      <c r="O353" s="341"/>
      <c r="P353" s="341"/>
      <c r="Q353" s="341"/>
      <c r="R353" s="341"/>
      <c r="S353" s="341"/>
    </row>
    <row r="354" spans="1:19">
      <c r="A354" s="431" t="str">
        <f t="shared" si="5"/>
        <v/>
      </c>
      <c r="B354" s="341"/>
      <c r="C354" s="341"/>
      <c r="D354" s="341"/>
      <c r="E354" s="341"/>
      <c r="F354" s="341"/>
      <c r="G354" s="341"/>
      <c r="H354" s="341"/>
      <c r="J354" s="341"/>
      <c r="K354" s="341"/>
      <c r="L354" s="341"/>
      <c r="M354" s="341"/>
      <c r="N354" s="341"/>
      <c r="O354" s="341"/>
      <c r="P354" s="341"/>
      <c r="Q354" s="341"/>
      <c r="R354" s="341"/>
      <c r="S354" s="341"/>
    </row>
    <row r="355" spans="1:19">
      <c r="A355" s="431" t="str">
        <f t="shared" si="5"/>
        <v/>
      </c>
      <c r="B355" s="341"/>
      <c r="C355" s="341"/>
      <c r="D355" s="341"/>
      <c r="E355" s="341"/>
      <c r="F355" s="341"/>
      <c r="G355" s="341"/>
      <c r="H355" s="341"/>
      <c r="J355" s="341"/>
      <c r="K355" s="341"/>
      <c r="L355" s="341"/>
      <c r="M355" s="341"/>
      <c r="N355" s="341"/>
      <c r="O355" s="341"/>
      <c r="P355" s="341"/>
      <c r="Q355" s="341"/>
      <c r="R355" s="341"/>
      <c r="S355" s="341"/>
    </row>
    <row r="356" spans="1:19">
      <c r="A356" s="431" t="str">
        <f t="shared" si="5"/>
        <v/>
      </c>
      <c r="B356" s="341"/>
      <c r="C356" s="341"/>
      <c r="D356" s="341"/>
      <c r="E356" s="341"/>
      <c r="F356" s="341"/>
      <c r="G356" s="341"/>
      <c r="H356" s="341"/>
      <c r="J356" s="341"/>
      <c r="K356" s="341"/>
      <c r="L356" s="341"/>
      <c r="M356" s="341"/>
      <c r="N356" s="341"/>
      <c r="O356" s="341"/>
      <c r="P356" s="341"/>
      <c r="Q356" s="341"/>
      <c r="R356" s="341"/>
      <c r="S356" s="341"/>
    </row>
    <row r="357" spans="1:19">
      <c r="A357" s="431" t="str">
        <f t="shared" si="5"/>
        <v/>
      </c>
      <c r="B357" s="341"/>
      <c r="C357" s="341"/>
      <c r="D357" s="341"/>
      <c r="E357" s="341"/>
      <c r="F357" s="341"/>
      <c r="G357" s="341"/>
      <c r="H357" s="341"/>
      <c r="J357" s="341"/>
      <c r="K357" s="341"/>
      <c r="L357" s="341"/>
      <c r="M357" s="341"/>
      <c r="N357" s="341"/>
      <c r="O357" s="341"/>
      <c r="P357" s="341"/>
      <c r="Q357" s="341"/>
      <c r="R357" s="341"/>
      <c r="S357" s="341"/>
    </row>
    <row r="358" spans="1:19">
      <c r="A358" s="431" t="str">
        <f t="shared" si="5"/>
        <v/>
      </c>
      <c r="B358" s="341"/>
      <c r="C358" s="341"/>
      <c r="D358" s="341"/>
      <c r="E358" s="341"/>
      <c r="F358" s="341"/>
      <c r="G358" s="341"/>
      <c r="H358" s="341"/>
      <c r="I358" s="341"/>
      <c r="J358" s="341"/>
      <c r="K358" s="341"/>
      <c r="L358" s="341"/>
      <c r="M358" s="341"/>
      <c r="N358" s="341"/>
      <c r="O358" s="341"/>
      <c r="P358" s="341"/>
      <c r="Q358" s="341"/>
      <c r="R358" s="341"/>
      <c r="S358" s="341"/>
    </row>
    <row r="359" spans="1:19">
      <c r="A359" s="431" t="str">
        <f t="shared" si="5"/>
        <v/>
      </c>
      <c r="B359" s="341"/>
      <c r="C359" s="341"/>
      <c r="D359" s="341"/>
      <c r="E359" s="341"/>
      <c r="F359" s="341"/>
      <c r="G359" s="341"/>
      <c r="H359" s="341"/>
      <c r="J359" s="341"/>
      <c r="K359" s="341"/>
      <c r="L359" s="341"/>
      <c r="M359" s="341"/>
      <c r="N359" s="341"/>
      <c r="O359" s="341"/>
      <c r="P359" s="341"/>
      <c r="Q359" s="341"/>
      <c r="R359" s="341"/>
      <c r="S359" s="341"/>
    </row>
    <row r="360" spans="1:19">
      <c r="A360" s="431" t="str">
        <f t="shared" si="5"/>
        <v/>
      </c>
      <c r="B360" s="341"/>
      <c r="C360" s="341"/>
      <c r="D360" s="341"/>
      <c r="E360" s="341"/>
      <c r="F360" s="341"/>
      <c r="G360" s="341"/>
      <c r="H360" s="341"/>
      <c r="J360" s="341"/>
      <c r="K360" s="341"/>
      <c r="L360" s="341"/>
      <c r="M360" s="341"/>
      <c r="N360" s="341"/>
      <c r="O360" s="341"/>
      <c r="P360" s="341"/>
      <c r="Q360" s="341"/>
      <c r="R360" s="341"/>
      <c r="S360" s="341"/>
    </row>
    <row r="361" spans="1:19">
      <c r="A361" s="431" t="str">
        <f t="shared" si="5"/>
        <v/>
      </c>
      <c r="B361" s="341"/>
      <c r="C361" s="341"/>
      <c r="D361" s="341"/>
      <c r="E361" s="341"/>
      <c r="F361" s="341"/>
      <c r="G361" s="341"/>
      <c r="H361" s="341"/>
      <c r="J361" s="341"/>
      <c r="K361" s="341"/>
      <c r="L361" s="341"/>
      <c r="M361" s="341"/>
      <c r="N361" s="341"/>
      <c r="O361" s="341"/>
      <c r="P361" s="341"/>
      <c r="Q361" s="341"/>
      <c r="R361" s="341"/>
      <c r="S361" s="341"/>
    </row>
    <row r="362" spans="1:19">
      <c r="A362" s="431" t="str">
        <f t="shared" si="5"/>
        <v/>
      </c>
      <c r="B362" s="341"/>
      <c r="C362" s="341"/>
      <c r="D362" s="341"/>
      <c r="E362" s="341"/>
      <c r="F362" s="341"/>
      <c r="G362" s="341"/>
      <c r="H362" s="341"/>
      <c r="J362" s="341"/>
      <c r="K362" s="341"/>
      <c r="L362" s="341"/>
      <c r="M362" s="341"/>
      <c r="N362" s="341"/>
      <c r="O362" s="341"/>
      <c r="P362" s="341"/>
      <c r="Q362" s="341"/>
      <c r="R362" s="341"/>
      <c r="S362" s="341"/>
    </row>
    <row r="363" spans="1:19">
      <c r="A363" s="431" t="str">
        <f t="shared" si="5"/>
        <v/>
      </c>
      <c r="B363" s="341"/>
      <c r="C363" s="341"/>
      <c r="D363" s="341"/>
      <c r="E363" s="341"/>
      <c r="F363" s="341"/>
      <c r="G363" s="341"/>
      <c r="H363" s="341"/>
      <c r="I363" s="341"/>
      <c r="J363" s="341"/>
      <c r="K363" s="341"/>
      <c r="L363" s="341"/>
      <c r="M363" s="341"/>
      <c r="N363" s="341"/>
      <c r="O363" s="341"/>
      <c r="P363" s="341"/>
      <c r="Q363" s="341"/>
      <c r="R363" s="341"/>
      <c r="S363" s="341"/>
    </row>
    <row r="364" spans="1:19">
      <c r="A364" s="431" t="str">
        <f t="shared" si="5"/>
        <v/>
      </c>
      <c r="B364" s="341"/>
      <c r="C364" s="341"/>
      <c r="D364" s="341"/>
      <c r="E364" s="341"/>
      <c r="F364" s="341"/>
      <c r="G364" s="341"/>
      <c r="H364" s="341"/>
      <c r="J364" s="341"/>
      <c r="K364" s="341"/>
      <c r="L364" s="341"/>
      <c r="M364" s="341"/>
      <c r="N364" s="341"/>
      <c r="O364" s="341"/>
      <c r="P364" s="341"/>
      <c r="Q364" s="341"/>
      <c r="R364" s="341"/>
      <c r="S364" s="341"/>
    </row>
    <row r="365" spans="1:19">
      <c r="A365" s="431" t="str">
        <f t="shared" si="5"/>
        <v/>
      </c>
      <c r="B365" s="341"/>
      <c r="C365" s="341"/>
      <c r="D365" s="341"/>
      <c r="E365" s="341"/>
      <c r="F365" s="341"/>
      <c r="G365" s="341"/>
      <c r="H365" s="341"/>
      <c r="J365" s="341"/>
      <c r="K365" s="341"/>
      <c r="L365" s="341"/>
      <c r="M365" s="341"/>
      <c r="N365" s="341"/>
      <c r="O365" s="341"/>
      <c r="P365" s="341"/>
      <c r="Q365" s="341"/>
      <c r="R365" s="341"/>
      <c r="S365" s="341"/>
    </row>
    <row r="366" spans="1:19">
      <c r="A366" s="431" t="str">
        <f t="shared" si="5"/>
        <v/>
      </c>
      <c r="B366" s="341"/>
      <c r="C366" s="341"/>
      <c r="D366" s="341"/>
      <c r="E366" s="341"/>
      <c r="F366" s="341"/>
      <c r="G366" s="341"/>
      <c r="H366" s="341"/>
      <c r="J366" s="341"/>
      <c r="K366" s="341"/>
      <c r="L366" s="341"/>
      <c r="M366" s="341"/>
      <c r="N366" s="341"/>
      <c r="O366" s="341"/>
      <c r="P366" s="341"/>
      <c r="Q366" s="341"/>
      <c r="R366" s="341"/>
      <c r="S366" s="341"/>
    </row>
    <row r="367" spans="1:19">
      <c r="A367" s="431" t="str">
        <f t="shared" si="5"/>
        <v/>
      </c>
      <c r="B367" s="341"/>
      <c r="C367" s="341"/>
      <c r="D367" s="341"/>
      <c r="E367" s="341"/>
      <c r="F367" s="341"/>
      <c r="G367" s="341"/>
      <c r="H367" s="341"/>
      <c r="J367" s="341"/>
      <c r="K367" s="341"/>
      <c r="L367" s="341"/>
      <c r="M367" s="341"/>
      <c r="N367" s="341"/>
      <c r="O367" s="341"/>
      <c r="P367" s="341"/>
      <c r="Q367" s="341"/>
      <c r="R367" s="341"/>
      <c r="S367" s="341"/>
    </row>
    <row r="368" spans="1:19">
      <c r="A368" s="431" t="str">
        <f t="shared" si="5"/>
        <v/>
      </c>
      <c r="B368" s="341"/>
      <c r="C368" s="341"/>
      <c r="D368" s="341"/>
      <c r="E368" s="341"/>
      <c r="F368" s="341"/>
      <c r="G368" s="341"/>
      <c r="H368" s="341"/>
      <c r="J368" s="341"/>
      <c r="K368" s="341"/>
      <c r="L368" s="341"/>
      <c r="M368" s="341"/>
      <c r="N368" s="341"/>
      <c r="O368" s="341"/>
      <c r="P368" s="341"/>
      <c r="Q368" s="341"/>
      <c r="R368" s="341"/>
      <c r="S368" s="341"/>
    </row>
  </sheetData>
  <autoFilter ref="B1:DS364" xr:uid="{B2D1FE47-616E-42C8-B0E8-65CE65E42798}">
    <sortState ref="B2:DN368">
      <sortCondition ref="F1:F364"/>
    </sortState>
  </autoFilter>
  <sortState ref="C3:CW1936">
    <sortCondition ref="E3:E1936"/>
    <sortCondition ref="K3:K1936"/>
    <sortCondition ref="L3:L1936"/>
    <sortCondition ref="G3:G1936"/>
    <sortCondition ref="I3:I1936"/>
  </sortState>
  <customSheetViews>
    <customSheetView guid="{247A5D4D-80F1-4466-92F7-7A3BC78E450F}" filter="1" showAutoFilter="1">
      <pane xSplit="7" ySplit="1960" topLeftCell="Q2372" activePane="bottomRight" state="frozen"/>
      <selection pane="bottomRight" activeCell="C43" sqref="C43"/>
      <pageMargins left="0.75" right="0.75" top="1" bottom="1" header="0.51200000000000001" footer="0.51200000000000001"/>
      <pageSetup paperSize="9" orientation="portrait" verticalDpi="0"/>
      <headerFooter alignWithMargins="0"/>
      <autoFilter ref="A2:CU4212" xr:uid="{00000000-0000-0000-0000-000000000000}">
        <filterColumn colId="4">
          <filters>
            <filter val="1"/>
          </filters>
        </filterColumn>
        <filterColumn colId="6">
          <filters>
            <filter val="舞鶴市"/>
          </filters>
        </filterColumn>
        <sortState ref="A3:CU4212">
          <sortCondition ref="A2:A4376"/>
        </sortState>
      </autoFilter>
    </customSheetView>
  </customSheetViews>
  <phoneticPr fontId="3"/>
  <pageMargins left="0.75" right="0.75" top="1" bottom="1" header="0.51200000000000001" footer="0.51200000000000001"/>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election activeCell="C43" sqref="C43"/>
    </sheetView>
  </sheetViews>
  <sheetFormatPr defaultRowHeight="14.4"/>
  <sheetData/>
  <customSheetViews>
    <customSheetView guid="{247A5D4D-80F1-4466-92F7-7A3BC78E450F}">
      <selection activeCell="C43" sqref="C43"/>
      <pageMargins left="0.7" right="0.7" top="0.75" bottom="0.75" header="0.3" footer="0.3"/>
    </customSheetView>
  </customSheetViews>
  <phoneticPr fontId="3"/>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J11"/>
  <sheetViews>
    <sheetView workbookViewId="0">
      <selection activeCell="J13" sqref="J13"/>
    </sheetView>
  </sheetViews>
  <sheetFormatPr defaultRowHeight="14.4"/>
  <sheetData>
    <row r="11" spans="10:10">
      <c r="J11" t="s">
        <v>1428</v>
      </c>
    </row>
  </sheetData>
  <customSheetViews>
    <customSheetView guid="{247A5D4D-80F1-4466-92F7-7A3BC78E450F}">
      <selection activeCell="C43" sqref="C43"/>
      <pageMargins left="0.7" right="0.7" top="0.75" bottom="0.75" header="0.3" footer="0.3"/>
    </customSheetView>
  </customSheetViews>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111</vt:i4>
      </vt:variant>
    </vt:vector>
  </HeadingPairs>
  <TitlesOfParts>
    <vt:vector size="180" baseType="lpstr">
      <vt:lpstr>注意</vt:lpstr>
      <vt:lpstr>簡1</vt:lpstr>
      <vt:lpstr>簡2</vt:lpstr>
      <vt:lpstr>公1</vt:lpstr>
      <vt:lpstr>公2</vt:lpstr>
      <vt:lpstr>公3</vt:lpstr>
      <vt:lpstr>公4</vt:lpstr>
      <vt:lpstr>公5</vt:lpstr>
      <vt:lpstr>公6</vt:lpstr>
      <vt:lpstr>公7</vt:lpstr>
      <vt:lpstr>環1</vt:lpstr>
      <vt:lpstr>環2</vt:lpstr>
      <vt:lpstr>環3</vt:lpstr>
      <vt:lpstr>環4</vt:lpstr>
      <vt:lpstr>環5</vt:lpstr>
      <vt:lpstr>環6</vt:lpstr>
      <vt:lpstr>環7</vt:lpstr>
      <vt:lpstr>農1</vt:lpstr>
      <vt:lpstr>農2</vt:lpstr>
      <vt:lpstr>農3</vt:lpstr>
      <vt:lpstr>農4</vt:lpstr>
      <vt:lpstr>農5</vt:lpstr>
      <vt:lpstr>農6</vt:lpstr>
      <vt:lpstr>農7</vt:lpstr>
      <vt:lpstr>漁1</vt:lpstr>
      <vt:lpstr>漁2</vt:lpstr>
      <vt:lpstr>漁3</vt:lpstr>
      <vt:lpstr>漁4</vt:lpstr>
      <vt:lpstr>漁5</vt:lpstr>
      <vt:lpstr>漁6</vt:lpstr>
      <vt:lpstr>漁7</vt:lpstr>
      <vt:lpstr>林1</vt:lpstr>
      <vt:lpstr>林2</vt:lpstr>
      <vt:lpstr>林3</vt:lpstr>
      <vt:lpstr>林4</vt:lpstr>
      <vt:lpstr>林5</vt:lpstr>
      <vt:lpstr>林6</vt:lpstr>
      <vt:lpstr>林7</vt:lpstr>
      <vt:lpstr>排1</vt:lpstr>
      <vt:lpstr>排2</vt:lpstr>
      <vt:lpstr>排3</vt:lpstr>
      <vt:lpstr>排4</vt:lpstr>
      <vt:lpstr>排5</vt:lpstr>
      <vt:lpstr>排6 </vt:lpstr>
      <vt:lpstr>排7</vt:lpstr>
      <vt:lpstr>特1</vt:lpstr>
      <vt:lpstr>特2</vt:lpstr>
      <vt:lpstr>特3</vt:lpstr>
      <vt:lpstr>特4</vt:lpstr>
      <vt:lpstr>特5</vt:lpstr>
      <vt:lpstr>特6</vt:lpstr>
      <vt:lpstr>特7</vt:lpstr>
      <vt:lpstr>港1</vt:lpstr>
      <vt:lpstr>港2</vt:lpstr>
      <vt:lpstr>と1</vt:lpstr>
      <vt:lpstr>と2</vt:lpstr>
      <vt:lpstr>電気１</vt:lpstr>
      <vt:lpstr>電気２</vt:lpstr>
      <vt:lpstr>宅そ1</vt:lpstr>
      <vt:lpstr>そ2</vt:lpstr>
      <vt:lpstr>そ3</vt:lpstr>
      <vt:lpstr>駐1</vt:lpstr>
      <vt:lpstr>駐2</vt:lpstr>
      <vt:lpstr>介1</vt:lpstr>
      <vt:lpstr>介2</vt:lpstr>
      <vt:lpstr>介3</vt:lpstr>
      <vt:lpstr>決統データ</vt:lpstr>
      <vt:lpstr>Sheet1</vt:lpstr>
      <vt:lpstr>Sheet2</vt:lpstr>
      <vt:lpstr>そ2!Print_Area</vt:lpstr>
      <vt:lpstr>そ3!Print_Area</vt:lpstr>
      <vt:lpstr>と1!Print_Area</vt:lpstr>
      <vt:lpstr>と2!Print_Area</vt:lpstr>
      <vt:lpstr>介1!Print_Area</vt:lpstr>
      <vt:lpstr>介2!Print_Area</vt:lpstr>
      <vt:lpstr>介3!Print_Area</vt:lpstr>
      <vt:lpstr>環1!Print_Area</vt:lpstr>
      <vt:lpstr>環2!Print_Area</vt:lpstr>
      <vt:lpstr>環3!Print_Area</vt:lpstr>
      <vt:lpstr>環4!Print_Area</vt:lpstr>
      <vt:lpstr>環5!Print_Area</vt:lpstr>
      <vt:lpstr>環6!Print_Area</vt:lpstr>
      <vt:lpstr>環7!Print_Area</vt:lpstr>
      <vt:lpstr>簡1!Print_Area</vt:lpstr>
      <vt:lpstr>簡2!Print_Area</vt:lpstr>
      <vt:lpstr>漁1!Print_Area</vt:lpstr>
      <vt:lpstr>漁2!Print_Area</vt:lpstr>
      <vt:lpstr>漁3!Print_Area</vt:lpstr>
      <vt:lpstr>漁4!Print_Area</vt:lpstr>
      <vt:lpstr>漁5!Print_Area</vt:lpstr>
      <vt:lpstr>漁6!Print_Area</vt:lpstr>
      <vt:lpstr>漁7!Print_Area</vt:lpstr>
      <vt:lpstr>公1!Print_Area</vt:lpstr>
      <vt:lpstr>公2!Print_Area</vt:lpstr>
      <vt:lpstr>公3!Print_Area</vt:lpstr>
      <vt:lpstr>公4!Print_Area</vt:lpstr>
      <vt:lpstr>公5!Print_Area</vt:lpstr>
      <vt:lpstr>公6!Print_Area</vt:lpstr>
      <vt:lpstr>公7!Print_Area</vt:lpstr>
      <vt:lpstr>港1!Print_Area</vt:lpstr>
      <vt:lpstr>港2!Print_Area</vt:lpstr>
      <vt:lpstr>宅そ1!Print_Area</vt:lpstr>
      <vt:lpstr>駐1!Print_Area</vt:lpstr>
      <vt:lpstr>駐2!Print_Area</vt:lpstr>
      <vt:lpstr>電気１!Print_Area</vt:lpstr>
      <vt:lpstr>電気２!Print_Area</vt:lpstr>
      <vt:lpstr>特1!Print_Area</vt:lpstr>
      <vt:lpstr>特2!Print_Area</vt:lpstr>
      <vt:lpstr>特3!Print_Area</vt:lpstr>
      <vt:lpstr>特4!Print_Area</vt:lpstr>
      <vt:lpstr>特5!Print_Area</vt:lpstr>
      <vt:lpstr>特6!Print_Area</vt:lpstr>
      <vt:lpstr>特7!Print_Area</vt:lpstr>
      <vt:lpstr>農1!Print_Area</vt:lpstr>
      <vt:lpstr>農2!Print_Area</vt:lpstr>
      <vt:lpstr>農3!Print_Area</vt:lpstr>
      <vt:lpstr>農4!Print_Area</vt:lpstr>
      <vt:lpstr>農5!Print_Area</vt:lpstr>
      <vt:lpstr>農6!Print_Area</vt:lpstr>
      <vt:lpstr>農7!Print_Area</vt:lpstr>
      <vt:lpstr>排1!Print_Area</vt:lpstr>
      <vt:lpstr>排2!Print_Area</vt:lpstr>
      <vt:lpstr>排3!Print_Area</vt:lpstr>
      <vt:lpstr>排4!Print_Area</vt:lpstr>
      <vt:lpstr>排5!Print_Area</vt:lpstr>
      <vt:lpstr>'排6 '!Print_Area</vt:lpstr>
      <vt:lpstr>排7!Print_Area</vt:lpstr>
      <vt:lpstr>林1!Print_Area</vt:lpstr>
      <vt:lpstr>林2!Print_Area</vt:lpstr>
      <vt:lpstr>林3!Print_Area</vt:lpstr>
      <vt:lpstr>林4!Print_Area</vt:lpstr>
      <vt:lpstr>林5!Print_Area</vt:lpstr>
      <vt:lpstr>林6!Print_Area</vt:lpstr>
      <vt:lpstr>林7!Print_Area</vt:lpstr>
      <vt:lpstr>そ2!Print_Titles</vt:lpstr>
      <vt:lpstr>そ3!Print_Titles</vt:lpstr>
      <vt:lpstr>と2!Print_Titles</vt:lpstr>
      <vt:lpstr>介1!Print_Titles</vt:lpstr>
      <vt:lpstr>介2!Print_Titles</vt:lpstr>
      <vt:lpstr>介3!Print_Titles</vt:lpstr>
      <vt:lpstr>環1!Print_Titles</vt:lpstr>
      <vt:lpstr>環2!Print_Titles</vt:lpstr>
      <vt:lpstr>環3!Print_Titles</vt:lpstr>
      <vt:lpstr>環4!Print_Titles</vt:lpstr>
      <vt:lpstr>環5!Print_Titles</vt:lpstr>
      <vt:lpstr>環6!Print_Titles</vt:lpstr>
      <vt:lpstr>環7!Print_Titles</vt:lpstr>
      <vt:lpstr>簡1!Print_Titles</vt:lpstr>
      <vt:lpstr>簡2!Print_Titles</vt:lpstr>
      <vt:lpstr>漁2!Print_Titles</vt:lpstr>
      <vt:lpstr>漁6!Print_Titles</vt:lpstr>
      <vt:lpstr>漁7!Print_Titles</vt:lpstr>
      <vt:lpstr>公1!Print_Titles</vt:lpstr>
      <vt:lpstr>公2!Print_Titles</vt:lpstr>
      <vt:lpstr>公3!Print_Titles</vt:lpstr>
      <vt:lpstr>公4!Print_Titles</vt:lpstr>
      <vt:lpstr>公5!Print_Titles</vt:lpstr>
      <vt:lpstr>公6!Print_Titles</vt:lpstr>
      <vt:lpstr>公7!Print_Titles</vt:lpstr>
      <vt:lpstr>港2!Print_Titles</vt:lpstr>
      <vt:lpstr>宅そ1!Print_Titles</vt:lpstr>
      <vt:lpstr>駐1!Print_Titles</vt:lpstr>
      <vt:lpstr>駐2!Print_Titles</vt:lpstr>
      <vt:lpstr>電気１!Print_Titles</vt:lpstr>
      <vt:lpstr>電気２!Print_Titles</vt:lpstr>
      <vt:lpstr>特2!Print_Titles</vt:lpstr>
      <vt:lpstr>特6!Print_Titles</vt:lpstr>
      <vt:lpstr>農1!Print_Titles</vt:lpstr>
      <vt:lpstr>農2!Print_Titles</vt:lpstr>
      <vt:lpstr>農3!Print_Titles</vt:lpstr>
      <vt:lpstr>農4!Print_Titles</vt:lpstr>
      <vt:lpstr>農5!Print_Titles</vt:lpstr>
      <vt:lpstr>農6!Print_Titles</vt:lpstr>
      <vt:lpstr>農7!Print_Titles</vt:lpstr>
      <vt:lpstr>排2!Print_Titles</vt:lpstr>
      <vt:lpstr>'排6 '!Print_Titles</vt:lpstr>
      <vt:lpstr>排7!Print_Titles</vt:lpstr>
      <vt:lpstr>林2!Print_Titles</vt:lpstr>
      <vt:lpstr>林6!Print_Titles</vt:lpstr>
      <vt:lpstr>林7!Print_Titles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成史朗</cp:lastModifiedBy>
  <cp:lastPrinted>2025-01-20T02:00:21Z</cp:lastPrinted>
  <dcterms:modified xsi:type="dcterms:W3CDTF">2025-01-27T07:37:11Z</dcterms:modified>
</cp:coreProperties>
</file>