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90" activeTab="0"/>
  </bookViews>
  <sheets>
    <sheet name="報告書" sheetId="1" r:id="rId1"/>
    <sheet name="確認条件" sheetId="2" r:id="rId2"/>
  </sheets>
  <definedNames>
    <definedName name="_xlfn.COUNTIFS" hidden="1">#NAME?</definedName>
    <definedName name="_xlfn.IFERROR" hidden="1">#NAME?</definedName>
    <definedName name="_xlnm.Print_Area" localSheetId="0">'報告書'!$B$2:$L$123</definedName>
    <definedName name="_xlnm.Print_Titles" localSheetId="0">'報告書'!$37:$39</definedName>
    <definedName name="TYPENAME">'確認条件'!$A$3:$A$14</definedName>
    <definedName name="種類">'確認条件'!$A$3:$A$14</definedName>
  </definedNames>
  <calcPr fullCalcOnLoad="1"/>
</workbook>
</file>

<file path=xl/comments1.xml><?xml version="1.0" encoding="utf-8"?>
<comments xmlns="http://schemas.openxmlformats.org/spreadsheetml/2006/main">
  <authors>
    <author>作成者</author>
  </authors>
  <commentList>
    <comment ref="S133" authorId="0">
      <text>
        <r>
          <rPr>
            <b/>
            <sz val="9"/>
            <rFont val="ＭＳ Ｐゴシック"/>
            <family val="3"/>
          </rPr>
          <t>ここに値があれば
色の処理をせずに対象セルに「=」を追加して転記</t>
        </r>
      </text>
    </comment>
    <comment ref="V24" authorId="0">
      <text>
        <r>
          <rPr>
            <b/>
            <sz val="9"/>
            <rFont val="ＭＳ Ｐゴシック"/>
            <family val="3"/>
          </rPr>
          <t>古い年度の上書きを制御する</t>
        </r>
      </text>
    </comment>
  </commentList>
</comments>
</file>

<file path=xl/sharedStrings.xml><?xml version="1.0" encoding="utf-8"?>
<sst xmlns="http://schemas.openxmlformats.org/spreadsheetml/2006/main" count="736" uniqueCount="436">
  <si>
    <t>ファイルの存在確認</t>
  </si>
  <si>
    <t>対象年度</t>
  </si>
  <si>
    <t>存在チェック</t>
  </si>
  <si>
    <t>入力チェック</t>
  </si>
  <si>
    <t>原単位当たりの温室効果ガス排出量等</t>
  </si>
  <si>
    <t>具体的な取組及び措置の内容</t>
  </si>
  <si>
    <t>書類の種類</t>
  </si>
  <si>
    <t>大項目</t>
  </si>
  <si>
    <t>確認事項</t>
  </si>
  <si>
    <t>抽出用設定</t>
  </si>
  <si>
    <t>J列分</t>
  </si>
  <si>
    <t>K列分</t>
  </si>
  <si>
    <t>L列分</t>
  </si>
  <si>
    <t>M列分</t>
  </si>
  <si>
    <t>資料名</t>
  </si>
  <si>
    <t>座標</t>
  </si>
  <si>
    <t>抽出結果
各列４つの組み合わせで表現</t>
  </si>
  <si>
    <t>種類</t>
  </si>
  <si>
    <t>対象シート</t>
  </si>
  <si>
    <t>C11</t>
  </si>
  <si>
    <t>M11</t>
  </si>
  <si>
    <t>D13</t>
  </si>
  <si>
    <t>D18</t>
  </si>
  <si>
    <t>D19</t>
  </si>
  <si>
    <t>D20</t>
  </si>
  <si>
    <t>J22</t>
  </si>
  <si>
    <t>V24</t>
  </si>
  <si>
    <t>J25</t>
  </si>
  <si>
    <t>D28</t>
  </si>
  <si>
    <t>F29</t>
  </si>
  <si>
    <t>J27</t>
  </si>
  <si>
    <t>J28</t>
  </si>
  <si>
    <t>J32</t>
  </si>
  <si>
    <t>J34</t>
  </si>
  <si>
    <t>J36</t>
  </si>
  <si>
    <t>J37</t>
  </si>
  <si>
    <t>J38</t>
  </si>
  <si>
    <t>ABSCol</t>
  </si>
  <si>
    <t>OutCol</t>
  </si>
  <si>
    <t>StartRow</t>
  </si>
  <si>
    <t>EndRow</t>
  </si>
  <si>
    <t>結果</t>
  </si>
  <si>
    <t>初期値</t>
  </si>
  <si>
    <t>電話--</t>
  </si>
  <si>
    <t>()年度</t>
  </si>
  <si>
    <t>()</t>
  </si>
  <si>
    <t>シート</t>
  </si>
  <si>
    <t>V14～Y14</t>
  </si>
  <si>
    <t>V24</t>
  </si>
  <si>
    <t>変更条件一覧</t>
  </si>
  <si>
    <t>※対象とするシートは一律で先頭を確認</t>
  </si>
  <si>
    <t>種類名</t>
  </si>
  <si>
    <t>座標</t>
  </si>
  <si>
    <t>検索ワード</t>
  </si>
  <si>
    <t>B2</t>
  </si>
  <si>
    <t>B1</t>
  </si>
  <si>
    <t>C6</t>
  </si>
  <si>
    <t>事　業　者　排　出　量　削　減　計　画　書</t>
  </si>
  <si>
    <t>A2</t>
  </si>
  <si>
    <t>事業者排出量削減計画書制度　超過削減量の繰越に係る計算シート</t>
  </si>
  <si>
    <t>ファイル名</t>
  </si>
  <si>
    <t>FileType</t>
  </si>
  <si>
    <t>FileName</t>
  </si>
  <si>
    <t>FileCheck</t>
  </si>
  <si>
    <t>1_提出書</t>
  </si>
  <si>
    <t>2_計画書</t>
  </si>
  <si>
    <t>4_内訳書_単年度</t>
  </si>
  <si>
    <t>5_重点対策</t>
  </si>
  <si>
    <t>6_超過削減量</t>
  </si>
  <si>
    <t>2_報告書</t>
  </si>
  <si>
    <t>提出書</t>
  </si>
  <si>
    <t>連絡先</t>
  </si>
  <si>
    <t>担当部署名</t>
  </si>
  <si>
    <t>担当者名</t>
  </si>
  <si>
    <t>電話番号</t>
  </si>
  <si>
    <t>FAX番号</t>
  </si>
  <si>
    <t>メールアドレス</t>
  </si>
  <si>
    <t>郵便アドレス</t>
  </si>
  <si>
    <t>住所</t>
  </si>
  <si>
    <t>(〒-)</t>
  </si>
  <si>
    <t>書類種別</t>
  </si>
  <si>
    <t>シート名</t>
  </si>
  <si>
    <t>項目</t>
  </si>
  <si>
    <t>番号</t>
  </si>
  <si>
    <t>重点対策</t>
  </si>
  <si>
    <t>L15</t>
  </si>
  <si>
    <t>M15</t>
  </si>
  <si>
    <t>J35</t>
  </si>
  <si>
    <t>K15</t>
  </si>
  <si>
    <t>M35</t>
  </si>
  <si>
    <t>P35</t>
  </si>
  <si>
    <t>S35</t>
  </si>
  <si>
    <t>N15</t>
  </si>
  <si>
    <t>転記元</t>
  </si>
  <si>
    <t>転記先</t>
  </si>
  <si>
    <t>StartTenkiRow</t>
  </si>
  <si>
    <t>EndTenkiRow</t>
  </si>
  <si>
    <t>内容チェック</t>
  </si>
  <si>
    <t>NaiyouCheckCol</t>
  </si>
  <si>
    <t>変換</t>
  </si>
  <si>
    <t>確認</t>
  </si>
  <si>
    <t>TenkiResult</t>
  </si>
  <si>
    <t>内訳書</t>
  </si>
  <si>
    <t>計画書</t>
  </si>
  <si>
    <t>事業者名</t>
  </si>
  <si>
    <t>部門</t>
  </si>
  <si>
    <t>基本的事項に関する評価</t>
  </si>
  <si>
    <t>事業者情報</t>
  </si>
  <si>
    <t>対策の実施状況</t>
  </si>
  <si>
    <t>B2</t>
  </si>
  <si>
    <t>B2</t>
  </si>
  <si>
    <t>D2</t>
  </si>
  <si>
    <t>G2</t>
  </si>
  <si>
    <t>S4</t>
  </si>
  <si>
    <t>S5</t>
  </si>
  <si>
    <t>S6</t>
  </si>
  <si>
    <t>S7</t>
  </si>
  <si>
    <t>S8</t>
  </si>
  <si>
    <t>T19</t>
  </si>
  <si>
    <t>T20</t>
  </si>
  <si>
    <t>T21</t>
  </si>
  <si>
    <t>T22</t>
  </si>
  <si>
    <t>5_重点対策</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</si>
  <si>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</si>
  <si>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</si>
  <si>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</si>
  <si>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</si>
  <si>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</si>
  <si>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</si>
  <si>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</si>
  <si>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</si>
  <si>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</si>
  <si>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</si>
  <si>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</si>
  <si>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</si>
  <si>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</si>
  <si>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</si>
  <si>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</si>
  <si>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</si>
  <si>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</si>
  <si>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</si>
  <si>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</si>
  <si>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</si>
  <si>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</si>
  <si>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</si>
  <si>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</si>
  <si>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D2</t>
  </si>
  <si>
    <t>G2</t>
  </si>
  <si>
    <t>T46</t>
  </si>
  <si>
    <t>T47</t>
  </si>
  <si>
    <t>T48</t>
  </si>
  <si>
    <t>T49</t>
  </si>
  <si>
    <t>T50</t>
  </si>
  <si>
    <t>T51</t>
  </si>
  <si>
    <t>T52</t>
  </si>
  <si>
    <t>T53</t>
  </si>
  <si>
    <t>T54</t>
  </si>
  <si>
    <t>T55</t>
  </si>
  <si>
    <t>T56</t>
  </si>
  <si>
    <t>T57</t>
  </si>
  <si>
    <t>T58</t>
  </si>
  <si>
    <t>T59</t>
  </si>
  <si>
    <t>T60</t>
  </si>
  <si>
    <t>T61</t>
  </si>
  <si>
    <t>T62</t>
  </si>
  <si>
    <t>T63</t>
  </si>
  <si>
    <t>E5～E9</t>
  </si>
  <si>
    <t>提出書類の区分</t>
  </si>
  <si>
    <t>原単位_基準年度</t>
  </si>
  <si>
    <t>原単位当たりの温室効果ガス排出量_基準年度</t>
  </si>
  <si>
    <t>記載年度の区分</t>
  </si>
  <si>
    <t>記載年度</t>
  </si>
  <si>
    <t>内訳書別紙</t>
  </si>
  <si>
    <t>H7</t>
  </si>
  <si>
    <t>J7</t>
  </si>
  <si>
    <t>F5</t>
  </si>
  <si>
    <t>Q9</t>
  </si>
  <si>
    <t>Q10</t>
  </si>
  <si>
    <t>Q11</t>
  </si>
  <si>
    <t>Q12</t>
  </si>
  <si>
    <t>Q13</t>
  </si>
  <si>
    <t>H7</t>
  </si>
  <si>
    <t>C7</t>
  </si>
  <si>
    <t>F5</t>
  </si>
  <si>
    <t>第一年度</t>
  </si>
  <si>
    <t>第？年度</t>
  </si>
  <si>
    <t>報告書</t>
  </si>
  <si>
    <t>報告書</t>
  </si>
  <si>
    <t>2_報告書</t>
  </si>
  <si>
    <t>7_環境マネジメントシステム導入報告書</t>
  </si>
  <si>
    <t>EMS導入報告書</t>
  </si>
  <si>
    <t>提出年月日</t>
  </si>
  <si>
    <t>氏名</t>
  </si>
  <si>
    <t>主たる業種</t>
  </si>
  <si>
    <t>細分類番号</t>
  </si>
  <si>
    <t>事業者の区分</t>
  </si>
  <si>
    <t>計画期間</t>
  </si>
  <si>
    <t>基本方針</t>
  </si>
  <si>
    <t>計画を推進するための体制</t>
  </si>
  <si>
    <t>事業の用に供する建築物の用途</t>
  </si>
  <si>
    <t>報告書</t>
  </si>
  <si>
    <t>報告書（第1年度）</t>
  </si>
  <si>
    <t>重点的に実施する取組の
実施状況_基準年度</t>
  </si>
  <si>
    <t>重点的に実施する取組の
実施状況_第１年度</t>
  </si>
  <si>
    <t>重点的に実施する取組の
実施状況_第２年度</t>
  </si>
  <si>
    <t>重点的に実施する取組の
実施状況_第３年度</t>
  </si>
  <si>
    <t>原単位当たりの温室効果ガス排出量_第１年度実績</t>
  </si>
  <si>
    <t>原単位当たりの温室効果ガス排出量_第２年度実績</t>
  </si>
  <si>
    <t>原単位当たりの温室効果ガス排出量_第３年度実績</t>
  </si>
  <si>
    <t>報告書（第2年度）</t>
  </si>
  <si>
    <t>報告書（第3年度）</t>
  </si>
  <si>
    <t>報告書（第1年度）</t>
  </si>
  <si>
    <t>原単位_第２年度実績</t>
  </si>
  <si>
    <t>原単位_第１年度実績</t>
  </si>
  <si>
    <t>原単位_第３年度実績</t>
  </si>
  <si>
    <t>D11</t>
  </si>
  <si>
    <t>M28</t>
  </si>
  <si>
    <t>P28</t>
  </si>
  <si>
    <t>S28</t>
  </si>
  <si>
    <t>D15～Y17</t>
  </si>
  <si>
    <t>提出書類の確認</t>
  </si>
  <si>
    <t>事業者排出量削減報告書</t>
  </si>
  <si>
    <t>温室効果ガス排出量内訳書</t>
  </si>
  <si>
    <t>温室効果ガス排出量内訳書（報告年度）</t>
  </si>
  <si>
    <t>()年度分</t>
  </si>
  <si>
    <t>環境マネジメントシステム導入報告書</t>
  </si>
  <si>
    <t>環境マネジメントシステム導入報告書_対象年度</t>
  </si>
  <si>
    <t>事業者排出量削減報告書_対象年度_範囲</t>
  </si>
  <si>
    <t>事業者排出量削減報告書_対象年度_単年度</t>
  </si>
  <si>
    <t>()年度分</t>
  </si>
  <si>
    <t>M9</t>
  </si>
  <si>
    <t>AB14</t>
  </si>
  <si>
    <t>AB15</t>
  </si>
  <si>
    <t>AB17</t>
  </si>
  <si>
    <t>AB16</t>
  </si>
  <si>
    <t>温室効果ガスの排出の量</t>
  </si>
  <si>
    <t>実績に対する自己評価</t>
  </si>
  <si>
    <t>FileEnd</t>
  </si>
  <si>
    <t>対応するセル</t>
  </si>
  <si>
    <t>初期状態確認</t>
  </si>
  <si>
    <t>細分類番号</t>
  </si>
  <si>
    <t>提出年度</t>
  </si>
  <si>
    <t>内訳書_報告年度</t>
  </si>
  <si>
    <t>（報告年度）</t>
  </si>
  <si>
    <t>報告書への転記</t>
  </si>
  <si>
    <t>株式会社○○○○</t>
  </si>
  <si>
    <t>K9</t>
  </si>
  <si>
    <t>バージョン情報</t>
  </si>
  <si>
    <t>.</t>
  </si>
  <si>
    <t>D11</t>
  </si>
  <si>
    <t>K9</t>
  </si>
  <si>
    <t>修正用</t>
  </si>
  <si>
    <t>転記内容</t>
  </si>
  <si>
    <t>G44</t>
  </si>
  <si>
    <t>()~()年度計画</t>
  </si>
  <si>
    <t>ロック用設定</t>
  </si>
  <si>
    <t>資料名</t>
  </si>
  <si>
    <t>対象シート</t>
  </si>
  <si>
    <t>C11</t>
  </si>
  <si>
    <t>StartCheckRow</t>
  </si>
  <si>
    <t>F11</t>
  </si>
  <si>
    <t>K9</t>
  </si>
  <si>
    <t>K15</t>
  </si>
  <si>
    <t>K6</t>
  </si>
  <si>
    <t>N15</t>
  </si>
  <si>
    <t>T3</t>
  </si>
  <si>
    <t>IF(K6="","",IF(AND(F5="C評価以上",K6&gt;=100),1,0))</t>
  </si>
  <si>
    <t>D11</t>
  </si>
  <si>
    <t>報告書（第2年度）</t>
  </si>
  <si>
    <t>D11</t>
  </si>
  <si>
    <t>報告書（第2年度）</t>
  </si>
  <si>
    <t>K9</t>
  </si>
  <si>
    <t>報告書（第3年度）</t>
  </si>
  <si>
    <t>EndCheckRow</t>
  </si>
  <si>
    <t>バージョンチェック</t>
  </si>
  <si>
    <t>初期値</t>
  </si>
  <si>
    <t>抽出結果</t>
  </si>
  <si>
    <t>転記元</t>
  </si>
  <si>
    <t>転記先</t>
  </si>
  <si>
    <t>変更申請フラグ</t>
  </si>
  <si>
    <t>転記のエラーメッセージ一覧</t>
  </si>
  <si>
    <t>転記元のデータが空です。
空のまま転記しました。</t>
  </si>
  <si>
    <t>メッセージ</t>
  </si>
  <si>
    <t>番号</t>
  </si>
  <si>
    <t>エラーメッセージ</t>
  </si>
  <si>
    <t>4</t>
  </si>
  <si>
    <t>5</t>
  </si>
  <si>
    <t>6</t>
  </si>
  <si>
    <t>7</t>
  </si>
  <si>
    <t>1</t>
  </si>
  <si>
    <t>2</t>
  </si>
  <si>
    <t>3</t>
  </si>
  <si>
    <t>0</t>
  </si>
  <si>
    <t>転記元のファイルが存在しませんでした。</t>
  </si>
  <si>
    <t>転記元のシートが存在しませんでした。</t>
  </si>
  <si>
    <t>転記先のファイルが存在しませんでした。</t>
  </si>
  <si>
    <t>転記先のシートが存在しませんでした。</t>
  </si>
  <si>
    <t>本年度は対象外です。</t>
  </si>
  <si>
    <t>版</t>
  </si>
  <si>
    <t>温室効果ガス増減率
(評価対象量)</t>
  </si>
  <si>
    <t>二酸化炭素換算_合計</t>
  </si>
  <si>
    <t>重点対策実施率_基準年度</t>
  </si>
  <si>
    <t>重点対策実施率_第１年度</t>
  </si>
  <si>
    <t>重点対策実施率_第２年度</t>
  </si>
  <si>
    <t>重点対策実施率_第３年度</t>
  </si>
  <si>
    <t>温室効果ガスの評価の対象となる排出の量_増減率</t>
  </si>
  <si>
    <t>温室効果ガスの排出の量_基準年度の年度</t>
  </si>
  <si>
    <t>温室効果ガスの事業活動に伴う排出の量_基準年度</t>
  </si>
  <si>
    <t>温室効果ガスの評価の対象となる排出の量_基準年度</t>
  </si>
  <si>
    <t>J23</t>
  </si>
  <si>
    <t>J24</t>
  </si>
  <si>
    <t>温室効果ガスの評価の対象となる排出の量_増減率</t>
  </si>
  <si>
    <t>温室効果ガスの事業活動に伴う排出の量_増減率</t>
  </si>
  <si>
    <t>V23</t>
  </si>
  <si>
    <t>原単位の指標_事業活動に伴う排出の量の分母</t>
  </si>
  <si>
    <t>原単位の指標_基準年度の年度</t>
  </si>
  <si>
    <t>原単位当たりの温室効果ガス排出量_増減率</t>
  </si>
  <si>
    <t>V28</t>
  </si>
  <si>
    <t>V28</t>
  </si>
  <si>
    <t>通勤における自己の自動車等を使用することを控えさせるために実施した措置</t>
  </si>
  <si>
    <t>上記の措置を実施した結果に対する自己評価</t>
  </si>
  <si>
    <t>J39</t>
  </si>
  <si>
    <t>J40</t>
  </si>
  <si>
    <t>基準年度の年度</t>
  </si>
  <si>
    <t>重点的に実施する取組の実施状況</t>
  </si>
  <si>
    <t>原単位指標の数値（分母）</t>
  </si>
  <si>
    <t>基準年度</t>
  </si>
  <si>
    <t>第１年度</t>
  </si>
  <si>
    <t>第２年度</t>
  </si>
  <si>
    <t>第３年度</t>
  </si>
  <si>
    <t>AF29</t>
  </si>
  <si>
    <t>AF29</t>
  </si>
  <si>
    <t>AG29</t>
  </si>
  <si>
    <t>AG29</t>
  </si>
  <si>
    <t>AH29</t>
  </si>
  <si>
    <t>AH29</t>
  </si>
  <si>
    <t>AI29</t>
  </si>
  <si>
    <t>AI29</t>
  </si>
  <si>
    <t>IF(J68=0,"",INT(J69/J68*100))</t>
  </si>
  <si>
    <t>措置の内容</t>
  </si>
  <si>
    <t>H10</t>
  </si>
  <si>
    <t>J19～J66</t>
  </si>
  <si>
    <t>T64</t>
  </si>
  <si>
    <t>T65</t>
  </si>
  <si>
    <t>t66</t>
  </si>
  <si>
    <t>F46</t>
  </si>
  <si>
    <t>環境マネジメントシステムの名称</t>
  </si>
  <si>
    <t>H10</t>
  </si>
  <si>
    <t>H14</t>
  </si>
  <si>
    <t>H14</t>
  </si>
  <si>
    <t>環境マネジ</t>
  </si>
  <si>
    <t>メントシステ</t>
  </si>
  <si>
    <t>ム</t>
  </si>
  <si>
    <t>(続き）</t>
  </si>
  <si>
    <t>年月日</t>
  </si>
  <si>
    <t>（ ２ ）　年　度</t>
  </si>
  <si>
    <t>（ ３ ）　年　度</t>
  </si>
  <si>
    <t>（ ４ ）　年　度</t>
  </si>
  <si>
    <t>重点対策実施率算出シート（計画書）</t>
  </si>
  <si>
    <t>B5</t>
  </si>
  <si>
    <t>環境マネジメントシステム導入報告書</t>
  </si>
  <si>
    <t>事業者排出量削減計画書等提出書</t>
  </si>
  <si>
    <t>別紙</t>
  </si>
  <si>
    <t>事　業　者　排　出　量　削　減　報　告　書</t>
  </si>
  <si>
    <t>転記元と転記先の値が異なります。
過去の年度の数値を変更する場合は、京都府へご相談ください。</t>
  </si>
  <si>
    <t>3_基準年度排出量</t>
  </si>
  <si>
    <t>C2</t>
  </si>
  <si>
    <t>基　準　年　度　排　出　量　算　出　シ　ー　ト（平成２９年度）</t>
  </si>
  <si>
    <t>←不要</t>
  </si>
  <si>
    <t>令和年月から令和年月まで</t>
  </si>
  <si>
    <t>J8</t>
  </si>
  <si>
    <t>B8</t>
  </si>
  <si>
    <t>ボタン１ 結果</t>
  </si>
  <si>
    <t>ボタン２ 結果</t>
  </si>
  <si>
    <t>別紙</t>
  </si>
  <si>
    <t>別紙</t>
  </si>
  <si>
    <t>別紙</t>
  </si>
  <si>
    <t>別紙</t>
  </si>
  <si>
    <t>別紙</t>
  </si>
  <si>
    <t>別紙</t>
  </si>
  <si>
    <t>府内事業所数の合計</t>
  </si>
  <si>
    <t xml:space="preserve">住所(法人にあっては､主たる事務所の所在地)
</t>
  </si>
  <si>
    <t xml:space="preserve">氏名(法人にあっては､名称及び代表者の氏名)
</t>
  </si>
  <si>
    <t>C14</t>
  </si>
  <si>
    <t>H3</t>
  </si>
  <si>
    <t>H3</t>
  </si>
  <si>
    <t>G8</t>
  </si>
  <si>
    <t>G8</t>
  </si>
  <si>
    <t>G11</t>
  </si>
  <si>
    <t>G11</t>
  </si>
  <si>
    <t>H18</t>
  </si>
  <si>
    <t>C18</t>
  </si>
  <si>
    <t>Q18</t>
  </si>
  <si>
    <t>C22</t>
  </si>
  <si>
    <t>Q22</t>
  </si>
  <si>
    <t>冷媒用代替フロン使用状況等報告書</t>
  </si>
  <si>
    <t>冷媒用代替フロン使用状況等報告書_対象年度</t>
  </si>
  <si>
    <t>H22</t>
  </si>
  <si>
    <t>H23</t>
  </si>
  <si>
    <t>C24</t>
  </si>
  <si>
    <t>Q24</t>
  </si>
  <si>
    <t>H26</t>
  </si>
  <si>
    <t>R24</t>
  </si>
  <si>
    <t>R25</t>
  </si>
  <si>
    <t>R26</t>
  </si>
  <si>
    <t>C27</t>
  </si>
  <si>
    <t>H27</t>
  </si>
  <si>
    <t>G29</t>
  </si>
  <si>
    <t>G31</t>
  </si>
  <si>
    <t>G32</t>
  </si>
  <si>
    <t>G33</t>
  </si>
  <si>
    <t>G35</t>
  </si>
  <si>
    <t>G37</t>
  </si>
  <si>
    <t>G39</t>
  </si>
  <si>
    <t>Q27</t>
  </si>
  <si>
    <t>-</t>
  </si>
  <si>
    <t>○</t>
  </si>
  <si>
    <t>7_環境マネジメントシステム導入報告書</t>
  </si>
  <si>
    <t>地球温暖化対策に資する社会貢献活動</t>
  </si>
  <si>
    <t>D50</t>
  </si>
  <si>
    <t>8_廃プラスチック類排出状況等報告書</t>
  </si>
  <si>
    <t>8</t>
  </si>
  <si>
    <t>9</t>
  </si>
  <si>
    <t>10</t>
  </si>
  <si>
    <t>9_冷媒用代替フロンの使用の状況等に係る報告書</t>
  </si>
  <si>
    <t>9_冷媒用代替フロンの使用の状況等に係る報告書</t>
  </si>
  <si>
    <t>10_再生可能エネルギー導入等状況報告書</t>
  </si>
  <si>
    <t>B2</t>
  </si>
  <si>
    <t>廃プラスチック類排出状況等報告書</t>
  </si>
  <si>
    <t>C3</t>
  </si>
  <si>
    <t>冷媒用代替フロン使用状況等報告書</t>
  </si>
  <si>
    <t>B16</t>
  </si>
  <si>
    <t>再生可能エネルギー導入等状況報告書</t>
  </si>
  <si>
    <t>8_廃プラスチック類排出状況等報告書</t>
  </si>
  <si>
    <t>10_再生可能エネルギー導入等状況報告書</t>
  </si>
  <si>
    <t>令和５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</si>
</sst>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s>
  <fonts count="5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4"/>
      <color indexed="8"/>
      <name val="ＭＳ Ｐゴシック"/>
      <family val="3"/>
    </font>
    <font>
      <b/>
      <sz val="14"/>
      <color indexed="10"/>
      <name val="ＭＳ Ｐゴシック"/>
      <family val="3"/>
    </font>
    <font>
      <b/>
      <sz val="9"/>
      <name val="ＭＳ Ｐゴシック"/>
      <family val="3"/>
    </font>
    <font>
      <sz val="12"/>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name val="ＭＳ Ｐゴシック"/>
      <family val="3"/>
    </font>
    <font>
      <sz val="10"/>
      <name val="ＭＳ Ｐゴシック"/>
      <family val="3"/>
    </font>
    <font>
      <sz val="11"/>
      <color indexed="22"/>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0"/>
      <color theme="1"/>
      <name val="Calibri"/>
      <family val="3"/>
    </font>
    <font>
      <sz val="11"/>
      <name val="Calibri"/>
      <family val="3"/>
    </font>
    <font>
      <sz val="10"/>
      <name val="Calibri"/>
      <family val="3"/>
    </font>
    <font>
      <sz val="11"/>
      <color theme="0" tint="-0.1499900072813034"/>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80">
    <xf numFmtId="0" fontId="0" fillId="0" borderId="0" xfId="0" applyFont="1" applyAlignment="1">
      <alignment/>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xf>
    <xf numFmtId="0" fontId="0" fillId="0" borderId="13" xfId="0"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19" borderId="10" xfId="0" applyFill="1" applyBorder="1" applyAlignment="1">
      <alignment horizontal="center" vertical="center"/>
    </xf>
    <xf numFmtId="0" fontId="0" fillId="0" borderId="0" xfId="0" applyAlignment="1">
      <alignment vertical="center"/>
    </xf>
    <xf numFmtId="0" fontId="0" fillId="10" borderId="21" xfId="0" applyFill="1" applyBorder="1" applyAlignment="1">
      <alignment horizontal="center"/>
    </xf>
    <xf numFmtId="0" fontId="0" fillId="10" borderId="22" xfId="0" applyFill="1" applyBorder="1" applyAlignment="1">
      <alignment horizontal="center"/>
    </xf>
    <xf numFmtId="0" fontId="0" fillId="10" borderId="23" xfId="0" applyFill="1" applyBorder="1" applyAlignment="1">
      <alignment horizontal="left"/>
    </xf>
    <xf numFmtId="0" fontId="0" fillId="10" borderId="22" xfId="0" applyFill="1" applyBorder="1" applyAlignment="1">
      <alignment horizontal="left"/>
    </xf>
    <xf numFmtId="0" fontId="0" fillId="10" borderId="10" xfId="0" applyFill="1" applyBorder="1" applyAlignment="1">
      <alignment horizontal="left"/>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50" fillId="33" borderId="19" xfId="0" applyFont="1" applyFill="1" applyBorder="1" applyAlignment="1">
      <alignment horizontal="left" wrapText="1"/>
    </xf>
    <xf numFmtId="0" fontId="50" fillId="33" borderId="19" xfId="0" applyFont="1" applyFill="1" applyBorder="1" applyAlignment="1" quotePrefix="1">
      <alignment horizontal="left" wrapText="1"/>
    </xf>
    <xf numFmtId="0" fontId="0" fillId="0" borderId="0" xfId="0" applyAlignment="1">
      <alignment wrapText="1"/>
    </xf>
    <xf numFmtId="0" fontId="0" fillId="34" borderId="20" xfId="0" applyFill="1" applyBorder="1" applyAlignment="1">
      <alignment vertical="center" wrapText="1"/>
    </xf>
    <xf numFmtId="0" fontId="0" fillId="34" borderId="19" xfId="0" applyFill="1" applyBorder="1" applyAlignment="1">
      <alignment vertical="center" wrapText="1"/>
    </xf>
    <xf numFmtId="0" fontId="0" fillId="34" borderId="10" xfId="0" applyFill="1" applyBorder="1" applyAlignment="1">
      <alignment vertical="center" wrapText="1"/>
    </xf>
    <xf numFmtId="0" fontId="0" fillId="0" borderId="23" xfId="0" applyFill="1" applyBorder="1" applyAlignment="1">
      <alignment vertical="center"/>
    </xf>
    <xf numFmtId="0" fontId="0" fillId="0" borderId="22" xfId="0" applyBorder="1" applyAlignment="1">
      <alignment/>
    </xf>
    <xf numFmtId="0" fontId="0" fillId="0" borderId="21" xfId="0" applyBorder="1" applyAlignment="1">
      <alignment/>
    </xf>
    <xf numFmtId="0" fontId="0" fillId="0" borderId="10" xfId="0" applyFill="1" applyBorder="1" applyAlignment="1">
      <alignment horizontal="center" vertical="center"/>
    </xf>
    <xf numFmtId="0" fontId="0" fillId="34" borderId="18" xfId="0" applyFill="1" applyBorder="1" applyAlignment="1">
      <alignment vertical="center" wrapText="1"/>
    </xf>
    <xf numFmtId="0" fontId="0" fillId="0" borderId="0" xfId="0" applyAlignment="1">
      <alignment horizontal="left"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Border="1" applyAlignment="1">
      <alignment vertical="top"/>
    </xf>
    <xf numFmtId="0" fontId="0" fillId="0" borderId="19" xfId="0" applyBorder="1" applyAlignment="1">
      <alignment horizontal="center" vertical="top"/>
    </xf>
    <xf numFmtId="0" fontId="0" fillId="0" borderId="18" xfId="0" applyBorder="1" applyAlignment="1">
      <alignment vertical="top"/>
    </xf>
    <xf numFmtId="0" fontId="0" fillId="0" borderId="20" xfId="0" applyBorder="1" applyAlignment="1">
      <alignment horizontal="center" vertical="top"/>
    </xf>
    <xf numFmtId="0" fontId="0" fillId="0" borderId="20" xfId="0" applyBorder="1" applyAlignment="1">
      <alignment vertical="top"/>
    </xf>
    <xf numFmtId="0" fontId="0" fillId="0" borderId="0" xfId="0" applyAlignment="1">
      <alignment vertical="top"/>
    </xf>
    <xf numFmtId="0" fontId="0" fillId="18" borderId="10" xfId="0" applyFill="1" applyBorder="1" applyAlignment="1">
      <alignment horizontal="center" vertical="center"/>
    </xf>
    <xf numFmtId="0" fontId="0" fillId="16" borderId="10" xfId="0" applyFill="1" applyBorder="1" applyAlignment="1">
      <alignment horizontal="center" vertical="center"/>
    </xf>
    <xf numFmtId="0" fontId="0" fillId="0" borderId="25" xfId="0" applyBorder="1" applyAlignment="1">
      <alignment horizontal="center" vertical="center"/>
    </xf>
    <xf numFmtId="0" fontId="51" fillId="0" borderId="25" xfId="0" applyFont="1" applyBorder="1" applyAlignment="1">
      <alignment horizontal="left" vertical="center"/>
    </xf>
    <xf numFmtId="0" fontId="51" fillId="0" borderId="25" xfId="0" applyFont="1" applyBorder="1" applyAlignment="1">
      <alignment horizontal="left" vertical="center" shrinkToFit="1"/>
    </xf>
    <xf numFmtId="0" fontId="0" fillId="0" borderId="26" xfId="0" applyBorder="1" applyAlignment="1">
      <alignment horizontal="center" vertical="center"/>
    </xf>
    <xf numFmtId="0" fontId="51" fillId="0" borderId="26" xfId="0" applyFont="1" applyBorder="1" applyAlignment="1">
      <alignment horizontal="left" vertical="center"/>
    </xf>
    <xf numFmtId="0" fontId="51" fillId="0" borderId="26" xfId="0" applyFont="1" applyBorder="1" applyAlignment="1">
      <alignment horizontal="left" vertical="center" shrinkToFit="1"/>
    </xf>
    <xf numFmtId="0" fontId="51" fillId="0" borderId="26" xfId="0" applyFont="1" applyBorder="1" applyAlignment="1">
      <alignment horizontal="left" vertical="center"/>
    </xf>
    <xf numFmtId="0" fontId="0" fillId="0" borderId="27" xfId="0" applyBorder="1" applyAlignment="1">
      <alignment horizontal="center" vertical="center"/>
    </xf>
    <xf numFmtId="0" fontId="51" fillId="0" borderId="27" xfId="0" applyFont="1" applyBorder="1" applyAlignment="1">
      <alignment horizontal="left" vertical="center"/>
    </xf>
    <xf numFmtId="0" fontId="51" fillId="0" borderId="27" xfId="0" applyFont="1" applyBorder="1" applyAlignment="1">
      <alignment horizontal="left" vertical="center" shrinkToFit="1"/>
    </xf>
    <xf numFmtId="0" fontId="51" fillId="0" borderId="27" xfId="0" applyFont="1" applyBorder="1" applyAlignment="1">
      <alignment horizontal="left" vertical="center"/>
    </xf>
    <xf numFmtId="0" fontId="51" fillId="0" borderId="25" xfId="0" applyFont="1" applyBorder="1" applyAlignment="1">
      <alignment horizontal="left" vertical="center"/>
    </xf>
    <xf numFmtId="0" fontId="51" fillId="0" borderId="28" xfId="0" applyFont="1" applyBorder="1" applyAlignment="1">
      <alignment horizontal="left" vertical="center"/>
    </xf>
    <xf numFmtId="0" fontId="51" fillId="0" borderId="29" xfId="0" applyFont="1" applyBorder="1" applyAlignment="1">
      <alignment horizontal="left" vertical="center"/>
    </xf>
    <xf numFmtId="0" fontId="51" fillId="0" borderId="30"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1" fillId="0" borderId="33" xfId="0" applyFont="1" applyBorder="1" applyAlignment="1">
      <alignment horizontal="left" vertical="center"/>
    </xf>
    <xf numFmtId="0" fontId="0" fillId="0" borderId="31" xfId="0" applyBorder="1" applyAlignment="1">
      <alignment vertical="center"/>
    </xf>
    <xf numFmtId="0" fontId="0" fillId="0" borderId="34" xfId="0" applyBorder="1" applyAlignment="1">
      <alignment/>
    </xf>
    <xf numFmtId="0" fontId="0" fillId="0" borderId="28" xfId="0" applyBorder="1" applyAlignment="1">
      <alignment/>
    </xf>
    <xf numFmtId="0" fontId="0" fillId="0" borderId="32" xfId="0" applyBorder="1" applyAlignment="1">
      <alignment vertical="center"/>
    </xf>
    <xf numFmtId="0" fontId="0" fillId="0" borderId="35" xfId="0" applyBorder="1" applyAlignment="1">
      <alignment/>
    </xf>
    <xf numFmtId="0" fontId="0" fillId="0" borderId="29" xfId="0" applyBorder="1" applyAlignment="1">
      <alignment/>
    </xf>
    <xf numFmtId="0" fontId="0" fillId="0" borderId="33" xfId="0" applyBorder="1" applyAlignment="1">
      <alignment vertical="center"/>
    </xf>
    <xf numFmtId="0" fontId="0" fillId="0" borderId="36" xfId="0" applyBorder="1" applyAlignment="1">
      <alignment/>
    </xf>
    <xf numFmtId="0" fontId="0" fillId="0" borderId="30" xfId="0" applyBorder="1" applyAlignment="1">
      <alignment/>
    </xf>
    <xf numFmtId="0" fontId="0" fillId="0" borderId="31" xfId="0" applyFill="1" applyBorder="1" applyAlignment="1">
      <alignment vertical="center"/>
    </xf>
    <xf numFmtId="0" fontId="0" fillId="0" borderId="25" xfId="0" applyFill="1" applyBorder="1" applyAlignment="1">
      <alignment horizontal="center" vertical="center"/>
    </xf>
    <xf numFmtId="0" fontId="0" fillId="0" borderId="32" xfId="0" applyFill="1" applyBorder="1" applyAlignment="1">
      <alignment vertical="center"/>
    </xf>
    <xf numFmtId="0" fontId="0" fillId="0" borderId="26" xfId="0" applyFill="1" applyBorder="1" applyAlignment="1">
      <alignment horizontal="center" vertical="center"/>
    </xf>
    <xf numFmtId="0" fontId="0" fillId="0" borderId="33" xfId="0" applyFill="1" applyBorder="1" applyAlignment="1">
      <alignment vertical="center"/>
    </xf>
    <xf numFmtId="0" fontId="0" fillId="0" borderId="27" xfId="0"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37" xfId="0" applyBorder="1" applyAlignment="1">
      <alignment horizontal="center" vertical="center"/>
    </xf>
    <xf numFmtId="0" fontId="51" fillId="0" borderId="37" xfId="0" applyFont="1" applyBorder="1" applyAlignment="1">
      <alignment horizontal="left" vertical="center"/>
    </xf>
    <xf numFmtId="0" fontId="51" fillId="0" borderId="10" xfId="0" applyFont="1" applyBorder="1" applyAlignment="1">
      <alignment horizontal="left" vertical="center"/>
    </xf>
    <xf numFmtId="0" fontId="51" fillId="0" borderId="10" xfId="0" applyFont="1" applyBorder="1" applyAlignment="1">
      <alignment horizontal="left" vertical="center" shrinkToFit="1"/>
    </xf>
    <xf numFmtId="0" fontId="51" fillId="0" borderId="23" xfId="0" applyFont="1" applyBorder="1" applyAlignment="1">
      <alignment horizontal="left" vertical="center"/>
    </xf>
    <xf numFmtId="0" fontId="51" fillId="0" borderId="21" xfId="0" applyFont="1" applyBorder="1" applyAlignment="1">
      <alignment horizontal="left" vertical="center"/>
    </xf>
    <xf numFmtId="0" fontId="0" fillId="0" borderId="0" xfId="0" applyAlignment="1" applyProtection="1">
      <alignment/>
      <protection locked="0"/>
    </xf>
    <xf numFmtId="0" fontId="0" fillId="0" borderId="10" xfId="0" applyBorder="1" applyAlignment="1" applyProtection="1">
      <alignment horizontal="center" vertical="center"/>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19" borderId="10" xfId="0" applyFill="1" applyBorder="1" applyAlignment="1" applyProtection="1">
      <alignment horizont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center"/>
      <protection locked="0"/>
    </xf>
    <xf numFmtId="0" fontId="0" fillId="0" borderId="1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11" xfId="0" applyNumberForma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49" fontId="0" fillId="0" borderId="11" xfId="0" applyNumberFormat="1" applyBorder="1" applyAlignment="1" applyProtection="1">
      <alignment vertical="center" wrapText="1"/>
      <protection locked="0"/>
    </xf>
    <xf numFmtId="0" fontId="0" fillId="0" borderId="13" xfId="0"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13" xfId="0" applyNumberFormat="1" applyBorder="1" applyAlignment="1" applyProtection="1">
      <alignment vertical="center" wrapText="1"/>
      <protection locked="0"/>
    </xf>
    <xf numFmtId="49" fontId="0" fillId="0" borderId="14"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0" fontId="0" fillId="0" borderId="15" xfId="0" applyBorder="1" applyAlignment="1" applyProtection="1">
      <alignment vertical="center"/>
      <protection locked="0"/>
    </xf>
    <xf numFmtId="0" fontId="0" fillId="0" borderId="24" xfId="0"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49" fontId="0" fillId="0" borderId="24" xfId="0" applyNumberFormat="1" applyBorder="1" applyAlignment="1" applyProtection="1">
      <alignment vertical="center"/>
      <protection locked="0"/>
    </xf>
    <xf numFmtId="49" fontId="0" fillId="0" borderId="16" xfId="0"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0" fontId="0" fillId="0" borderId="17" xfId="0"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23" xfId="0"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49" fontId="0" fillId="0" borderId="23" xfId="0" applyNumberFormat="1" applyBorder="1" applyAlignment="1" applyProtection="1">
      <alignment vertical="center"/>
      <protection locked="0"/>
    </xf>
    <xf numFmtId="49" fontId="0" fillId="0" borderId="22" xfId="0" applyNumberFormat="1" applyBorder="1" applyAlignment="1" applyProtection="1">
      <alignment vertical="center"/>
      <protection locked="0"/>
    </xf>
    <xf numFmtId="49" fontId="0" fillId="0" borderId="21" xfId="0" applyNumberFormat="1"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Alignment="1" applyProtection="1">
      <alignment horizontal="left" vertical="center"/>
      <protection locked="0"/>
    </xf>
    <xf numFmtId="0" fontId="0" fillId="0" borderId="18" xfId="0" applyBorder="1" applyAlignment="1" applyProtection="1">
      <alignment horizontal="center" vertical="center"/>
      <protection locked="0"/>
    </xf>
    <xf numFmtId="14" fontId="0" fillId="0" borderId="24"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19" xfId="0"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49" fontId="0" fillId="0" borderId="23" xfId="0" applyNumberFormat="1" applyBorder="1" applyAlignment="1" applyProtection="1">
      <alignment vertical="center" wrapText="1"/>
      <protection locked="0"/>
    </xf>
    <xf numFmtId="0" fontId="0" fillId="0" borderId="0" xfId="0" applyBorder="1" applyAlignment="1" applyProtection="1">
      <alignment/>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7"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25" xfId="0" applyFill="1" applyBorder="1" applyAlignment="1" applyProtection="1">
      <alignment horizontal="left" vertical="center" wrapText="1"/>
      <protection/>
    </xf>
    <xf numFmtId="0" fontId="0" fillId="34" borderId="26" xfId="0"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0" fillId="34" borderId="27" xfId="0" applyFill="1" applyBorder="1" applyAlignment="1" applyProtection="1">
      <alignment horizontal="left" vertical="center" wrapText="1"/>
      <protection/>
    </xf>
    <xf numFmtId="0" fontId="0" fillId="34" borderId="25" xfId="0"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34" borderId="18" xfId="0"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0" xfId="0" applyAlignment="1">
      <alignment horizontal="left" vertical="center"/>
    </xf>
    <xf numFmtId="49" fontId="0" fillId="0" borderId="0" xfId="0" applyNumberFormat="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24" xfId="0" applyBorder="1" applyAlignment="1">
      <alignment horizontal="left" vertical="center"/>
    </xf>
    <xf numFmtId="0" fontId="0" fillId="0" borderId="16" xfId="0" applyFill="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0" xfId="0"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Fill="1" applyBorder="1"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49" fontId="0" fillId="0" borderId="24" xfId="0" applyNumberFormat="1"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0" fillId="13" borderId="10" xfId="0" applyFill="1" applyBorder="1" applyAlignment="1">
      <alignment vertical="center" wrapText="1"/>
    </xf>
    <xf numFmtId="49" fontId="0" fillId="0" borderId="0" xfId="0" applyNumberFormat="1" applyAlignment="1">
      <alignment/>
    </xf>
    <xf numFmtId="49" fontId="0" fillId="13" borderId="10" xfId="0" applyNumberFormat="1" applyFill="1" applyBorder="1" applyAlignment="1">
      <alignment vertical="center" wrapText="1"/>
    </xf>
    <xf numFmtId="49" fontId="0" fillId="0" borderId="0" xfId="0" applyNumberFormat="1" applyAlignment="1">
      <alignment horizontal="center"/>
    </xf>
    <xf numFmtId="0" fontId="0" fillId="0" borderId="18" xfId="0" applyBorder="1" applyAlignment="1">
      <alignment horizontal="left" vertical="center" wrapText="1"/>
    </xf>
    <xf numFmtId="0" fontId="0" fillId="19" borderId="10" xfId="0" applyFill="1" applyBorder="1" applyAlignment="1">
      <alignment horizontal="center" vertical="center"/>
    </xf>
    <xf numFmtId="0" fontId="0" fillId="19" borderId="10" xfId="0"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xf>
    <xf numFmtId="0" fontId="0" fillId="0" borderId="41" xfId="0" applyBorder="1" applyAlignment="1">
      <alignment/>
    </xf>
    <xf numFmtId="0" fontId="0" fillId="34" borderId="37" xfId="0" applyFill="1" applyBorder="1" applyAlignment="1" applyProtection="1">
      <alignment horizontal="left" vertical="center" wrapText="1"/>
      <protection/>
    </xf>
    <xf numFmtId="0" fontId="0" fillId="0" borderId="42" xfId="0" applyBorder="1" applyAlignment="1">
      <alignment vertical="center"/>
    </xf>
    <xf numFmtId="0" fontId="0" fillId="0" borderId="43" xfId="0" applyBorder="1" applyAlignment="1">
      <alignment/>
    </xf>
    <xf numFmtId="0" fontId="0" fillId="0" borderId="44" xfId="0" applyBorder="1" applyAlignment="1">
      <alignment/>
    </xf>
    <xf numFmtId="0" fontId="0" fillId="0" borderId="38" xfId="0" applyBorder="1" applyAlignment="1">
      <alignment horizontal="center" vertical="center"/>
    </xf>
    <xf numFmtId="0" fontId="0" fillId="34" borderId="20" xfId="0" applyFill="1" applyBorder="1" applyAlignment="1" applyProtection="1">
      <alignment horizontal="left" vertical="center" wrapText="1"/>
      <protection/>
    </xf>
    <xf numFmtId="0" fontId="0" fillId="0" borderId="37" xfId="0" applyFill="1" applyBorder="1" applyAlignment="1" applyProtection="1">
      <alignment horizontal="left" vertical="center" wrapText="1"/>
      <protection/>
    </xf>
    <xf numFmtId="0" fontId="0" fillId="0" borderId="26" xfId="0" applyFill="1" applyBorder="1" applyAlignment="1" applyProtection="1">
      <alignment horizontal="left" vertical="center" wrapText="1"/>
      <protection/>
    </xf>
    <xf numFmtId="0" fontId="0" fillId="0" borderId="38" xfId="0" applyFill="1" applyBorder="1" applyAlignment="1" applyProtection="1">
      <alignment horizontal="left" vertical="center" wrapText="1"/>
      <protection/>
    </xf>
    <xf numFmtId="0" fontId="0" fillId="0" borderId="19" xfId="0" applyFont="1" applyFill="1" applyBorder="1" applyAlignment="1">
      <alignment horizontal="left" vertical="center" wrapText="1"/>
    </xf>
    <xf numFmtId="0" fontId="0" fillId="34" borderId="18"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0" fillId="0" borderId="27" xfId="0" applyFill="1" applyBorder="1" applyAlignment="1" applyProtection="1">
      <alignment horizontal="left" vertical="center" wrapText="1"/>
      <protection/>
    </xf>
    <xf numFmtId="0" fontId="0" fillId="0" borderId="42" xfId="0" applyFill="1" applyBorder="1" applyAlignment="1">
      <alignment vertical="center"/>
    </xf>
    <xf numFmtId="0" fontId="0" fillId="0" borderId="38" xfId="0" applyFill="1" applyBorder="1" applyAlignment="1">
      <alignment horizontal="center" vertical="center"/>
    </xf>
    <xf numFmtId="0" fontId="0" fillId="34" borderId="38" xfId="0"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1" xfId="0" applyBorder="1" applyAlignment="1" applyProtection="1">
      <alignment/>
      <protection locked="0"/>
    </xf>
    <xf numFmtId="38" fontId="0" fillId="0" borderId="13" xfId="49" applyFont="1" applyBorder="1" applyAlignment="1" applyProtection="1">
      <alignment vertical="center"/>
      <protection locked="0"/>
    </xf>
    <xf numFmtId="38" fontId="0" fillId="0" borderId="11" xfId="49" applyFont="1" applyBorder="1" applyAlignment="1" applyProtection="1">
      <alignment vertical="center"/>
      <protection locked="0"/>
    </xf>
    <xf numFmtId="0" fontId="0" fillId="0" borderId="13" xfId="0" applyBorder="1" applyAlignment="1">
      <alignment vertical="top"/>
    </xf>
    <xf numFmtId="0" fontId="0" fillId="34" borderId="14" xfId="0" applyFill="1" applyBorder="1" applyAlignment="1">
      <alignment vertical="center" wrapText="1"/>
    </xf>
    <xf numFmtId="0" fontId="0" fillId="0" borderId="14" xfId="0" applyBorder="1" applyAlignment="1">
      <alignment horizontal="center" vertical="center"/>
    </xf>
    <xf numFmtId="0" fontId="0" fillId="0" borderId="15" xfId="0" applyBorder="1" applyAlignment="1" applyProtection="1">
      <alignment horizontal="left" vertical="center" wrapText="1"/>
      <protection/>
    </xf>
    <xf numFmtId="0" fontId="52" fillId="34" borderId="0" xfId="0" applyFont="1" applyFill="1" applyBorder="1" applyAlignment="1">
      <alignment vertical="center" wrapText="1"/>
    </xf>
    <xf numFmtId="49" fontId="0" fillId="0" borderId="0" xfId="0" applyNumberFormat="1" applyBorder="1" applyAlignment="1" applyProtection="1">
      <alignment vertical="center" wrapText="1"/>
      <protection locked="0"/>
    </xf>
    <xf numFmtId="0" fontId="0" fillId="0" borderId="35" xfId="0" applyBorder="1" applyAlignment="1">
      <alignment horizontal="center" vertical="center"/>
    </xf>
    <xf numFmtId="0" fontId="0" fillId="34" borderId="29" xfId="0" applyFill="1" applyBorder="1" applyAlignment="1" applyProtection="1">
      <alignment horizontal="left" vertical="center" wrapText="1"/>
      <protection/>
    </xf>
    <xf numFmtId="0" fontId="0" fillId="0" borderId="36" xfId="0" applyBorder="1" applyAlignment="1">
      <alignment horizontal="center" vertical="center"/>
    </xf>
    <xf numFmtId="0" fontId="0" fillId="34" borderId="30" xfId="0" applyFill="1" applyBorder="1" applyAlignment="1" applyProtection="1">
      <alignment horizontal="left" vertical="center" wrapText="1"/>
      <protection/>
    </xf>
    <xf numFmtId="0" fontId="0" fillId="0" borderId="11" xfId="0" applyBorder="1" applyAlignment="1">
      <alignment vertical="top"/>
    </xf>
    <xf numFmtId="0" fontId="52" fillId="34" borderId="14" xfId="0" applyFont="1" applyFill="1" applyBorder="1" applyAlignment="1">
      <alignment vertical="center" wrapText="1"/>
    </xf>
    <xf numFmtId="0" fontId="52" fillId="34" borderId="16" xfId="0" applyFont="1" applyFill="1" applyBorder="1" applyAlignment="1">
      <alignment vertical="center" wrapText="1"/>
    </xf>
    <xf numFmtId="0" fontId="0" fillId="0" borderId="28" xfId="0" applyFill="1" applyBorder="1" applyAlignment="1" applyProtection="1">
      <alignment horizontal="left" vertical="center" wrapText="1"/>
      <protection/>
    </xf>
    <xf numFmtId="49" fontId="0" fillId="0" borderId="14" xfId="0" applyNumberFormat="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Alignment="1">
      <alignment horizontal="center" vertical="center"/>
    </xf>
    <xf numFmtId="49" fontId="0" fillId="0" borderId="0" xfId="0" applyNumberFormat="1" applyAlignment="1" quotePrefix="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0" fontId="52" fillId="0" borderId="12" xfId="0" applyFont="1" applyBorder="1" applyAlignment="1" applyProtection="1">
      <alignment vertical="center"/>
      <protection locked="0"/>
    </xf>
    <xf numFmtId="177" fontId="52" fillId="0" borderId="11" xfId="0" applyNumberFormat="1" applyFont="1" applyBorder="1" applyAlignment="1" applyProtection="1">
      <alignment vertical="center"/>
      <protection locked="0"/>
    </xf>
    <xf numFmtId="177" fontId="0" fillId="0" borderId="14" xfId="0" applyNumberFormat="1" applyBorder="1" applyAlignment="1" applyProtection="1">
      <alignment vertical="center"/>
      <protection locked="0"/>
    </xf>
    <xf numFmtId="177" fontId="0" fillId="0" borderId="11" xfId="0" applyNumberFormat="1" applyBorder="1" applyAlignment="1" applyProtection="1">
      <alignment vertical="center"/>
      <protection locked="0"/>
    </xf>
    <xf numFmtId="0" fontId="0" fillId="0" borderId="0" xfId="0" applyBorder="1" applyAlignment="1">
      <alignment vertical="top"/>
    </xf>
    <xf numFmtId="0" fontId="0" fillId="0" borderId="0" xfId="0" applyFill="1" applyBorder="1" applyAlignment="1">
      <alignment vertical="center"/>
    </xf>
    <xf numFmtId="0" fontId="0" fillId="0" borderId="0" xfId="0" applyFill="1" applyBorder="1" applyAlignment="1">
      <alignment horizontal="center" vertical="center"/>
    </xf>
    <xf numFmtId="0" fontId="52" fillId="0" borderId="0"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177" fontId="0" fillId="0" borderId="0" xfId="0" applyNumberFormat="1" applyBorder="1" applyAlignment="1" applyProtection="1">
      <alignment vertical="center"/>
      <protection locked="0"/>
    </xf>
    <xf numFmtId="0" fontId="52" fillId="35" borderId="0" xfId="0" applyFont="1" applyFill="1" applyAlignment="1">
      <alignment vertical="center"/>
    </xf>
    <xf numFmtId="0" fontId="52" fillId="35" borderId="0" xfId="0" applyFont="1" applyFill="1" applyAlignment="1">
      <alignment horizontal="center" vertical="center"/>
    </xf>
    <xf numFmtId="0" fontId="0" fillId="35" borderId="0" xfId="0" applyFill="1" applyAlignment="1">
      <alignment vertical="center"/>
    </xf>
    <xf numFmtId="0" fontId="0" fillId="35" borderId="0" xfId="0" applyFill="1" applyAlignment="1">
      <alignment horizontal="center" vertical="center"/>
    </xf>
    <xf numFmtId="0" fontId="52" fillId="0" borderId="11" xfId="0" applyFont="1" applyBorder="1" applyAlignment="1" applyProtection="1">
      <alignment horizontal="left" vertical="center"/>
      <protection locked="0"/>
    </xf>
    <xf numFmtId="0" fontId="52" fillId="0" borderId="12" xfId="0" applyFont="1" applyBorder="1" applyAlignment="1" applyProtection="1">
      <alignment horizontal="left" vertical="center"/>
      <protection locked="0"/>
    </xf>
    <xf numFmtId="0" fontId="52" fillId="0" borderId="0" xfId="0" applyFont="1" applyBorder="1" applyAlignment="1" applyProtection="1">
      <alignment horizontal="left" vertical="center"/>
      <protection locked="0"/>
    </xf>
    <xf numFmtId="0" fontId="52" fillId="0" borderId="13" xfId="0" applyFont="1" applyBorder="1" applyAlignment="1" applyProtection="1">
      <alignment horizontal="left" vertical="center"/>
      <protection locked="0"/>
    </xf>
    <xf numFmtId="0" fontId="52" fillId="0" borderId="14" xfId="0" applyFont="1" applyFill="1" applyBorder="1" applyAlignment="1" applyProtection="1">
      <alignment horizontal="left" vertical="center"/>
      <protection locked="0"/>
    </xf>
    <xf numFmtId="0" fontId="52" fillId="0" borderId="14" xfId="0" applyFont="1" applyBorder="1" applyAlignment="1" applyProtection="1">
      <alignment horizontal="left" vertical="center"/>
      <protection locked="0"/>
    </xf>
    <xf numFmtId="0" fontId="52" fillId="0" borderId="22" xfId="0" applyFont="1" applyBorder="1" applyAlignment="1" applyProtection="1">
      <alignment horizontal="left" vertical="center"/>
      <protection locked="0"/>
    </xf>
    <xf numFmtId="0" fontId="52" fillId="0" borderId="23" xfId="0" applyFont="1" applyBorder="1" applyAlignment="1" applyProtection="1">
      <alignment horizontal="left" vertical="center"/>
      <protection locked="0"/>
    </xf>
    <xf numFmtId="0" fontId="52" fillId="0" borderId="22" xfId="0" applyFont="1" applyFill="1" applyBorder="1" applyAlignment="1" applyProtection="1">
      <alignment horizontal="left" vertical="center"/>
      <protection locked="0"/>
    </xf>
    <xf numFmtId="49" fontId="52" fillId="0" borderId="13" xfId="0" applyNumberFormat="1" applyFont="1" applyBorder="1" applyAlignment="1" applyProtection="1">
      <alignment vertical="center"/>
      <protection locked="0"/>
    </xf>
    <xf numFmtId="0" fontId="44" fillId="0" borderId="10" xfId="0" applyFont="1" applyBorder="1" applyAlignment="1">
      <alignment horizontal="center" wrapText="1"/>
    </xf>
    <xf numFmtId="0" fontId="0" fillId="0" borderId="0" xfId="0" applyBorder="1" applyAlignment="1">
      <alignment wrapText="1"/>
    </xf>
    <xf numFmtId="0" fontId="0" fillId="36" borderId="0" xfId="0" applyFill="1" applyAlignment="1" applyProtection="1">
      <alignment horizontal="center"/>
      <protection locked="0"/>
    </xf>
    <xf numFmtId="0" fontId="0" fillId="36" borderId="0" xfId="0" applyFill="1" applyAlignment="1" applyProtection="1">
      <alignment horizontal="center" vertical="center"/>
      <protection locked="0"/>
    </xf>
    <xf numFmtId="0" fontId="53" fillId="0" borderId="37" xfId="0" applyFont="1" applyBorder="1" applyAlignment="1">
      <alignment horizontal="left" vertical="center" shrinkToFit="1"/>
    </xf>
    <xf numFmtId="0" fontId="53" fillId="0" borderId="37" xfId="0" applyFont="1" applyBorder="1" applyAlignment="1">
      <alignment horizontal="left" vertical="center"/>
    </xf>
    <xf numFmtId="0" fontId="53" fillId="0" borderId="39" xfId="0" applyFont="1" applyBorder="1" applyAlignment="1">
      <alignment horizontal="left" vertical="center"/>
    </xf>
    <xf numFmtId="0" fontId="53" fillId="0" borderId="41" xfId="0" applyFont="1" applyBorder="1" applyAlignment="1">
      <alignment horizontal="left" vertical="center"/>
    </xf>
    <xf numFmtId="0" fontId="52" fillId="0" borderId="0" xfId="0" applyFont="1" applyFill="1" applyBorder="1" applyAlignment="1" applyProtection="1">
      <alignment horizontal="left" vertical="center"/>
      <protection locked="0"/>
    </xf>
    <xf numFmtId="0" fontId="52" fillId="0" borderId="16" xfId="0" applyFont="1" applyFill="1" applyBorder="1" applyAlignment="1" applyProtection="1">
      <alignment horizontal="left" vertical="center"/>
      <protection locked="0"/>
    </xf>
    <xf numFmtId="0" fontId="52" fillId="0" borderId="13" xfId="0" applyFont="1" applyFill="1" applyBorder="1" applyAlignment="1">
      <alignment vertical="center"/>
    </xf>
    <xf numFmtId="0" fontId="0" fillId="0" borderId="35" xfId="0" applyFill="1" applyBorder="1" applyAlignment="1">
      <alignment/>
    </xf>
    <xf numFmtId="0" fontId="0" fillId="0" borderId="29" xfId="0" applyFill="1" applyBorder="1" applyAlignment="1">
      <alignment/>
    </xf>
    <xf numFmtId="0" fontId="0" fillId="34" borderId="29" xfId="0" applyFill="1" applyBorder="1" applyAlignment="1">
      <alignment horizontal="left" vertical="center" wrapText="1"/>
    </xf>
    <xf numFmtId="0" fontId="0" fillId="34" borderId="30" xfId="0" applyFill="1" applyBorder="1" applyAlignment="1">
      <alignment horizontal="left" vertical="center" wrapText="1"/>
    </xf>
    <xf numFmtId="0" fontId="0" fillId="0" borderId="0" xfId="0" applyNumberFormat="1" applyBorder="1" applyAlignment="1" applyProtection="1">
      <alignment vertical="center" wrapText="1"/>
      <protection locked="0"/>
    </xf>
    <xf numFmtId="0" fontId="0" fillId="34" borderId="21" xfId="0" applyFill="1" applyBorder="1" applyAlignment="1" applyProtection="1">
      <alignment horizontal="left" vertical="center" wrapText="1"/>
      <protection/>
    </xf>
    <xf numFmtId="0" fontId="0" fillId="0" borderId="13" xfId="0" applyBorder="1" applyAlignment="1">
      <alignment horizontal="center" vertical="top"/>
    </xf>
    <xf numFmtId="0" fontId="0" fillId="34" borderId="10" xfId="0" applyFont="1" applyFill="1" applyBorder="1" applyAlignment="1">
      <alignment vertical="center" wrapText="1"/>
    </xf>
    <xf numFmtId="49" fontId="0" fillId="0" borderId="22" xfId="0" applyNumberFormat="1" applyBorder="1" applyAlignment="1" applyProtection="1">
      <alignment vertical="center" wrapText="1"/>
      <protection locked="0"/>
    </xf>
    <xf numFmtId="0" fontId="0" fillId="0" borderId="22" xfId="0" applyFill="1" applyBorder="1" applyAlignment="1">
      <alignment vertical="center"/>
    </xf>
    <xf numFmtId="0" fontId="0" fillId="0" borderId="22" xfId="0" applyFill="1" applyBorder="1" applyAlignment="1">
      <alignment/>
    </xf>
    <xf numFmtId="0" fontId="0" fillId="0" borderId="12" xfId="0" applyFill="1" applyBorder="1" applyAlignment="1">
      <alignment/>
    </xf>
    <xf numFmtId="0" fontId="52" fillId="0" borderId="12" xfId="0" applyFont="1"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0" xfId="0" applyFill="1" applyAlignment="1">
      <alignment vertical="center"/>
    </xf>
    <xf numFmtId="0" fontId="0" fillId="0" borderId="0" xfId="0" applyFill="1" applyBorder="1" applyAlignment="1">
      <alignment vertical="top"/>
    </xf>
    <xf numFmtId="0" fontId="0" fillId="0" borderId="0" xfId="0" applyFill="1" applyBorder="1" applyAlignment="1" applyProtection="1">
      <alignment horizontal="left" vertical="center" wrapText="1"/>
      <protection/>
    </xf>
    <xf numFmtId="0" fontId="0" fillId="0" borderId="0" xfId="0" applyFill="1" applyAlignment="1" applyProtection="1">
      <alignment horizontal="center" vertical="center"/>
      <protection locked="0"/>
    </xf>
    <xf numFmtId="14" fontId="0" fillId="0" borderId="0" xfId="0" applyNumberFormat="1" applyBorder="1" applyAlignment="1" applyProtection="1">
      <alignment vertical="center"/>
      <protection locked="0"/>
    </xf>
    <xf numFmtId="0" fontId="0" fillId="0" borderId="0" xfId="0" applyFill="1" applyBorder="1" applyAlignment="1" applyProtection="1">
      <alignment vertical="center"/>
      <protection locked="0"/>
    </xf>
    <xf numFmtId="14" fontId="0" fillId="0" borderId="0" xfId="0" applyNumberFormat="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6" xfId="0" applyBorder="1" applyAlignment="1">
      <alignment wrapText="1"/>
    </xf>
    <xf numFmtId="0" fontId="0" fillId="0" borderId="22" xfId="0" applyBorder="1" applyAlignment="1">
      <alignment wrapText="1"/>
    </xf>
    <xf numFmtId="0" fontId="0" fillId="0" borderId="0" xfId="0" applyFill="1" applyAlignment="1">
      <alignment/>
    </xf>
    <xf numFmtId="0" fontId="0" fillId="0" borderId="0" xfId="0" applyFill="1" applyAlignment="1" applyProtection="1">
      <alignment/>
      <protection locked="0"/>
    </xf>
    <xf numFmtId="0" fontId="0" fillId="0" borderId="10" xfId="0" applyFill="1" applyBorder="1" applyAlignment="1" applyProtection="1">
      <alignment horizontal="center" vertical="center"/>
      <protection locked="0"/>
    </xf>
    <xf numFmtId="0" fontId="0" fillId="0" borderId="0" xfId="0" applyFill="1" applyAlignment="1" applyProtection="1">
      <alignment vertical="center"/>
      <protection locked="0"/>
    </xf>
    <xf numFmtId="49" fontId="0" fillId="0" borderId="0" xfId="0" applyNumberFormat="1" applyFill="1" applyAlignment="1" applyProtection="1">
      <alignment vertical="center"/>
      <protection locked="0"/>
    </xf>
    <xf numFmtId="0" fontId="54" fillId="0" borderId="0" xfId="0" applyFont="1" applyFill="1" applyAlignment="1">
      <alignment/>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51" fillId="0" borderId="26" xfId="0" applyFont="1" applyBorder="1" applyAlignment="1">
      <alignment horizontal="left" vertical="center" wrapText="1"/>
    </xf>
    <xf numFmtId="0" fontId="51" fillId="0" borderId="26" xfId="0" applyFont="1" applyBorder="1" applyAlignment="1">
      <alignment horizontal="left" vertical="center"/>
    </xf>
    <xf numFmtId="0" fontId="51" fillId="0" borderId="25" xfId="0" applyFont="1" applyBorder="1" applyAlignment="1">
      <alignment horizontal="left" vertical="center" wrapText="1"/>
    </xf>
    <xf numFmtId="0" fontId="51" fillId="0" borderId="25" xfId="0" applyFont="1" applyBorder="1" applyAlignment="1">
      <alignment horizontal="left" vertical="center"/>
    </xf>
    <xf numFmtId="49" fontId="0" fillId="0" borderId="23"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0" fillId="19" borderId="10" xfId="0" applyFill="1" applyBorder="1" applyAlignment="1">
      <alignment horizontal="center"/>
    </xf>
    <xf numFmtId="0" fontId="32" fillId="37" borderId="10" xfId="0" applyFont="1" applyFill="1" applyBorder="1" applyAlignment="1" applyProtection="1">
      <alignment horizontal="center"/>
      <protection locked="0"/>
    </xf>
    <xf numFmtId="0" fontId="0" fillId="19" borderId="18" xfId="0" applyFill="1" applyBorder="1" applyAlignment="1">
      <alignment horizontal="center"/>
    </xf>
    <xf numFmtId="0" fontId="0" fillId="38" borderId="26" xfId="0" applyFill="1" applyBorder="1" applyAlignment="1">
      <alignment horizontal="left" shrinkToFit="1"/>
    </xf>
    <xf numFmtId="0" fontId="0" fillId="38" borderId="25" xfId="0" applyFill="1" applyBorder="1" applyAlignment="1">
      <alignment horizontal="left" shrinkToFit="1"/>
    </xf>
    <xf numFmtId="0" fontId="0" fillId="19" borderId="23" xfId="0" applyFill="1" applyBorder="1" applyAlignment="1">
      <alignment horizontal="center" vertical="center"/>
    </xf>
    <xf numFmtId="0" fontId="0" fillId="19" borderId="21" xfId="0" applyFill="1" applyBorder="1" applyAlignment="1">
      <alignment horizontal="center" vertical="center"/>
    </xf>
    <xf numFmtId="0" fontId="0" fillId="0" borderId="29" xfId="0" applyBorder="1" applyAlignment="1" applyProtection="1">
      <alignment horizontal="left"/>
      <protection locked="0"/>
    </xf>
    <xf numFmtId="0" fontId="0" fillId="0" borderId="26" xfId="0" applyBorder="1" applyAlignment="1" applyProtection="1">
      <alignment horizontal="left"/>
      <protection locked="0"/>
    </xf>
    <xf numFmtId="0" fontId="0" fillId="18" borderId="10" xfId="0" applyFill="1" applyBorder="1" applyAlignment="1">
      <alignment horizontal="center" vertical="center"/>
    </xf>
    <xf numFmtId="0" fontId="0" fillId="19" borderId="10" xfId="0" applyFill="1" applyBorder="1" applyAlignment="1">
      <alignment horizontal="center" vertical="center" wrapText="1"/>
    </xf>
    <xf numFmtId="0" fontId="0" fillId="16" borderId="10" xfId="0" applyFill="1" applyBorder="1" applyAlignment="1">
      <alignment horizontal="center" vertical="center"/>
    </xf>
    <xf numFmtId="0" fontId="44" fillId="0" borderId="10" xfId="0" applyFont="1" applyBorder="1" applyAlignment="1">
      <alignment horizontal="center"/>
    </xf>
    <xf numFmtId="0" fontId="0" fillId="0" borderId="28" xfId="0" applyBorder="1" applyAlignment="1" applyProtection="1">
      <alignment horizontal="left"/>
      <protection locked="0"/>
    </xf>
    <xf numFmtId="0" fontId="0" fillId="0" borderId="25" xfId="0" applyBorder="1" applyAlignment="1" applyProtection="1">
      <alignment horizontal="left"/>
      <protection locked="0"/>
    </xf>
    <xf numFmtId="0" fontId="0" fillId="0" borderId="2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1" fillId="0" borderId="27" xfId="0" applyFont="1" applyBorder="1" applyAlignment="1">
      <alignment horizontal="left" vertical="center" wrapText="1"/>
    </xf>
    <xf numFmtId="0" fontId="51" fillId="0" borderId="27" xfId="0" applyFont="1" applyBorder="1" applyAlignment="1">
      <alignment horizontal="left" vertical="center"/>
    </xf>
    <xf numFmtId="0" fontId="53" fillId="0" borderId="37" xfId="0" applyFont="1" applyBorder="1" applyAlignment="1">
      <alignment horizontal="left" vertical="center" wrapText="1"/>
    </xf>
    <xf numFmtId="0" fontId="53" fillId="0" borderId="37" xfId="0" applyFont="1" applyBorder="1" applyAlignment="1">
      <alignment horizontal="left" vertical="center"/>
    </xf>
    <xf numFmtId="0" fontId="0" fillId="0" borderId="10"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protection locked="0"/>
    </xf>
    <xf numFmtId="0" fontId="0" fillId="19" borderId="22" xfId="0" applyFill="1" applyBorder="1" applyAlignment="1">
      <alignment horizontal="center" vertical="center"/>
    </xf>
    <xf numFmtId="0" fontId="0" fillId="19" borderId="10" xfId="0" applyFill="1" applyBorder="1" applyAlignment="1">
      <alignment horizontal="center" vertical="center"/>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51" fillId="0" borderId="10" xfId="0" applyFont="1" applyBorder="1" applyAlignment="1">
      <alignment horizontal="lef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38" borderId="27" xfId="0" applyFill="1" applyBorder="1" applyAlignment="1">
      <alignment horizontal="left" shrinkToFit="1"/>
    </xf>
    <xf numFmtId="0" fontId="0" fillId="0" borderId="30" xfId="0" applyBorder="1" applyAlignment="1" applyProtection="1">
      <alignment horizontal="left"/>
      <protection locked="0"/>
    </xf>
    <xf numFmtId="0" fontId="0" fillId="0" borderId="27" xfId="0" applyBorder="1" applyAlignment="1" applyProtection="1">
      <alignment horizontal="left"/>
      <protection locked="0"/>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b/>
        <i val="0"/>
        <color rgb="FFFF0000"/>
      </font>
    </dxf>
    <dxf>
      <font>
        <b/>
        <i val="0"/>
        <color theme="4"/>
      </font>
    </dxf>
    <dxf>
      <font>
        <b/>
        <i val="0"/>
        <color rgb="FFFF0000"/>
      </font>
    </dxf>
    <dxf>
      <font>
        <b/>
        <i val="0"/>
        <color theme="4"/>
      </font>
    </dxf>
    <dxf>
      <fill>
        <patternFill>
          <bgColor theme="5" tint="0.3999499976634979"/>
        </patternFill>
      </fill>
    </dxf>
    <dxf>
      <font>
        <color auto="1"/>
      </font>
      <fill>
        <patternFill>
          <bgColor theme="5" tint="0.3999499976634979"/>
        </patternFill>
      </fill>
    </dxf>
    <dxf>
      <fill>
        <patternFill>
          <bgColor theme="0" tint="-0.149959996342659"/>
        </patternFill>
      </fill>
    </dxf>
    <dxf>
      <font>
        <color auto="1"/>
      </font>
      <fill>
        <patternFill>
          <bgColor theme="5" tint="0.3999499976634979"/>
        </patternFill>
      </fill>
      <border/>
    </dxf>
    <dxf>
      <font>
        <b/>
        <i val="0"/>
        <color theme="4"/>
      </font>
      <border/>
    </dxf>
    <dxf>
      <font>
        <b/>
        <i val="0"/>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163"/>
  <sheetViews>
    <sheetView showGridLines="0" tabSelected="1" zoomScale="85" zoomScaleNormal="85" zoomScaleSheetLayoutView="85" zoomScalePageLayoutView="0" workbookViewId="0" topLeftCell="A1">
      <selection activeCell="B1" sqref="B1"/>
    </sheetView>
  </sheetViews>
  <sheetFormatPr defaultColWidth="9.140625" defaultRowHeight="15"/>
  <cols>
    <col min="1" max="1" width="4.8515625" style="0" customWidth="1"/>
    <col min="2" max="2" width="11.140625" style="0" bestFit="1" customWidth="1"/>
    <col min="3" max="3" width="14.7109375" style="0" customWidth="1"/>
    <col min="4" max="4" width="21.57421875" style="0" customWidth="1"/>
    <col min="5" max="5" width="5.57421875" style="0" customWidth="1"/>
    <col min="6" max="6" width="14.00390625" style="0" customWidth="1"/>
    <col min="7" max="7" width="10.8515625" style="0" customWidth="1"/>
    <col min="8" max="8" width="10.140625" style="0" customWidth="1"/>
    <col min="9" max="9" width="5.57421875" style="0" customWidth="1"/>
    <col min="10" max="10" width="7.7109375" style="0" customWidth="1"/>
    <col min="11" max="11" width="12.57421875" style="0" customWidth="1"/>
    <col min="12" max="12" width="31.421875" style="28" customWidth="1"/>
    <col min="13" max="13" width="5.140625" style="0" customWidth="1"/>
    <col min="14" max="14" width="9.00390625" style="0" hidden="1" customWidth="1"/>
    <col min="15" max="15" width="8.8515625" style="89" hidden="1" customWidth="1"/>
    <col min="16" max="16" width="12.421875" style="135" hidden="1" customWidth="1"/>
    <col min="17" max="17" width="17.140625" style="135" hidden="1" customWidth="1"/>
    <col min="18" max="19" width="12.421875" style="135" hidden="1" customWidth="1"/>
    <col min="20" max="20" width="17.8515625" style="135" hidden="1" customWidth="1"/>
    <col min="21" max="27" width="12.421875" style="135" hidden="1" customWidth="1"/>
    <col min="28" max="31" width="9.00390625" style="92" hidden="1" customWidth="1"/>
    <col min="32" max="32" width="11.00390625" style="91" hidden="1" customWidth="1"/>
    <col min="33" max="34" width="16.57421875" style="91" hidden="1" customWidth="1"/>
    <col min="35" max="35" width="9.00390625" style="89" hidden="1" customWidth="1"/>
    <col min="36" max="37" width="9.00390625" style="0" customWidth="1"/>
  </cols>
  <sheetData>
    <row r="1" spans="13:36" ht="13.5">
      <c r="M1" s="305"/>
      <c r="N1" s="305"/>
      <c r="O1" s="306"/>
      <c r="P1" s="307" t="s">
        <v>239</v>
      </c>
      <c r="Q1" s="307" t="s">
        <v>416</v>
      </c>
      <c r="R1" s="308"/>
      <c r="S1" s="308"/>
      <c r="T1" s="308"/>
      <c r="U1" s="308"/>
      <c r="V1" s="308"/>
      <c r="W1" s="308"/>
      <c r="X1" s="308"/>
      <c r="Y1" s="308"/>
      <c r="Z1" s="308"/>
      <c r="AA1" s="308"/>
      <c r="AB1" s="309"/>
      <c r="AC1" s="309"/>
      <c r="AD1" s="309"/>
      <c r="AE1" s="309"/>
      <c r="AF1" s="308"/>
      <c r="AG1" s="308"/>
      <c r="AH1" s="308"/>
      <c r="AI1" s="306"/>
      <c r="AJ1" s="310"/>
    </row>
    <row r="2" spans="2:27" ht="13.5">
      <c r="B2" s="328" t="s">
        <v>241</v>
      </c>
      <c r="C2" s="328"/>
      <c r="P2" s="93" t="s">
        <v>184</v>
      </c>
      <c r="Q2" s="93" t="s">
        <v>185</v>
      </c>
      <c r="R2" s="91"/>
      <c r="S2" s="93" t="s">
        <v>1</v>
      </c>
      <c r="T2" s="91"/>
      <c r="U2" s="90" t="s">
        <v>247</v>
      </c>
      <c r="V2" s="91"/>
      <c r="W2" s="91"/>
      <c r="X2" s="91"/>
      <c r="Y2" s="91"/>
      <c r="Z2" s="91"/>
      <c r="AA2" s="91"/>
    </row>
    <row r="3" spans="2:27" ht="13.5">
      <c r="B3" s="329" t="s">
        <v>435</v>
      </c>
      <c r="C3" s="329"/>
      <c r="D3" s="1"/>
      <c r="P3" s="94">
        <v>2</v>
      </c>
      <c r="Q3" s="94">
        <f>RIGHT(S3,1)-P3+1</f>
        <v>3</v>
      </c>
      <c r="R3" s="91"/>
      <c r="S3" s="95" t="str">
        <f>"令和"&amp;RIGHT(B3,1)-1</f>
        <v>令和4</v>
      </c>
      <c r="T3" s="91"/>
      <c r="U3" s="90">
        <v>20210601</v>
      </c>
      <c r="V3" s="91" t="s">
        <v>298</v>
      </c>
      <c r="W3" s="91"/>
      <c r="X3" s="91"/>
      <c r="Y3" s="91"/>
      <c r="Z3" s="91"/>
      <c r="AA3" s="91"/>
    </row>
    <row r="4" spans="16:27" ht="13.5">
      <c r="P4" s="91"/>
      <c r="Q4" s="91"/>
      <c r="R4" s="91"/>
      <c r="S4" s="91"/>
      <c r="T4" s="91"/>
      <c r="U4" s="91"/>
      <c r="V4" s="91"/>
      <c r="W4" s="91"/>
      <c r="X4" s="91"/>
      <c r="Y4" s="91"/>
      <c r="Z4" s="91"/>
      <c r="AA4" s="91"/>
    </row>
    <row r="5" spans="2:27" ht="13.5">
      <c r="B5" s="330" t="s">
        <v>0</v>
      </c>
      <c r="C5" s="330"/>
      <c r="D5" s="328"/>
      <c r="E5" s="328"/>
      <c r="F5" s="328"/>
      <c r="G5" s="328"/>
      <c r="P5" s="91"/>
      <c r="Q5" s="91"/>
      <c r="R5" s="91"/>
      <c r="S5" s="91"/>
      <c r="T5" s="91"/>
      <c r="U5" s="91"/>
      <c r="V5" s="91"/>
      <c r="W5" s="91"/>
      <c r="X5" s="91"/>
      <c r="Y5" s="91"/>
      <c r="Z5" s="91"/>
      <c r="AA5" s="91"/>
    </row>
    <row r="6" spans="2:27" ht="15.75" customHeight="1">
      <c r="B6" s="333" t="s">
        <v>17</v>
      </c>
      <c r="C6" s="334"/>
      <c r="D6" s="333" t="s">
        <v>60</v>
      </c>
      <c r="E6" s="357"/>
      <c r="F6" s="334"/>
      <c r="G6" s="13" t="s">
        <v>2</v>
      </c>
      <c r="P6" s="91"/>
      <c r="Q6" s="91"/>
      <c r="R6" s="91"/>
      <c r="S6" s="91"/>
      <c r="T6" s="91"/>
      <c r="U6" s="91"/>
      <c r="V6" s="91"/>
      <c r="W6" s="91"/>
      <c r="X6" s="91"/>
      <c r="Y6" s="91"/>
      <c r="Z6" s="91"/>
      <c r="AA6" s="91"/>
    </row>
    <row r="7" spans="2:27" ht="12.75" hidden="1">
      <c r="B7" s="17" t="s">
        <v>61</v>
      </c>
      <c r="C7" s="15"/>
      <c r="D7" s="18" t="s">
        <v>62</v>
      </c>
      <c r="E7" s="16"/>
      <c r="F7" s="15"/>
      <c r="G7" s="19" t="s">
        <v>63</v>
      </c>
      <c r="P7" s="91"/>
      <c r="Q7" s="91"/>
      <c r="R7" s="91"/>
      <c r="S7" s="91"/>
      <c r="T7" s="91"/>
      <c r="U7" s="91"/>
      <c r="V7" s="91"/>
      <c r="W7" s="91"/>
      <c r="X7" s="91"/>
      <c r="Y7" s="91"/>
      <c r="Z7" s="91"/>
      <c r="AA7" s="91"/>
    </row>
    <row r="8" spans="2:27" ht="13.5">
      <c r="B8" s="332" t="s">
        <v>64</v>
      </c>
      <c r="C8" s="332"/>
      <c r="D8" s="341"/>
      <c r="E8" s="342"/>
      <c r="F8" s="342"/>
      <c r="G8" s="147"/>
      <c r="P8" s="91"/>
      <c r="Q8" s="91"/>
      <c r="R8" s="91"/>
      <c r="S8" s="91"/>
      <c r="T8" s="91"/>
      <c r="U8" s="91"/>
      <c r="V8" s="91"/>
      <c r="W8" s="91"/>
      <c r="X8" s="91"/>
      <c r="Y8" s="91"/>
      <c r="Z8" s="91"/>
      <c r="AA8" s="91"/>
    </row>
    <row r="9" spans="2:27" ht="13.5">
      <c r="B9" s="331" t="s">
        <v>188</v>
      </c>
      <c r="C9" s="331"/>
      <c r="D9" s="335"/>
      <c r="E9" s="336"/>
      <c r="F9" s="336"/>
      <c r="G9" s="148"/>
      <c r="P9" s="91"/>
      <c r="Q9" s="91"/>
      <c r="R9" s="91"/>
      <c r="S9" s="91"/>
      <c r="T9" s="91"/>
      <c r="U9" s="91"/>
      <c r="V9" s="91"/>
      <c r="W9" s="91"/>
      <c r="X9" s="91"/>
      <c r="Y9" s="91"/>
      <c r="Z9" s="91"/>
      <c r="AA9" s="91"/>
    </row>
    <row r="10" spans="2:27" ht="12.75" hidden="1">
      <c r="B10" s="331"/>
      <c r="C10" s="331"/>
      <c r="D10" s="335"/>
      <c r="E10" s="336"/>
      <c r="F10" s="336"/>
      <c r="G10" s="148"/>
      <c r="P10" s="91"/>
      <c r="Q10" s="91"/>
      <c r="R10" s="91"/>
      <c r="S10" s="91"/>
      <c r="T10" s="91"/>
      <c r="U10" s="91"/>
      <c r="V10" s="91"/>
      <c r="W10" s="91"/>
      <c r="X10" s="91"/>
      <c r="Y10" s="91"/>
      <c r="Z10" s="91"/>
      <c r="AA10" s="91"/>
    </row>
    <row r="11" spans="2:27" ht="15">
      <c r="B11" s="331" t="s">
        <v>66</v>
      </c>
      <c r="C11" s="331"/>
      <c r="D11" s="335"/>
      <c r="E11" s="336"/>
      <c r="F11" s="336"/>
      <c r="G11" s="148"/>
      <c r="K11" t="s">
        <v>248</v>
      </c>
      <c r="P11" s="91"/>
      <c r="Q11" s="91"/>
      <c r="R11" s="91"/>
      <c r="S11" s="91"/>
      <c r="T11" s="91"/>
      <c r="U11" s="91"/>
      <c r="V11" s="91"/>
      <c r="W11" s="91"/>
      <c r="X11" s="91"/>
      <c r="Y11" s="91"/>
      <c r="Z11" s="91"/>
      <c r="AA11" s="91"/>
    </row>
    <row r="12" spans="2:27" ht="15">
      <c r="B12" s="331" t="s">
        <v>67</v>
      </c>
      <c r="C12" s="331"/>
      <c r="D12" s="335"/>
      <c r="E12" s="336"/>
      <c r="F12" s="336"/>
      <c r="G12" s="148"/>
      <c r="I12" s="340" t="s">
        <v>372</v>
      </c>
      <c r="J12" s="340"/>
      <c r="K12" s="340"/>
      <c r="L12" s="269" t="s">
        <v>373</v>
      </c>
      <c r="P12" s="91"/>
      <c r="Q12" s="91"/>
      <c r="R12" s="91"/>
      <c r="S12" s="91"/>
      <c r="T12" s="91"/>
      <c r="U12" s="91"/>
      <c r="V12" s="91"/>
      <c r="W12" s="91"/>
      <c r="X12" s="91"/>
      <c r="Y12" s="91"/>
      <c r="Z12" s="91"/>
      <c r="AA12" s="91"/>
    </row>
    <row r="13" spans="2:27" ht="12.75" hidden="1">
      <c r="B13" s="331"/>
      <c r="C13" s="331"/>
      <c r="D13" s="335"/>
      <c r="E13" s="336"/>
      <c r="F13" s="336"/>
      <c r="G13" s="148"/>
      <c r="I13" s="33"/>
      <c r="J13" s="33"/>
      <c r="K13" s="33"/>
      <c r="L13" s="304"/>
      <c r="P13" s="91"/>
      <c r="Q13" s="91"/>
      <c r="R13" s="91"/>
      <c r="S13" s="91"/>
      <c r="T13" s="91"/>
      <c r="U13" s="91"/>
      <c r="V13" s="91"/>
      <c r="W13" s="91"/>
      <c r="X13" s="91"/>
      <c r="Y13" s="91"/>
      <c r="Z13" s="91"/>
      <c r="AA13" s="91"/>
    </row>
    <row r="14" spans="2:27" ht="15">
      <c r="B14" s="331" t="s">
        <v>189</v>
      </c>
      <c r="C14" s="331"/>
      <c r="D14" s="335"/>
      <c r="E14" s="336"/>
      <c r="F14" s="336"/>
      <c r="G14" s="148"/>
      <c r="I14" s="311">
        <f>IF(COUNTBLANK(L25:L34)=COUNTA(L25:L34),"",IF((SUBTOTAL(103,L25:L34)-COUNTIF(L25:L34,"○")-COUNTIF(L25:L34,"本年度は対象外です。"))&gt;0,"ファイルに不備があります。","OK"))</f>
      </c>
      <c r="J14" s="312"/>
      <c r="K14" s="313"/>
      <c r="L14" s="317">
        <f>IF(_xlfn.COUNTIFS(O40:O122,"×")&gt;0,"入力に不備があります。",IF(AND(_xlfn.COUNTIFS(O40:O122,"○")&gt;0,_xlfn.COUNTIFS(O40:O122,"×")=0),"OK",""))</f>
      </c>
      <c r="P14" s="91"/>
      <c r="Q14" s="91"/>
      <c r="R14" s="91"/>
      <c r="S14" s="91"/>
      <c r="T14" s="91"/>
      <c r="U14" s="91"/>
      <c r="V14" s="91"/>
      <c r="W14" s="91"/>
      <c r="X14" s="91"/>
      <c r="Y14" s="91"/>
      <c r="Z14" s="91"/>
      <c r="AA14" s="91"/>
    </row>
    <row r="15" spans="2:27" ht="15">
      <c r="B15" s="331" t="s">
        <v>420</v>
      </c>
      <c r="C15" s="331"/>
      <c r="D15" s="335"/>
      <c r="E15" s="336"/>
      <c r="F15" s="336"/>
      <c r="G15" s="148"/>
      <c r="I15" s="314"/>
      <c r="J15" s="315"/>
      <c r="K15" s="316"/>
      <c r="L15" s="318"/>
      <c r="P15" s="91"/>
      <c r="Q15" s="91"/>
      <c r="R15" s="91"/>
      <c r="S15" s="91"/>
      <c r="T15" s="91"/>
      <c r="U15" s="91"/>
      <c r="V15" s="91"/>
      <c r="W15" s="91"/>
      <c r="X15" s="91"/>
      <c r="Y15" s="91"/>
      <c r="Z15" s="91"/>
      <c r="AA15" s="91"/>
    </row>
    <row r="16" spans="2:28" ht="15">
      <c r="B16" s="331" t="s">
        <v>424</v>
      </c>
      <c r="C16" s="331"/>
      <c r="D16" s="335"/>
      <c r="E16" s="336"/>
      <c r="F16" s="336"/>
      <c r="G16" s="148"/>
      <c r="I16" s="8"/>
      <c r="J16" s="8"/>
      <c r="K16" s="8"/>
      <c r="L16" s="303"/>
      <c r="P16" s="91" t="s">
        <v>37</v>
      </c>
      <c r="Q16" s="91"/>
      <c r="R16" s="91"/>
      <c r="S16" s="91"/>
      <c r="T16" s="91"/>
      <c r="U16" s="91"/>
      <c r="V16" s="91"/>
      <c r="W16" s="91"/>
      <c r="X16" s="91"/>
      <c r="Y16" s="91"/>
      <c r="Z16" s="91"/>
      <c r="AA16" s="91"/>
      <c r="AB16" s="92" t="s">
        <v>38</v>
      </c>
    </row>
    <row r="17" spans="2:27" ht="15">
      <c r="B17" s="331" t="s">
        <v>426</v>
      </c>
      <c r="C17" s="331"/>
      <c r="D17" s="335"/>
      <c r="E17" s="336"/>
      <c r="F17" s="336"/>
      <c r="G17" s="148"/>
      <c r="I17" s="1"/>
      <c r="J17" s="1"/>
      <c r="K17" s="1"/>
      <c r="L17" s="270"/>
      <c r="P17" s="91"/>
      <c r="Q17" s="91"/>
      <c r="R17" s="91"/>
      <c r="S17" s="91"/>
      <c r="T17" s="91"/>
      <c r="U17" s="91"/>
      <c r="V17" s="91"/>
      <c r="W17" s="91"/>
      <c r="X17" s="91"/>
      <c r="Y17" s="91"/>
      <c r="Z17" s="91"/>
      <c r="AA17" s="91"/>
    </row>
    <row r="18" spans="2:27" ht="15">
      <c r="B18" s="372"/>
      <c r="C18" s="372"/>
      <c r="D18" s="373"/>
      <c r="E18" s="374"/>
      <c r="F18" s="374"/>
      <c r="G18" s="149" t="s">
        <v>415</v>
      </c>
      <c r="I18" s="1"/>
      <c r="J18" s="1"/>
      <c r="K18" s="1"/>
      <c r="L18" s="270"/>
      <c r="P18" s="91"/>
      <c r="Q18" s="91"/>
      <c r="R18" s="91"/>
      <c r="S18" s="91"/>
      <c r="T18" s="91"/>
      <c r="U18" s="91"/>
      <c r="V18" s="91"/>
      <c r="W18" s="91"/>
      <c r="X18" s="91"/>
      <c r="Y18" s="91"/>
      <c r="Z18" s="91"/>
      <c r="AA18" s="91"/>
    </row>
    <row r="19" spans="2:27" ht="12.75" hidden="1">
      <c r="B19" t="s">
        <v>237</v>
      </c>
      <c r="I19" s="1"/>
      <c r="J19" s="1"/>
      <c r="K19" s="1"/>
      <c r="L19" s="270"/>
      <c r="P19" s="91"/>
      <c r="Q19" s="91"/>
      <c r="R19" s="91"/>
      <c r="S19" s="91"/>
      <c r="T19" s="91"/>
      <c r="U19" s="91"/>
      <c r="V19" s="91"/>
      <c r="W19" s="91"/>
      <c r="X19" s="91"/>
      <c r="Y19" s="91"/>
      <c r="Z19" s="91"/>
      <c r="AA19" s="91"/>
    </row>
    <row r="20" spans="9:32" ht="15">
      <c r="I20" s="1"/>
      <c r="J20" s="1"/>
      <c r="K20" s="1"/>
      <c r="L20" s="270"/>
      <c r="M20" s="1"/>
      <c r="P20" s="319" t="s">
        <v>9</v>
      </c>
      <c r="Q20" s="319"/>
      <c r="R20" s="319"/>
      <c r="S20" s="319"/>
      <c r="T20" s="319"/>
      <c r="U20" s="319"/>
      <c r="V20" s="319"/>
      <c r="W20" s="319"/>
      <c r="X20" s="319"/>
      <c r="Y20" s="319"/>
      <c r="Z20" s="319"/>
      <c r="AA20" s="319"/>
      <c r="AB20" s="355" t="s">
        <v>16</v>
      </c>
      <c r="AC20" s="356"/>
      <c r="AD20" s="356"/>
      <c r="AE20" s="356"/>
      <c r="AF20" s="351" t="s">
        <v>42</v>
      </c>
    </row>
    <row r="21" spans="2:32" ht="21" customHeight="1">
      <c r="B21" t="s">
        <v>244</v>
      </c>
      <c r="J21" s="1"/>
      <c r="K21" s="1"/>
      <c r="L21" s="270"/>
      <c r="P21" s="319"/>
      <c r="Q21" s="319"/>
      <c r="R21" s="319"/>
      <c r="S21" s="319"/>
      <c r="T21" s="319"/>
      <c r="U21" s="319"/>
      <c r="V21" s="319"/>
      <c r="W21" s="319"/>
      <c r="X21" s="319"/>
      <c r="Y21" s="319"/>
      <c r="Z21" s="319"/>
      <c r="AA21" s="319"/>
      <c r="AB21" s="356"/>
      <c r="AC21" s="356"/>
      <c r="AD21" s="356"/>
      <c r="AE21" s="356"/>
      <c r="AF21" s="351"/>
    </row>
    <row r="22" spans="12:32" ht="21" customHeight="1" hidden="1">
      <c r="L22" s="28" t="s">
        <v>101</v>
      </c>
      <c r="P22" s="96"/>
      <c r="Q22" s="96"/>
      <c r="R22" s="97"/>
      <c r="S22" s="96"/>
      <c r="T22" s="96"/>
      <c r="U22" s="96"/>
      <c r="V22" s="96"/>
      <c r="W22" s="96"/>
      <c r="X22" s="96"/>
      <c r="Y22" s="98"/>
      <c r="Z22" s="96"/>
      <c r="AA22" s="96"/>
      <c r="AB22" s="356"/>
      <c r="AC22" s="356"/>
      <c r="AD22" s="356"/>
      <c r="AE22" s="356"/>
      <c r="AF22" s="351"/>
    </row>
    <row r="23" spans="2:32" ht="27" customHeight="1">
      <c r="B23" s="358" t="s">
        <v>83</v>
      </c>
      <c r="C23" s="337" t="s">
        <v>93</v>
      </c>
      <c r="D23" s="337"/>
      <c r="E23" s="337"/>
      <c r="F23" s="337"/>
      <c r="G23" s="339" t="s">
        <v>94</v>
      </c>
      <c r="H23" s="339"/>
      <c r="I23" s="339"/>
      <c r="J23" s="339"/>
      <c r="K23" s="339"/>
      <c r="L23" s="338" t="s">
        <v>41</v>
      </c>
      <c r="P23" s="319" t="s">
        <v>277</v>
      </c>
      <c r="Q23" s="319"/>
      <c r="R23" s="352"/>
      <c r="S23" s="319" t="s">
        <v>278</v>
      </c>
      <c r="T23" s="319"/>
      <c r="U23" s="319"/>
      <c r="V23" s="319"/>
      <c r="W23" s="319"/>
      <c r="X23" s="319"/>
      <c r="Y23" s="320"/>
      <c r="Z23" s="319"/>
      <c r="AA23" s="319"/>
      <c r="AB23" s="356"/>
      <c r="AC23" s="356"/>
      <c r="AD23" s="356"/>
      <c r="AE23" s="356"/>
      <c r="AF23" s="351"/>
    </row>
    <row r="24" spans="2:32" ht="27" customHeight="1">
      <c r="B24" s="358"/>
      <c r="C24" s="46" t="s">
        <v>80</v>
      </c>
      <c r="D24" s="46" t="s">
        <v>81</v>
      </c>
      <c r="E24" s="337" t="s">
        <v>82</v>
      </c>
      <c r="F24" s="337"/>
      <c r="G24" s="47" t="s">
        <v>80</v>
      </c>
      <c r="H24" s="339" t="s">
        <v>81</v>
      </c>
      <c r="I24" s="339"/>
      <c r="J24" s="339" t="s">
        <v>82</v>
      </c>
      <c r="K24" s="339"/>
      <c r="L24" s="338"/>
      <c r="P24" s="96" t="s">
        <v>14</v>
      </c>
      <c r="Q24" s="96" t="s">
        <v>18</v>
      </c>
      <c r="R24" s="97" t="s">
        <v>15</v>
      </c>
      <c r="S24" s="96" t="s">
        <v>14</v>
      </c>
      <c r="T24" s="96" t="s">
        <v>18</v>
      </c>
      <c r="U24" s="96" t="s">
        <v>15</v>
      </c>
      <c r="V24" s="96" t="s">
        <v>279</v>
      </c>
      <c r="W24" s="96" t="s">
        <v>284</v>
      </c>
      <c r="X24" s="96"/>
      <c r="Y24" s="98"/>
      <c r="Z24" s="96"/>
      <c r="AA24" s="96"/>
      <c r="AB24" s="99">
        <v>1</v>
      </c>
      <c r="AC24" s="99">
        <v>2</v>
      </c>
      <c r="AD24" s="99">
        <v>3</v>
      </c>
      <c r="AE24" s="99">
        <v>4</v>
      </c>
      <c r="AF24" s="351"/>
    </row>
    <row r="25" spans="2:35" ht="40.5" customHeight="1">
      <c r="B25" s="83">
        <v>1</v>
      </c>
      <c r="C25" s="84" t="s">
        <v>242</v>
      </c>
      <c r="D25" s="273" t="s">
        <v>374</v>
      </c>
      <c r="E25" s="349" t="s">
        <v>300</v>
      </c>
      <c r="F25" s="350"/>
      <c r="G25" s="274" t="s">
        <v>187</v>
      </c>
      <c r="H25" s="275" t="s">
        <v>186</v>
      </c>
      <c r="I25" s="276"/>
      <c r="J25" s="349" t="str">
        <f>"温室効果ガスの事業活動に伴う排出の量_第"&amp;Q3&amp;"年度"</f>
        <v>温室効果ガスの事業活動に伴う排出の量_第3年度</v>
      </c>
      <c r="K25" s="350"/>
      <c r="L25" s="150">
        <f>IF(AB25="","",IF(AB25="○","○",W25))</f>
      </c>
      <c r="P25" s="100" t="s">
        <v>66</v>
      </c>
      <c r="Q25" s="277" t="s">
        <v>375</v>
      </c>
      <c r="R25" s="102" t="s">
        <v>253</v>
      </c>
      <c r="S25" s="100" t="s">
        <v>188</v>
      </c>
      <c r="T25" s="103" t="s">
        <v>186</v>
      </c>
      <c r="U25" s="260" t="str">
        <f>IF(Q3=1,"M23",IF(Q3=2,"P23",IF(Q3=3,"S23",)))</f>
        <v>S23</v>
      </c>
      <c r="V25" s="235" t="str">
        <f>IF(OR($Q$3=2,$Q$3=3),"○","")</f>
        <v>○</v>
      </c>
      <c r="W25" s="103" t="e">
        <f>VLOOKUP(AB25,'確認条件'!$F$3:$G$12,2,)</f>
        <v>#N/A</v>
      </c>
      <c r="X25" s="103"/>
      <c r="Y25" s="118"/>
      <c r="Z25" s="121"/>
      <c r="AA25" s="120"/>
      <c r="AB25" s="109"/>
      <c r="AC25" s="105"/>
      <c r="AD25" s="105"/>
      <c r="AE25" s="106"/>
      <c r="AF25" s="107"/>
      <c r="AG25" s="108"/>
      <c r="AH25" s="108"/>
      <c r="AI25" s="89" t="s">
        <v>95</v>
      </c>
    </row>
    <row r="26" spans="2:34" ht="40.5" customHeight="1">
      <c r="B26" s="48">
        <f>B25+1</f>
        <v>2</v>
      </c>
      <c r="C26" s="49" t="s">
        <v>84</v>
      </c>
      <c r="D26" s="50" t="s">
        <v>103</v>
      </c>
      <c r="E26" s="323" t="s">
        <v>301</v>
      </c>
      <c r="F26" s="324"/>
      <c r="G26" s="59" t="s">
        <v>187</v>
      </c>
      <c r="H26" s="63" t="s">
        <v>200</v>
      </c>
      <c r="I26" s="60"/>
      <c r="J26" s="323" t="s">
        <v>202</v>
      </c>
      <c r="K26" s="324"/>
      <c r="L26" s="153">
        <f aca="true" t="shared" si="0" ref="L26:L34">IF(AB26="","",IF(AB26="○","○",W26))</f>
      </c>
      <c r="P26" s="118" t="s">
        <v>67</v>
      </c>
      <c r="Q26" s="119" t="str">
        <f>"報告書（第"&amp;$Q$3&amp;"年度）"</f>
        <v>報告書（第3年度）</v>
      </c>
      <c r="R26" s="120" t="s">
        <v>88</v>
      </c>
      <c r="S26" s="118" t="s">
        <v>188</v>
      </c>
      <c r="T26" s="121" t="s">
        <v>186</v>
      </c>
      <c r="U26" s="120" t="s">
        <v>87</v>
      </c>
      <c r="V26" s="237"/>
      <c r="W26" s="121" t="e">
        <f>VLOOKUP(AB26,'確認条件'!$F$3:$G$12,2,)</f>
        <v>#N/A</v>
      </c>
      <c r="X26" s="121"/>
      <c r="Y26" s="118"/>
      <c r="Z26" s="121"/>
      <c r="AA26" s="120"/>
      <c r="AB26" s="122"/>
      <c r="AC26" s="123"/>
      <c r="AD26" s="123"/>
      <c r="AE26" s="124"/>
      <c r="AF26" s="125"/>
      <c r="AG26" s="108"/>
      <c r="AH26" s="108"/>
    </row>
    <row r="27" spans="2:34" ht="40.5" customHeight="1">
      <c r="B27" s="51">
        <f>B26+1</f>
        <v>3</v>
      </c>
      <c r="C27" s="52" t="s">
        <v>84</v>
      </c>
      <c r="D27" s="53" t="str">
        <f>"報告書（第"&amp;$Q$3&amp;"年度）"</f>
        <v>報告書（第3年度）</v>
      </c>
      <c r="E27" s="321" t="s">
        <v>302</v>
      </c>
      <c r="F27" s="322"/>
      <c r="G27" s="54" t="s">
        <v>187</v>
      </c>
      <c r="H27" s="64" t="s">
        <v>186</v>
      </c>
      <c r="I27" s="61"/>
      <c r="J27" s="321" t="s">
        <v>203</v>
      </c>
      <c r="K27" s="322"/>
      <c r="L27" s="151">
        <f t="shared" si="0"/>
      </c>
      <c r="P27" s="100" t="s">
        <v>67</v>
      </c>
      <c r="Q27" s="101" t="str">
        <f>"報告書（第"&amp;$Q$3&amp;"年度）"</f>
        <v>報告書（第3年度）</v>
      </c>
      <c r="R27" s="103" t="s">
        <v>85</v>
      </c>
      <c r="S27" s="100" t="s">
        <v>188</v>
      </c>
      <c r="T27" s="103" t="s">
        <v>186</v>
      </c>
      <c r="U27" s="102" t="s">
        <v>89</v>
      </c>
      <c r="V27" s="235"/>
      <c r="W27" s="103" t="e">
        <f>VLOOKUP(AB27,'確認条件'!$F$3:$G$12,2,)</f>
        <v>#N/A</v>
      </c>
      <c r="X27" s="103"/>
      <c r="Y27" s="100"/>
      <c r="Z27" s="103"/>
      <c r="AA27" s="102"/>
      <c r="AB27" s="104"/>
      <c r="AC27" s="105"/>
      <c r="AD27" s="105"/>
      <c r="AE27" s="106"/>
      <c r="AF27" s="107"/>
      <c r="AG27" s="108"/>
      <c r="AH27" s="108"/>
    </row>
    <row r="28" spans="2:34" ht="40.5" customHeight="1">
      <c r="B28" s="51">
        <f aca="true" t="shared" si="1" ref="B28:B34">B27+1</f>
        <v>4</v>
      </c>
      <c r="C28" s="52" t="s">
        <v>84</v>
      </c>
      <c r="D28" s="53" t="str">
        <f>"報告書（第"&amp;$Q$3&amp;"年度）"</f>
        <v>報告書（第3年度）</v>
      </c>
      <c r="E28" s="321" t="s">
        <v>303</v>
      </c>
      <c r="F28" s="322"/>
      <c r="G28" s="54" t="s">
        <v>187</v>
      </c>
      <c r="H28" s="64" t="s">
        <v>186</v>
      </c>
      <c r="I28" s="61"/>
      <c r="J28" s="321" t="s">
        <v>204</v>
      </c>
      <c r="K28" s="322"/>
      <c r="L28" s="151">
        <f t="shared" si="0"/>
      </c>
      <c r="P28" s="100" t="s">
        <v>67</v>
      </c>
      <c r="Q28" s="101" t="str">
        <f>"報告書（第"&amp;$Q$3&amp;"年度）"</f>
        <v>報告書（第3年度）</v>
      </c>
      <c r="R28" s="103" t="s">
        <v>86</v>
      </c>
      <c r="S28" s="100" t="s">
        <v>188</v>
      </c>
      <c r="T28" s="103" t="str">
        <f>IF($Q$3&lt;2,"対象外","報告書")</f>
        <v>報告書</v>
      </c>
      <c r="U28" s="102" t="s">
        <v>90</v>
      </c>
      <c r="V28" s="235"/>
      <c r="W28" s="103" t="e">
        <f>VLOOKUP(AB28,'確認条件'!$F$3:$G$12,2,)</f>
        <v>#N/A</v>
      </c>
      <c r="X28" s="103"/>
      <c r="Y28" s="100"/>
      <c r="Z28" s="103"/>
      <c r="AA28" s="102"/>
      <c r="AB28" s="104"/>
      <c r="AC28" s="105"/>
      <c r="AD28" s="105"/>
      <c r="AE28" s="106"/>
      <c r="AF28" s="107"/>
      <c r="AG28" s="108"/>
      <c r="AH28" s="108"/>
    </row>
    <row r="29" spans="2:34" ht="40.5" customHeight="1">
      <c r="B29" s="55">
        <f t="shared" si="1"/>
        <v>5</v>
      </c>
      <c r="C29" s="56" t="s">
        <v>84</v>
      </c>
      <c r="D29" s="57" t="str">
        <f>"報告書（第"&amp;$Q$3&amp;"年度）"</f>
        <v>報告書（第3年度）</v>
      </c>
      <c r="E29" s="347" t="s">
        <v>304</v>
      </c>
      <c r="F29" s="348"/>
      <c r="G29" s="58" t="s">
        <v>187</v>
      </c>
      <c r="H29" s="65" t="s">
        <v>186</v>
      </c>
      <c r="I29" s="62"/>
      <c r="J29" s="347" t="s">
        <v>205</v>
      </c>
      <c r="K29" s="348"/>
      <c r="L29" s="154">
        <f t="shared" si="0"/>
      </c>
      <c r="P29" s="110" t="s">
        <v>67</v>
      </c>
      <c r="Q29" s="111" t="str">
        <f>"報告書（第"&amp;$Q$3&amp;"年度）"</f>
        <v>報告書（第3年度）</v>
      </c>
      <c r="R29" s="113" t="s">
        <v>92</v>
      </c>
      <c r="S29" s="110" t="s">
        <v>188</v>
      </c>
      <c r="T29" s="113" t="str">
        <f>IF($Q$3&lt;3,"対象外","報告書")</f>
        <v>報告書</v>
      </c>
      <c r="U29" s="112" t="s">
        <v>91</v>
      </c>
      <c r="V29" s="236"/>
      <c r="W29" s="113" t="e">
        <f>VLOOKUP(AB29,'確認条件'!$F$3:$G$12,2,)</f>
        <v>#N/A</v>
      </c>
      <c r="X29" s="113"/>
      <c r="Y29" s="110"/>
      <c r="Z29" s="113"/>
      <c r="AA29" s="112"/>
      <c r="AB29" s="126"/>
      <c r="AC29" s="115"/>
      <c r="AD29" s="115"/>
      <c r="AE29" s="116"/>
      <c r="AF29" s="117"/>
      <c r="AG29" s="108"/>
      <c r="AH29" s="108"/>
    </row>
    <row r="30" spans="2:34" ht="40.5" customHeight="1">
      <c r="B30" s="48">
        <f t="shared" si="1"/>
        <v>6</v>
      </c>
      <c r="C30" s="49" t="s">
        <v>187</v>
      </c>
      <c r="D30" s="50" t="s">
        <v>186</v>
      </c>
      <c r="E30" s="323" t="s">
        <v>169</v>
      </c>
      <c r="F30" s="323"/>
      <c r="G30" s="59" t="s">
        <v>84</v>
      </c>
      <c r="H30" s="63" t="s">
        <v>103</v>
      </c>
      <c r="I30" s="60"/>
      <c r="J30" s="323" t="s">
        <v>168</v>
      </c>
      <c r="K30" s="323"/>
      <c r="L30" s="153">
        <f t="shared" si="0"/>
      </c>
      <c r="P30" s="118" t="s">
        <v>188</v>
      </c>
      <c r="Q30" s="119" t="s">
        <v>186</v>
      </c>
      <c r="R30" s="120" t="s">
        <v>31</v>
      </c>
      <c r="S30" s="118" t="s">
        <v>67</v>
      </c>
      <c r="T30" s="121" t="s">
        <v>103</v>
      </c>
      <c r="U30" s="120" t="s">
        <v>19</v>
      </c>
      <c r="V30" s="237" t="str">
        <f>IF(OR($Q$3=2,$Q$3=3),"○","")</f>
        <v>○</v>
      </c>
      <c r="W30" s="121" t="e">
        <f>VLOOKUP(AB30,'確認条件'!$F$3:$G$12,2,)</f>
        <v>#N/A</v>
      </c>
      <c r="X30" s="121"/>
      <c r="Y30" s="118"/>
      <c r="Z30" s="121"/>
      <c r="AA30" s="120"/>
      <c r="AB30" s="179"/>
      <c r="AC30" s="123"/>
      <c r="AD30" s="123"/>
      <c r="AE30" s="124"/>
      <c r="AF30" s="125"/>
      <c r="AG30" s="108"/>
      <c r="AH30" s="108"/>
    </row>
    <row r="31" spans="2:34" ht="40.5" customHeight="1">
      <c r="B31" s="51">
        <f t="shared" si="1"/>
        <v>7</v>
      </c>
      <c r="C31" s="52" t="s">
        <v>187</v>
      </c>
      <c r="D31" s="53" t="s">
        <v>186</v>
      </c>
      <c r="E31" s="321" t="s">
        <v>206</v>
      </c>
      <c r="F31" s="322"/>
      <c r="G31" s="54" t="s">
        <v>84</v>
      </c>
      <c r="H31" s="64" t="s">
        <v>211</v>
      </c>
      <c r="I31" s="61"/>
      <c r="J31" s="321" t="s">
        <v>213</v>
      </c>
      <c r="K31" s="322"/>
      <c r="L31" s="151">
        <f t="shared" si="0"/>
      </c>
      <c r="P31" s="100" t="s">
        <v>188</v>
      </c>
      <c r="Q31" s="101" t="s">
        <v>186</v>
      </c>
      <c r="R31" s="102" t="s">
        <v>216</v>
      </c>
      <c r="S31" s="100" t="s">
        <v>67</v>
      </c>
      <c r="T31" s="103" t="s">
        <v>201</v>
      </c>
      <c r="U31" s="102" t="s">
        <v>215</v>
      </c>
      <c r="V31" s="235" t="str">
        <f>IF(OR($Q$3=2,$Q$3=3),"○","")</f>
        <v>○</v>
      </c>
      <c r="W31" s="103" t="e">
        <f>VLOOKUP(AB31,'確認条件'!$F$3:$G$12,2,)</f>
        <v>#N/A</v>
      </c>
      <c r="X31" s="103"/>
      <c r="Y31" s="100"/>
      <c r="Z31" s="103"/>
      <c r="AA31" s="102"/>
      <c r="AB31" s="109"/>
      <c r="AC31" s="105"/>
      <c r="AD31" s="105"/>
      <c r="AE31" s="106"/>
      <c r="AF31" s="107"/>
      <c r="AG31" s="108"/>
      <c r="AH31" s="108"/>
    </row>
    <row r="32" spans="2:34" ht="40.5" customHeight="1">
      <c r="B32" s="51">
        <f t="shared" si="1"/>
        <v>8</v>
      </c>
      <c r="C32" s="52" t="s">
        <v>187</v>
      </c>
      <c r="D32" s="53" t="s">
        <v>186</v>
      </c>
      <c r="E32" s="321" t="s">
        <v>207</v>
      </c>
      <c r="F32" s="322"/>
      <c r="G32" s="54" t="s">
        <v>84</v>
      </c>
      <c r="H32" s="64" t="s">
        <v>209</v>
      </c>
      <c r="I32" s="61"/>
      <c r="J32" s="321" t="s">
        <v>212</v>
      </c>
      <c r="K32" s="322"/>
      <c r="L32" s="151">
        <f t="shared" si="0"/>
      </c>
      <c r="P32" s="100" t="s">
        <v>188</v>
      </c>
      <c r="Q32" s="101" t="s">
        <v>186</v>
      </c>
      <c r="R32" s="102" t="s">
        <v>217</v>
      </c>
      <c r="S32" s="100" t="s">
        <v>67</v>
      </c>
      <c r="T32" s="103" t="s">
        <v>209</v>
      </c>
      <c r="U32" s="102" t="s">
        <v>215</v>
      </c>
      <c r="V32" s="235" t="str">
        <f>IF($Q$3=3,"○","")</f>
        <v>○</v>
      </c>
      <c r="W32" s="103" t="e">
        <f>IF(AND(AB32="1",$Q$3&lt;2),VLOOKUP("0",'確認条件'!$F$3:$G$12,2,),VLOOKUP(AB32,'確認条件'!$F$3:$G$12,2,))</f>
        <v>#N/A</v>
      </c>
      <c r="X32" s="103"/>
      <c r="Y32" s="100"/>
      <c r="Z32" s="103"/>
      <c r="AA32" s="102"/>
      <c r="AB32" s="109"/>
      <c r="AC32" s="105"/>
      <c r="AD32" s="105"/>
      <c r="AE32" s="106"/>
      <c r="AF32" s="107"/>
      <c r="AG32" s="108"/>
      <c r="AH32" s="108"/>
    </row>
    <row r="33" spans="2:34" ht="40.5" customHeight="1">
      <c r="B33" s="55">
        <f t="shared" si="1"/>
        <v>9</v>
      </c>
      <c r="C33" s="56" t="s">
        <v>187</v>
      </c>
      <c r="D33" s="57" t="s">
        <v>186</v>
      </c>
      <c r="E33" s="347" t="s">
        <v>208</v>
      </c>
      <c r="F33" s="348"/>
      <c r="G33" s="58" t="s">
        <v>84</v>
      </c>
      <c r="H33" s="65" t="s">
        <v>210</v>
      </c>
      <c r="I33" s="62"/>
      <c r="J33" s="347" t="s">
        <v>214</v>
      </c>
      <c r="K33" s="348"/>
      <c r="L33" s="152">
        <f t="shared" si="0"/>
      </c>
      <c r="P33" s="110" t="s">
        <v>188</v>
      </c>
      <c r="Q33" s="111" t="s">
        <v>186</v>
      </c>
      <c r="R33" s="112" t="s">
        <v>218</v>
      </c>
      <c r="S33" s="110" t="s">
        <v>67</v>
      </c>
      <c r="T33" s="113" t="s">
        <v>210</v>
      </c>
      <c r="U33" s="112" t="s">
        <v>215</v>
      </c>
      <c r="V33" s="236"/>
      <c r="W33" s="113" t="e">
        <f>IF(AND(AB33="1",$Q$3&lt;3),VLOOKUP("0",'確認条件'!$F$3:$G$12,2,),VLOOKUP(AB33,'確認条件'!$F$3:$G$12,2,))</f>
        <v>#N/A</v>
      </c>
      <c r="X33" s="113"/>
      <c r="Y33" s="110"/>
      <c r="Z33" s="113"/>
      <c r="AA33" s="112"/>
      <c r="AB33" s="114"/>
      <c r="AC33" s="115"/>
      <c r="AD33" s="115"/>
      <c r="AE33" s="116"/>
      <c r="AF33" s="117"/>
      <c r="AG33" s="108"/>
      <c r="AH33" s="108"/>
    </row>
    <row r="34" spans="2:35" ht="40.5" customHeight="1">
      <c r="B34" s="2">
        <f t="shared" si="1"/>
        <v>10</v>
      </c>
      <c r="C34" s="85" t="s">
        <v>187</v>
      </c>
      <c r="D34" s="86" t="s">
        <v>186</v>
      </c>
      <c r="E34" s="363" t="s">
        <v>305</v>
      </c>
      <c r="F34" s="363"/>
      <c r="G34" s="85" t="s">
        <v>84</v>
      </c>
      <c r="H34" s="87" t="str">
        <f>"報告書（第"&amp;$Q$3&amp;"年度）"</f>
        <v>報告書（第3年度）</v>
      </c>
      <c r="I34" s="88"/>
      <c r="J34" s="363" t="s">
        <v>299</v>
      </c>
      <c r="K34" s="363"/>
      <c r="L34" s="155">
        <f t="shared" si="0"/>
      </c>
      <c r="P34" s="127" t="s">
        <v>188</v>
      </c>
      <c r="Q34" s="128" t="s">
        <v>186</v>
      </c>
      <c r="R34" s="129" t="s">
        <v>26</v>
      </c>
      <c r="S34" s="127" t="s">
        <v>67</v>
      </c>
      <c r="T34" s="130" t="str">
        <f>"報告書（第"&amp;$Q$3&amp;"年度）"</f>
        <v>報告書（第3年度）</v>
      </c>
      <c r="U34" s="129" t="s">
        <v>246</v>
      </c>
      <c r="V34" s="238"/>
      <c r="W34" s="130" t="e">
        <f>VLOOKUP(AB34,'確認条件'!$F$3:$G$12,2,)</f>
        <v>#N/A</v>
      </c>
      <c r="X34" s="130"/>
      <c r="Y34" s="127"/>
      <c r="Z34" s="130"/>
      <c r="AA34" s="129"/>
      <c r="AB34" s="145"/>
      <c r="AC34" s="132"/>
      <c r="AD34" s="132"/>
      <c r="AE34" s="133"/>
      <c r="AF34" s="134"/>
      <c r="AG34" s="108"/>
      <c r="AH34" s="108"/>
      <c r="AI34" s="89" t="s">
        <v>96</v>
      </c>
    </row>
    <row r="35" ht="15"/>
    <row r="36" ht="13.5" customHeight="1">
      <c r="AG36" s="91" t="s">
        <v>98</v>
      </c>
    </row>
    <row r="37" spans="33:34" ht="13.5">
      <c r="AG37" s="343" t="s">
        <v>97</v>
      </c>
      <c r="AH37" s="344"/>
    </row>
    <row r="38" spans="2:34" ht="21" customHeight="1">
      <c r="B38" t="s">
        <v>3</v>
      </c>
      <c r="P38" s="319" t="s">
        <v>10</v>
      </c>
      <c r="Q38" s="319"/>
      <c r="R38" s="352"/>
      <c r="S38" s="319" t="s">
        <v>11</v>
      </c>
      <c r="T38" s="319"/>
      <c r="U38" s="319"/>
      <c r="V38" s="319" t="s">
        <v>12</v>
      </c>
      <c r="W38" s="319"/>
      <c r="X38" s="319"/>
      <c r="Y38" s="320" t="s">
        <v>13</v>
      </c>
      <c r="Z38" s="319"/>
      <c r="AA38" s="319"/>
      <c r="AB38" s="325" t="s">
        <v>276</v>
      </c>
      <c r="AC38" s="326"/>
      <c r="AD38" s="326"/>
      <c r="AE38" s="327"/>
      <c r="AF38" s="353" t="s">
        <v>275</v>
      </c>
      <c r="AG38" s="345"/>
      <c r="AH38" s="346"/>
    </row>
    <row r="39" spans="2:34" ht="21" customHeight="1">
      <c r="B39" s="190" t="s">
        <v>6</v>
      </c>
      <c r="C39" s="190" t="s">
        <v>46</v>
      </c>
      <c r="D39" s="190" t="s">
        <v>7</v>
      </c>
      <c r="E39" s="333" t="s">
        <v>8</v>
      </c>
      <c r="F39" s="357"/>
      <c r="G39" s="357"/>
      <c r="H39" s="357"/>
      <c r="I39" s="334"/>
      <c r="J39" s="190" t="s">
        <v>41</v>
      </c>
      <c r="K39" s="190" t="s">
        <v>238</v>
      </c>
      <c r="L39" s="191" t="s">
        <v>97</v>
      </c>
      <c r="P39" s="180" t="s">
        <v>14</v>
      </c>
      <c r="Q39" s="180" t="s">
        <v>18</v>
      </c>
      <c r="R39" s="181" t="s">
        <v>15</v>
      </c>
      <c r="S39" s="180" t="s">
        <v>14</v>
      </c>
      <c r="T39" s="180" t="s">
        <v>18</v>
      </c>
      <c r="U39" s="180" t="s">
        <v>15</v>
      </c>
      <c r="V39" s="180" t="s">
        <v>14</v>
      </c>
      <c r="W39" s="180" t="s">
        <v>18</v>
      </c>
      <c r="X39" s="180" t="s">
        <v>15</v>
      </c>
      <c r="Y39" s="182" t="s">
        <v>14</v>
      </c>
      <c r="Z39" s="180" t="s">
        <v>18</v>
      </c>
      <c r="AA39" s="180" t="s">
        <v>15</v>
      </c>
      <c r="AB39" s="183">
        <v>1</v>
      </c>
      <c r="AC39" s="183">
        <v>2</v>
      </c>
      <c r="AD39" s="183">
        <v>3</v>
      </c>
      <c r="AE39" s="184">
        <v>4</v>
      </c>
      <c r="AF39" s="354"/>
      <c r="AG39" s="136" t="s">
        <v>99</v>
      </c>
      <c r="AH39" s="136" t="s">
        <v>100</v>
      </c>
    </row>
    <row r="40" spans="2:35" ht="22.5" customHeight="1">
      <c r="B40" s="40" t="s">
        <v>187</v>
      </c>
      <c r="C40" s="42" t="s">
        <v>186</v>
      </c>
      <c r="D40" s="26"/>
      <c r="E40" s="66" t="s">
        <v>191</v>
      </c>
      <c r="F40" s="67"/>
      <c r="G40" s="67"/>
      <c r="H40" s="67"/>
      <c r="I40" s="68"/>
      <c r="J40" s="51" t="str">
        <f>IF($Q$1="○","-",IF(OR(AB40="",SUBSTITUTE(ASC(AB40)," ","")=AF40),"×","○"))</f>
        <v>-</v>
      </c>
      <c r="K40" s="48" t="s">
        <v>230</v>
      </c>
      <c r="L40" s="231">
        <f>IF(J40="-","",IF(J40="×","日付を確認してください。",""))</f>
      </c>
      <c r="O40" s="271" t="str">
        <f>J40</f>
        <v>-</v>
      </c>
      <c r="P40" s="118" t="s">
        <v>188</v>
      </c>
      <c r="Q40" s="121">
        <v>1</v>
      </c>
      <c r="R40" s="121" t="s">
        <v>230</v>
      </c>
      <c r="S40" s="118"/>
      <c r="T40" s="121"/>
      <c r="U40" s="120"/>
      <c r="V40" s="118"/>
      <c r="W40" s="121"/>
      <c r="X40" s="120"/>
      <c r="Y40" s="121"/>
      <c r="Z40" s="121"/>
      <c r="AA40" s="120"/>
      <c r="AB40" s="137"/>
      <c r="AC40" s="123"/>
      <c r="AD40" s="123"/>
      <c r="AE40" s="124"/>
      <c r="AF40" s="138" t="s">
        <v>354</v>
      </c>
      <c r="AG40" s="139"/>
      <c r="AH40" s="125"/>
      <c r="AI40" s="89" t="s">
        <v>39</v>
      </c>
    </row>
    <row r="41" spans="2:34" ht="22.5" customHeight="1">
      <c r="B41" s="41"/>
      <c r="C41" s="40"/>
      <c r="D41" s="26"/>
      <c r="E41" s="69" t="s">
        <v>78</v>
      </c>
      <c r="F41" s="70"/>
      <c r="G41" s="70"/>
      <c r="H41" s="70"/>
      <c r="I41" s="71"/>
      <c r="J41" s="51" t="str">
        <f>IF($Q$1="○","-",IF(OR(AB41="",SUBSTITUTE(ASC(AB41)," ","")=AF41),"×","○"))</f>
        <v>-</v>
      </c>
      <c r="K41" s="51" t="s">
        <v>19</v>
      </c>
      <c r="L41" s="157"/>
      <c r="O41" s="271" t="str">
        <f aca="true" t="shared" si="2" ref="O41:O69">J41</f>
        <v>-</v>
      </c>
      <c r="P41" s="100" t="s">
        <v>188</v>
      </c>
      <c r="Q41" s="103">
        <v>1</v>
      </c>
      <c r="R41" s="103" t="s">
        <v>19</v>
      </c>
      <c r="S41" s="100"/>
      <c r="T41" s="103"/>
      <c r="U41" s="102"/>
      <c r="V41" s="100"/>
      <c r="W41" s="103"/>
      <c r="X41" s="102"/>
      <c r="Y41" s="103"/>
      <c r="Z41" s="103"/>
      <c r="AA41" s="102"/>
      <c r="AB41" s="109"/>
      <c r="AC41" s="105"/>
      <c r="AD41" s="105"/>
      <c r="AE41" s="106"/>
      <c r="AF41" s="140"/>
      <c r="AG41" s="141"/>
      <c r="AH41" s="107"/>
    </row>
    <row r="42" spans="2:34" ht="38.25" customHeight="1">
      <c r="B42" s="41"/>
      <c r="C42" s="40"/>
      <c r="D42" s="26"/>
      <c r="E42" s="69" t="s">
        <v>192</v>
      </c>
      <c r="F42" s="70"/>
      <c r="G42" s="70"/>
      <c r="H42" s="70"/>
      <c r="I42" s="71"/>
      <c r="J42" s="51" t="str">
        <f>IF($Q$1="○","-",IF(OR(AB42="",SUBSTITUTE(SUBSTITUTE(ASC(AB42),CHAR(10),"")," ","")=AF42),"×","○"))</f>
        <v>-</v>
      </c>
      <c r="K42" s="51" t="s">
        <v>20</v>
      </c>
      <c r="L42" s="157">
        <f>IF(J42="○","※会社名，代表者名，電話番号の記載抜けにご注意ください。","")</f>
      </c>
      <c r="O42" s="271" t="str">
        <f t="shared" si="2"/>
        <v>-</v>
      </c>
      <c r="P42" s="100" t="s">
        <v>188</v>
      </c>
      <c r="Q42" s="103">
        <v>1</v>
      </c>
      <c r="R42" s="103" t="s">
        <v>20</v>
      </c>
      <c r="S42" s="100"/>
      <c r="T42" s="103"/>
      <c r="U42" s="102"/>
      <c r="V42" s="100"/>
      <c r="W42" s="103"/>
      <c r="X42" s="102"/>
      <c r="Y42" s="103"/>
      <c r="Z42" s="103"/>
      <c r="AA42" s="102"/>
      <c r="AB42" s="109"/>
      <c r="AC42" s="105"/>
      <c r="AD42" s="105"/>
      <c r="AE42" s="106"/>
      <c r="AF42" s="140" t="s">
        <v>43</v>
      </c>
      <c r="AG42" s="244"/>
      <c r="AH42" s="243"/>
    </row>
    <row r="43" spans="2:34" ht="22.5" customHeight="1">
      <c r="B43" s="41"/>
      <c r="C43" s="40"/>
      <c r="D43" s="26"/>
      <c r="E43" s="69" t="s">
        <v>193</v>
      </c>
      <c r="F43" s="70"/>
      <c r="G43" s="70"/>
      <c r="H43" s="70"/>
      <c r="I43" s="71"/>
      <c r="J43" s="51" t="str">
        <f>IF($Q$1="○","-",IF(OR(AB43="",SUBSTITUTE(ASC(AB43)," ","")=AF43),"×","○"))</f>
        <v>-</v>
      </c>
      <c r="K43" s="51" t="s">
        <v>21</v>
      </c>
      <c r="L43" s="157"/>
      <c r="O43" s="271" t="str">
        <f t="shared" si="2"/>
        <v>-</v>
      </c>
      <c r="P43" s="100" t="s">
        <v>188</v>
      </c>
      <c r="Q43" s="103">
        <v>1</v>
      </c>
      <c r="R43" s="103" t="s">
        <v>21</v>
      </c>
      <c r="S43" s="100"/>
      <c r="T43" s="103"/>
      <c r="U43" s="102"/>
      <c r="V43" s="100"/>
      <c r="W43" s="103"/>
      <c r="X43" s="102"/>
      <c r="Y43" s="103"/>
      <c r="Z43" s="103"/>
      <c r="AA43" s="102"/>
      <c r="AB43" s="104"/>
      <c r="AC43" s="105"/>
      <c r="AD43" s="105"/>
      <c r="AE43" s="106"/>
      <c r="AF43" s="140"/>
      <c r="AG43" s="141"/>
      <c r="AH43" s="107"/>
    </row>
    <row r="44" spans="2:34" ht="37.5" customHeight="1">
      <c r="B44" s="41"/>
      <c r="C44" s="40"/>
      <c r="D44" s="26"/>
      <c r="E44" s="69" t="s">
        <v>194</v>
      </c>
      <c r="F44" s="70"/>
      <c r="G44" s="70"/>
      <c r="H44" s="70"/>
      <c r="I44" s="71"/>
      <c r="J44" s="51" t="str">
        <f>IF($Q$1="○","-",IF(OR(AB44="",SUBSTITUTE(ASC(AB44)," ","")=AF44),"×",AH44))</f>
        <v>-</v>
      </c>
      <c r="K44" s="51" t="s">
        <v>47</v>
      </c>
      <c r="L44" s="158">
        <f>IF(AB44="","",IF(AH44="×","重点対策の細分類番号と一致していません。",""))</f>
      </c>
      <c r="O44" s="271" t="str">
        <f t="shared" si="2"/>
        <v>-</v>
      </c>
      <c r="P44" s="100" t="s">
        <v>188</v>
      </c>
      <c r="Q44" s="103">
        <v>1</v>
      </c>
      <c r="R44" s="261" t="s">
        <v>231</v>
      </c>
      <c r="S44" s="100"/>
      <c r="T44" s="103"/>
      <c r="U44" s="102"/>
      <c r="V44" s="100"/>
      <c r="W44" s="103"/>
      <c r="X44" s="102"/>
      <c r="Y44" s="103"/>
      <c r="Z44" s="103"/>
      <c r="AA44" s="102"/>
      <c r="AB44" s="104"/>
      <c r="AC44" s="105"/>
      <c r="AD44" s="105"/>
      <c r="AE44" s="106"/>
      <c r="AF44" s="140"/>
      <c r="AG44" s="141"/>
      <c r="AH44" s="107" t="str">
        <f>IF(AB94=AB44,"○","×")</f>
        <v>○</v>
      </c>
    </row>
    <row r="45" spans="2:34" ht="22.5" customHeight="1">
      <c r="B45" s="41"/>
      <c r="C45" s="40"/>
      <c r="D45" s="26"/>
      <c r="E45" s="69" t="s">
        <v>195</v>
      </c>
      <c r="F45" s="70"/>
      <c r="G45" s="70"/>
      <c r="H45" s="70"/>
      <c r="I45" s="71"/>
      <c r="J45" s="51" t="str">
        <f>IF($Q$1="○","-",IF(COUNTIF(AB45:AD45,TRUE)&gt;0,"○","×"))</f>
        <v>-</v>
      </c>
      <c r="K45" s="51" t="s">
        <v>219</v>
      </c>
      <c r="L45" s="157"/>
      <c r="O45" s="271" t="str">
        <f t="shared" si="2"/>
        <v>-</v>
      </c>
      <c r="P45" s="100" t="s">
        <v>188</v>
      </c>
      <c r="Q45" s="103">
        <v>1</v>
      </c>
      <c r="R45" s="261" t="s">
        <v>232</v>
      </c>
      <c r="S45" s="100" t="s">
        <v>188</v>
      </c>
      <c r="T45" s="103">
        <v>1</v>
      </c>
      <c r="U45" s="260" t="s">
        <v>234</v>
      </c>
      <c r="V45" s="259" t="s">
        <v>188</v>
      </c>
      <c r="W45" s="261">
        <v>1</v>
      </c>
      <c r="X45" s="260" t="s">
        <v>233</v>
      </c>
      <c r="Y45" s="103"/>
      <c r="Z45" s="103"/>
      <c r="AA45" s="102"/>
      <c r="AB45" s="104"/>
      <c r="AC45" s="105"/>
      <c r="AD45" s="105"/>
      <c r="AE45" s="106"/>
      <c r="AF45" s="140"/>
      <c r="AG45" s="141"/>
      <c r="AH45" s="107"/>
    </row>
    <row r="46" spans="2:34" ht="22.5" customHeight="1">
      <c r="B46" s="41"/>
      <c r="C46" s="40"/>
      <c r="D46" s="26"/>
      <c r="E46" s="69" t="s">
        <v>196</v>
      </c>
      <c r="F46" s="70"/>
      <c r="G46" s="70"/>
      <c r="H46" s="70"/>
      <c r="I46" s="71"/>
      <c r="J46" s="51" t="str">
        <f aca="true" t="shared" si="3" ref="J46:J57">IF($Q$1="○","-",IF(OR(AB46="",SUBSTITUTE(ASC(AB46)," ","")=AF46),"×","○"))</f>
        <v>-</v>
      </c>
      <c r="K46" s="51" t="s">
        <v>22</v>
      </c>
      <c r="L46" s="157"/>
      <c r="O46" s="271" t="str">
        <f t="shared" si="2"/>
        <v>-</v>
      </c>
      <c r="P46" s="100" t="s">
        <v>188</v>
      </c>
      <c r="Q46" s="103">
        <v>1</v>
      </c>
      <c r="R46" s="103" t="s">
        <v>22</v>
      </c>
      <c r="S46" s="100"/>
      <c r="T46" s="103"/>
      <c r="U46" s="102"/>
      <c r="V46" s="100"/>
      <c r="W46" s="103"/>
      <c r="X46" s="102"/>
      <c r="Y46" s="103"/>
      <c r="Z46" s="103"/>
      <c r="AA46" s="102"/>
      <c r="AB46" s="104"/>
      <c r="AC46" s="105"/>
      <c r="AD46" s="105"/>
      <c r="AE46" s="106"/>
      <c r="AF46" s="140" t="s">
        <v>369</v>
      </c>
      <c r="AG46" s="141"/>
      <c r="AH46" s="107"/>
    </row>
    <row r="47" spans="2:34" ht="22.5" customHeight="1">
      <c r="B47" s="41"/>
      <c r="C47" s="40"/>
      <c r="D47" s="27"/>
      <c r="E47" s="69" t="s">
        <v>197</v>
      </c>
      <c r="F47" s="70"/>
      <c r="G47" s="70"/>
      <c r="H47" s="70"/>
      <c r="I47" s="71"/>
      <c r="J47" s="51" t="str">
        <f t="shared" si="3"/>
        <v>-</v>
      </c>
      <c r="K47" s="51" t="s">
        <v>23</v>
      </c>
      <c r="L47" s="157"/>
      <c r="O47" s="271" t="str">
        <f t="shared" si="2"/>
        <v>-</v>
      </c>
      <c r="P47" s="100" t="s">
        <v>188</v>
      </c>
      <c r="Q47" s="103">
        <v>1</v>
      </c>
      <c r="R47" s="103" t="s">
        <v>23</v>
      </c>
      <c r="S47" s="100"/>
      <c r="T47" s="103"/>
      <c r="U47" s="102"/>
      <c r="V47" s="100"/>
      <c r="W47" s="103"/>
      <c r="X47" s="102"/>
      <c r="Y47" s="103"/>
      <c r="Z47" s="103"/>
      <c r="AA47" s="102"/>
      <c r="AB47" s="109"/>
      <c r="AC47" s="105"/>
      <c r="AD47" s="105"/>
      <c r="AE47" s="106"/>
      <c r="AF47" s="140"/>
      <c r="AG47" s="141"/>
      <c r="AH47" s="107"/>
    </row>
    <row r="48" spans="2:34" ht="22.5" customHeight="1">
      <c r="B48" s="41"/>
      <c r="C48" s="40"/>
      <c r="D48" s="27"/>
      <c r="E48" s="72" t="s">
        <v>198</v>
      </c>
      <c r="F48" s="73"/>
      <c r="G48" s="73"/>
      <c r="H48" s="73"/>
      <c r="I48" s="74"/>
      <c r="J48" s="55" t="str">
        <f t="shared" si="3"/>
        <v>-</v>
      </c>
      <c r="K48" s="55" t="s">
        <v>24</v>
      </c>
      <c r="L48" s="159"/>
      <c r="O48" s="271" t="str">
        <f t="shared" si="2"/>
        <v>-</v>
      </c>
      <c r="P48" s="100" t="s">
        <v>188</v>
      </c>
      <c r="Q48" s="103">
        <v>1</v>
      </c>
      <c r="R48" s="103" t="s">
        <v>24</v>
      </c>
      <c r="S48" s="100"/>
      <c r="T48" s="103"/>
      <c r="U48" s="102"/>
      <c r="V48" s="100"/>
      <c r="W48" s="103"/>
      <c r="X48" s="102"/>
      <c r="Y48" s="103"/>
      <c r="Z48" s="103"/>
      <c r="AA48" s="102"/>
      <c r="AB48" s="104"/>
      <c r="AC48" s="105"/>
      <c r="AD48" s="105"/>
      <c r="AE48" s="106"/>
      <c r="AF48" s="140"/>
      <c r="AG48" s="141"/>
      <c r="AH48" s="107"/>
    </row>
    <row r="49" spans="2:34" ht="23.25" customHeight="1">
      <c r="B49" s="41"/>
      <c r="C49" s="40"/>
      <c r="D49" s="371" t="s">
        <v>235</v>
      </c>
      <c r="E49" s="66" t="s">
        <v>306</v>
      </c>
      <c r="F49" s="67"/>
      <c r="G49" s="67"/>
      <c r="H49" s="67"/>
      <c r="I49" s="68"/>
      <c r="J49" s="48" t="str">
        <f t="shared" si="3"/>
        <v>-</v>
      </c>
      <c r="K49" s="48" t="s">
        <v>25</v>
      </c>
      <c r="L49" s="160"/>
      <c r="O49" s="271" t="str">
        <f t="shared" si="2"/>
        <v>-</v>
      </c>
      <c r="P49" s="118" t="s">
        <v>188</v>
      </c>
      <c r="Q49" s="121">
        <v>1</v>
      </c>
      <c r="R49" s="121" t="s">
        <v>25</v>
      </c>
      <c r="S49" s="118"/>
      <c r="T49" s="121"/>
      <c r="U49" s="120"/>
      <c r="V49" s="118"/>
      <c r="W49" s="121"/>
      <c r="X49" s="120"/>
      <c r="Y49" s="121"/>
      <c r="Z49" s="121"/>
      <c r="AA49" s="120"/>
      <c r="AB49" s="122"/>
      <c r="AC49" s="123"/>
      <c r="AD49" s="123"/>
      <c r="AE49" s="124"/>
      <c r="AF49" s="138" t="s">
        <v>44</v>
      </c>
      <c r="AG49" s="139"/>
      <c r="AH49" s="125"/>
    </row>
    <row r="50" spans="2:34" ht="23.25" customHeight="1">
      <c r="B50" s="41"/>
      <c r="C50" s="40"/>
      <c r="D50" s="371"/>
      <c r="E50" s="192" t="s">
        <v>307</v>
      </c>
      <c r="F50" s="193"/>
      <c r="G50" s="193"/>
      <c r="H50" s="193"/>
      <c r="I50" s="194"/>
      <c r="J50" s="83" t="str">
        <f t="shared" si="3"/>
        <v>-</v>
      </c>
      <c r="K50" s="83" t="s">
        <v>309</v>
      </c>
      <c r="L50" s="195"/>
      <c r="O50" s="271" t="str">
        <f t="shared" si="2"/>
        <v>-</v>
      </c>
      <c r="P50" s="100" t="s">
        <v>188</v>
      </c>
      <c r="Q50" s="103">
        <v>1</v>
      </c>
      <c r="R50" s="103" t="s">
        <v>309</v>
      </c>
      <c r="S50" s="100"/>
      <c r="T50" s="103"/>
      <c r="U50" s="102"/>
      <c r="V50" s="100"/>
      <c r="W50" s="103"/>
      <c r="X50" s="102"/>
      <c r="Y50" s="103"/>
      <c r="Z50" s="103"/>
      <c r="AA50" s="102"/>
      <c r="AB50" s="104"/>
      <c r="AC50" s="105"/>
      <c r="AD50" s="105"/>
      <c r="AE50" s="106"/>
      <c r="AF50" s="140"/>
      <c r="AG50" s="141"/>
      <c r="AH50" s="107"/>
    </row>
    <row r="51" spans="2:34" ht="23.25" customHeight="1">
      <c r="B51" s="41"/>
      <c r="C51" s="40"/>
      <c r="D51" s="371"/>
      <c r="E51" s="192" t="s">
        <v>308</v>
      </c>
      <c r="F51" s="193"/>
      <c r="G51" s="193"/>
      <c r="H51" s="193"/>
      <c r="I51" s="194"/>
      <c r="J51" s="83" t="str">
        <f t="shared" si="3"/>
        <v>-</v>
      </c>
      <c r="K51" s="83" t="s">
        <v>310</v>
      </c>
      <c r="L51" s="195"/>
      <c r="O51" s="271" t="str">
        <f t="shared" si="2"/>
        <v>-</v>
      </c>
      <c r="P51" s="100" t="s">
        <v>188</v>
      </c>
      <c r="Q51" s="103">
        <v>1</v>
      </c>
      <c r="R51" s="103" t="s">
        <v>310</v>
      </c>
      <c r="S51" s="100"/>
      <c r="T51" s="103"/>
      <c r="U51" s="102"/>
      <c r="V51" s="100"/>
      <c r="W51" s="103"/>
      <c r="X51" s="102"/>
      <c r="Y51" s="103"/>
      <c r="Z51" s="103"/>
      <c r="AA51" s="102"/>
      <c r="AB51" s="104"/>
      <c r="AC51" s="105"/>
      <c r="AD51" s="105"/>
      <c r="AE51" s="106"/>
      <c r="AF51" s="140"/>
      <c r="AG51" s="141"/>
      <c r="AH51" s="107"/>
    </row>
    <row r="52" spans="2:34" ht="23.25" customHeight="1">
      <c r="B52" s="41"/>
      <c r="C52" s="40"/>
      <c r="D52" s="371"/>
      <c r="E52" s="192" t="s">
        <v>312</v>
      </c>
      <c r="F52" s="193"/>
      <c r="G52" s="193"/>
      <c r="H52" s="193"/>
      <c r="I52" s="194"/>
      <c r="J52" s="83" t="str">
        <f t="shared" si="3"/>
        <v>-</v>
      </c>
      <c r="K52" s="83" t="s">
        <v>313</v>
      </c>
      <c r="L52" s="201"/>
      <c r="O52" s="271" t="str">
        <f t="shared" si="2"/>
        <v>-</v>
      </c>
      <c r="P52" s="100" t="s">
        <v>188</v>
      </c>
      <c r="Q52" s="103">
        <v>1</v>
      </c>
      <c r="R52" s="103" t="s">
        <v>313</v>
      </c>
      <c r="S52" s="100"/>
      <c r="T52" s="103"/>
      <c r="U52" s="102"/>
      <c r="V52" s="100"/>
      <c r="W52" s="103"/>
      <c r="X52" s="102"/>
      <c r="Y52" s="103"/>
      <c r="Z52" s="103"/>
      <c r="AA52" s="102"/>
      <c r="AB52" s="104"/>
      <c r="AC52" s="105"/>
      <c r="AD52" s="105"/>
      <c r="AE52" s="106"/>
      <c r="AF52" s="140"/>
      <c r="AG52" s="141"/>
      <c r="AH52" s="107"/>
    </row>
    <row r="53" spans="2:34" ht="23.25" customHeight="1">
      <c r="B53" s="41"/>
      <c r="C53" s="40"/>
      <c r="D53" s="371"/>
      <c r="E53" s="69" t="s">
        <v>311</v>
      </c>
      <c r="F53" s="70"/>
      <c r="G53" s="70"/>
      <c r="H53" s="70"/>
      <c r="I53" s="71"/>
      <c r="J53" s="51" t="str">
        <f t="shared" si="3"/>
        <v>-</v>
      </c>
      <c r="K53" s="51" t="s">
        <v>48</v>
      </c>
      <c r="L53" s="202"/>
      <c r="O53" s="271" t="str">
        <f t="shared" si="2"/>
        <v>-</v>
      </c>
      <c r="P53" s="100" t="s">
        <v>188</v>
      </c>
      <c r="Q53" s="103">
        <v>1</v>
      </c>
      <c r="R53" s="103" t="s">
        <v>26</v>
      </c>
      <c r="S53" s="100"/>
      <c r="T53" s="103"/>
      <c r="U53" s="102"/>
      <c r="V53" s="100"/>
      <c r="W53" s="103"/>
      <c r="X53" s="102"/>
      <c r="Y53" s="103"/>
      <c r="Z53" s="103"/>
      <c r="AA53" s="102"/>
      <c r="AB53" s="104"/>
      <c r="AC53" s="105"/>
      <c r="AD53" s="105"/>
      <c r="AE53" s="106"/>
      <c r="AF53" s="140"/>
      <c r="AG53" s="141"/>
      <c r="AH53" s="107"/>
    </row>
    <row r="54" spans="2:34" ht="23.25" customHeight="1">
      <c r="B54" s="43"/>
      <c r="C54" s="44"/>
      <c r="D54" s="371"/>
      <c r="E54" s="72" t="s">
        <v>236</v>
      </c>
      <c r="F54" s="73"/>
      <c r="G54" s="73"/>
      <c r="H54" s="73"/>
      <c r="I54" s="74"/>
      <c r="J54" s="55" t="str">
        <f t="shared" si="3"/>
        <v>-</v>
      </c>
      <c r="K54" s="55" t="s">
        <v>27</v>
      </c>
      <c r="L54" s="159"/>
      <c r="O54" s="271" t="str">
        <f t="shared" si="2"/>
        <v>-</v>
      </c>
      <c r="P54" s="110" t="s">
        <v>188</v>
      </c>
      <c r="Q54" s="113">
        <v>1</v>
      </c>
      <c r="R54" s="113" t="s">
        <v>27</v>
      </c>
      <c r="S54" s="110"/>
      <c r="T54" s="113"/>
      <c r="U54" s="112"/>
      <c r="V54" s="110"/>
      <c r="W54" s="113"/>
      <c r="X54" s="112"/>
      <c r="Y54" s="113"/>
      <c r="Z54" s="113"/>
      <c r="AA54" s="112"/>
      <c r="AB54" s="114"/>
      <c r="AC54" s="115"/>
      <c r="AD54" s="115"/>
      <c r="AE54" s="116"/>
      <c r="AF54" s="142"/>
      <c r="AG54" s="143"/>
      <c r="AH54" s="117"/>
    </row>
    <row r="55" spans="2:34" ht="23.25" customHeight="1">
      <c r="B55" s="40" t="s">
        <v>187</v>
      </c>
      <c r="C55" s="40" t="s">
        <v>186</v>
      </c>
      <c r="D55" s="370" t="s">
        <v>4</v>
      </c>
      <c r="E55" s="192" t="s">
        <v>199</v>
      </c>
      <c r="F55" s="193"/>
      <c r="G55" s="193"/>
      <c r="H55" s="193"/>
      <c r="I55" s="194"/>
      <c r="J55" s="83" t="str">
        <f t="shared" si="3"/>
        <v>-</v>
      </c>
      <c r="K55" s="83" t="s">
        <v>28</v>
      </c>
      <c r="L55" s="195"/>
      <c r="O55" s="271" t="str">
        <f t="shared" si="2"/>
        <v>-</v>
      </c>
      <c r="P55" s="100" t="s">
        <v>188</v>
      </c>
      <c r="Q55" s="103">
        <v>1</v>
      </c>
      <c r="R55" s="103" t="s">
        <v>28</v>
      </c>
      <c r="S55" s="100"/>
      <c r="T55" s="103"/>
      <c r="U55" s="102"/>
      <c r="V55" s="100"/>
      <c r="W55" s="103"/>
      <c r="X55" s="102"/>
      <c r="Y55" s="103"/>
      <c r="Z55" s="103"/>
      <c r="AA55" s="102"/>
      <c r="AB55" s="104"/>
      <c r="AC55" s="105"/>
      <c r="AD55" s="105"/>
      <c r="AE55" s="106"/>
      <c r="AF55" s="140"/>
      <c r="AG55" s="141"/>
      <c r="AH55" s="107"/>
    </row>
    <row r="56" spans="2:34" ht="23.25" customHeight="1">
      <c r="B56" s="40" t="s">
        <v>353</v>
      </c>
      <c r="C56" s="40"/>
      <c r="D56" s="371"/>
      <c r="E56" s="69" t="s">
        <v>314</v>
      </c>
      <c r="F56" s="70"/>
      <c r="G56" s="70"/>
      <c r="H56" s="70"/>
      <c r="I56" s="71"/>
      <c r="J56" s="51" t="str">
        <f t="shared" si="3"/>
        <v>-</v>
      </c>
      <c r="K56" s="51" t="s">
        <v>29</v>
      </c>
      <c r="L56" s="157"/>
      <c r="O56" s="271" t="str">
        <f t="shared" si="2"/>
        <v>-</v>
      </c>
      <c r="P56" s="100" t="s">
        <v>188</v>
      </c>
      <c r="Q56" s="103">
        <v>1</v>
      </c>
      <c r="R56" s="103" t="s">
        <v>29</v>
      </c>
      <c r="S56" s="100"/>
      <c r="T56" s="103"/>
      <c r="U56" s="102"/>
      <c r="V56" s="100"/>
      <c r="W56" s="103"/>
      <c r="X56" s="102"/>
      <c r="Y56" s="103"/>
      <c r="Z56" s="103"/>
      <c r="AA56" s="102"/>
      <c r="AB56" s="104"/>
      <c r="AC56" s="105"/>
      <c r="AD56" s="105"/>
      <c r="AE56" s="106"/>
      <c r="AF56" s="140" t="s">
        <v>45</v>
      </c>
      <c r="AG56" s="141"/>
      <c r="AH56" s="107"/>
    </row>
    <row r="57" spans="2:34" ht="23.25" customHeight="1">
      <c r="B57" s="41"/>
      <c r="C57" s="40"/>
      <c r="D57" s="371"/>
      <c r="E57" s="69" t="s">
        <v>315</v>
      </c>
      <c r="F57" s="70"/>
      <c r="G57" s="70"/>
      <c r="H57" s="70"/>
      <c r="I57" s="71"/>
      <c r="J57" s="51" t="str">
        <f t="shared" si="3"/>
        <v>-</v>
      </c>
      <c r="K57" s="51" t="s">
        <v>30</v>
      </c>
      <c r="L57" s="157"/>
      <c r="O57" s="271" t="str">
        <f t="shared" si="2"/>
        <v>-</v>
      </c>
      <c r="P57" s="100" t="s">
        <v>188</v>
      </c>
      <c r="Q57" s="103">
        <v>1</v>
      </c>
      <c r="R57" s="103" t="s">
        <v>30</v>
      </c>
      <c r="S57" s="100"/>
      <c r="T57" s="103"/>
      <c r="U57" s="102"/>
      <c r="V57" s="100"/>
      <c r="W57" s="103"/>
      <c r="X57" s="102"/>
      <c r="Y57" s="103"/>
      <c r="Z57" s="103"/>
      <c r="AA57" s="102"/>
      <c r="AB57" s="104"/>
      <c r="AC57" s="105"/>
      <c r="AD57" s="105"/>
      <c r="AE57" s="106"/>
      <c r="AF57" s="140" t="s">
        <v>44</v>
      </c>
      <c r="AG57" s="141"/>
      <c r="AH57" s="107"/>
    </row>
    <row r="58" spans="2:34" ht="23.25" customHeight="1">
      <c r="B58" s="41"/>
      <c r="C58" s="40"/>
      <c r="D58" s="371"/>
      <c r="E58" s="196" t="s">
        <v>316</v>
      </c>
      <c r="F58" s="197"/>
      <c r="G58" s="197"/>
      <c r="H58" s="197"/>
      <c r="I58" s="198"/>
      <c r="J58" s="199" t="str">
        <f>IF($Q$1="○","-",IF(OR(AB58="",SUBSTITUTE(ASC(AB58)," ","")=AF58),"×","○"))</f>
        <v>-</v>
      </c>
      <c r="K58" s="199" t="s">
        <v>318</v>
      </c>
      <c r="L58" s="203"/>
      <c r="O58" s="271" t="str">
        <f t="shared" si="2"/>
        <v>-</v>
      </c>
      <c r="P58" s="100" t="s">
        <v>188</v>
      </c>
      <c r="Q58" s="103">
        <v>1</v>
      </c>
      <c r="R58" s="103" t="s">
        <v>317</v>
      </c>
      <c r="S58" s="100"/>
      <c r="T58" s="103"/>
      <c r="U58" s="102"/>
      <c r="V58" s="100"/>
      <c r="W58" s="103"/>
      <c r="X58" s="102"/>
      <c r="Y58" s="103"/>
      <c r="Z58" s="103"/>
      <c r="AA58" s="102"/>
      <c r="AB58" s="104"/>
      <c r="AC58" s="105"/>
      <c r="AD58" s="105"/>
      <c r="AE58" s="106"/>
      <c r="AF58" s="140"/>
      <c r="AG58" s="141"/>
      <c r="AH58" s="107"/>
    </row>
    <row r="59" spans="2:34" ht="23.25" customHeight="1">
      <c r="B59" s="41"/>
      <c r="C59" s="40"/>
      <c r="D59" s="371"/>
      <c r="E59" s="72" t="s">
        <v>236</v>
      </c>
      <c r="F59" s="73"/>
      <c r="G59" s="73"/>
      <c r="H59" s="73"/>
      <c r="I59" s="74"/>
      <c r="J59" s="55" t="str">
        <f>IF($Q$1="○","-",IF(OR(AB59="",SUBSTITUTE(ASC(AB59)," ","")=AF59),"×","○"))</f>
        <v>-</v>
      </c>
      <c r="K59" s="55" t="s">
        <v>32</v>
      </c>
      <c r="L59" s="159"/>
      <c r="O59" s="271" t="str">
        <f t="shared" si="2"/>
        <v>-</v>
      </c>
      <c r="P59" s="100" t="s">
        <v>188</v>
      </c>
      <c r="Q59" s="103">
        <v>1</v>
      </c>
      <c r="R59" s="103" t="s">
        <v>32</v>
      </c>
      <c r="S59" s="100"/>
      <c r="T59" s="103"/>
      <c r="U59" s="102"/>
      <c r="V59" s="100"/>
      <c r="W59" s="103"/>
      <c r="X59" s="102"/>
      <c r="Y59" s="103"/>
      <c r="Z59" s="103"/>
      <c r="AA59" s="102"/>
      <c r="AB59" s="104"/>
      <c r="AC59" s="105"/>
      <c r="AD59" s="105"/>
      <c r="AE59" s="106"/>
      <c r="AF59" s="140"/>
      <c r="AG59" s="141"/>
      <c r="AH59" s="107"/>
    </row>
    <row r="60" spans="2:34" ht="23.25" customHeight="1">
      <c r="B60" s="81"/>
      <c r="C60" s="81"/>
      <c r="D60" s="365" t="s">
        <v>325</v>
      </c>
      <c r="E60" s="192" t="s">
        <v>326</v>
      </c>
      <c r="F60" s="193"/>
      <c r="G60" s="193"/>
      <c r="H60" s="193"/>
      <c r="I60" s="194"/>
      <c r="J60" s="83" t="str">
        <f>IF($Q$1="○","-",AH60)</f>
        <v>-</v>
      </c>
      <c r="K60" s="83" t="s">
        <v>331</v>
      </c>
      <c r="L60" s="195"/>
      <c r="O60" s="271" t="str">
        <f t="shared" si="2"/>
        <v>-</v>
      </c>
      <c r="P60" s="118" t="s">
        <v>188</v>
      </c>
      <c r="Q60" s="121">
        <v>1</v>
      </c>
      <c r="R60" s="121" t="s">
        <v>330</v>
      </c>
      <c r="S60" s="118"/>
      <c r="T60" s="121"/>
      <c r="U60" s="120"/>
      <c r="V60" s="118"/>
      <c r="W60" s="121"/>
      <c r="X60" s="120"/>
      <c r="Y60" s="121"/>
      <c r="Z60" s="121"/>
      <c r="AA60" s="120"/>
      <c r="AB60" s="122"/>
      <c r="AC60" s="123"/>
      <c r="AD60" s="123"/>
      <c r="AE60" s="124"/>
      <c r="AF60" s="138"/>
      <c r="AG60" s="139"/>
      <c r="AH60" s="125" t="str">
        <f>IF(AB60="","×","○")</f>
        <v>×</v>
      </c>
    </row>
    <row r="61" spans="2:34" ht="23.25" customHeight="1">
      <c r="B61" s="41"/>
      <c r="C61" s="40"/>
      <c r="D61" s="365"/>
      <c r="E61" s="69" t="s">
        <v>327</v>
      </c>
      <c r="F61" s="70"/>
      <c r="G61" s="70"/>
      <c r="H61" s="70"/>
      <c r="I61" s="71"/>
      <c r="J61" s="51" t="str">
        <f>IF($Q$1="○","-",AH61)</f>
        <v>-</v>
      </c>
      <c r="K61" s="51" t="s">
        <v>333</v>
      </c>
      <c r="L61" s="157"/>
      <c r="O61" s="271" t="str">
        <f t="shared" si="2"/>
        <v>-</v>
      </c>
      <c r="P61" s="100" t="s">
        <v>188</v>
      </c>
      <c r="Q61" s="103">
        <v>1</v>
      </c>
      <c r="R61" s="103" t="s">
        <v>332</v>
      </c>
      <c r="S61" s="100"/>
      <c r="T61" s="103"/>
      <c r="U61" s="102"/>
      <c r="V61" s="100"/>
      <c r="W61" s="103"/>
      <c r="X61" s="102"/>
      <c r="Y61" s="103"/>
      <c r="Z61" s="103"/>
      <c r="AA61" s="102"/>
      <c r="AB61" s="104"/>
      <c r="AC61" s="105"/>
      <c r="AD61" s="105"/>
      <c r="AE61" s="106"/>
      <c r="AF61" s="140"/>
      <c r="AG61" s="141"/>
      <c r="AH61" s="107" t="str">
        <f>IF(AB61="","×","○")</f>
        <v>×</v>
      </c>
    </row>
    <row r="62" spans="2:34" ht="23.25" customHeight="1">
      <c r="B62" s="41"/>
      <c r="C62" s="40"/>
      <c r="D62" s="365"/>
      <c r="E62" s="69" t="s">
        <v>328</v>
      </c>
      <c r="F62" s="70"/>
      <c r="G62" s="70"/>
      <c r="H62" s="70"/>
      <c r="I62" s="71"/>
      <c r="J62" s="51" t="str">
        <f>IF($Q$1="○","-",AH62)</f>
        <v>-</v>
      </c>
      <c r="K62" s="51" t="s">
        <v>335</v>
      </c>
      <c r="L62" s="157">
        <f>IF($Q$1="○","",IF(J62="-","本年度は対象外です。",""))</f>
      </c>
      <c r="O62" s="271" t="str">
        <f t="shared" si="2"/>
        <v>-</v>
      </c>
      <c r="P62" s="100" t="s">
        <v>188</v>
      </c>
      <c r="Q62" s="103">
        <v>1</v>
      </c>
      <c r="R62" s="103" t="s">
        <v>334</v>
      </c>
      <c r="S62" s="100"/>
      <c r="T62" s="103"/>
      <c r="U62" s="102"/>
      <c r="V62" s="100"/>
      <c r="W62" s="103"/>
      <c r="X62" s="102"/>
      <c r="Y62" s="103"/>
      <c r="Z62" s="103"/>
      <c r="AA62" s="102"/>
      <c r="AB62" s="104"/>
      <c r="AC62" s="105"/>
      <c r="AD62" s="105"/>
      <c r="AE62" s="106"/>
      <c r="AF62" s="140"/>
      <c r="AG62" s="141"/>
      <c r="AH62" s="107" t="str">
        <f>IF($Q$3&lt;2,"-",IF(AB62="","×","○"))</f>
        <v>×</v>
      </c>
    </row>
    <row r="63" spans="2:34" ht="23.25" customHeight="1">
      <c r="B63" s="41"/>
      <c r="C63" s="40"/>
      <c r="D63" s="366"/>
      <c r="E63" s="72" t="s">
        <v>329</v>
      </c>
      <c r="F63" s="73"/>
      <c r="G63" s="73"/>
      <c r="H63" s="73"/>
      <c r="I63" s="74"/>
      <c r="J63" s="55" t="str">
        <f>IF($Q$1="○","-",AH63)</f>
        <v>-</v>
      </c>
      <c r="K63" s="55" t="s">
        <v>337</v>
      </c>
      <c r="L63" s="159">
        <f>IF($Q$1="○","",IF(J63="-","本年度は対象外です。",""))</f>
      </c>
      <c r="O63" s="271" t="str">
        <f t="shared" si="2"/>
        <v>-</v>
      </c>
      <c r="P63" s="110" t="s">
        <v>188</v>
      </c>
      <c r="Q63" s="113">
        <v>1</v>
      </c>
      <c r="R63" s="113" t="s">
        <v>336</v>
      </c>
      <c r="S63" s="110"/>
      <c r="T63" s="113"/>
      <c r="U63" s="112"/>
      <c r="V63" s="110"/>
      <c r="W63" s="113"/>
      <c r="X63" s="112"/>
      <c r="Y63" s="113"/>
      <c r="Z63" s="113"/>
      <c r="AA63" s="112"/>
      <c r="AB63" s="126"/>
      <c r="AC63" s="115"/>
      <c r="AD63" s="115"/>
      <c r="AE63" s="116"/>
      <c r="AF63" s="142"/>
      <c r="AG63" s="143"/>
      <c r="AH63" s="107" t="str">
        <f>IF($Q$3&lt;3,"-",IF(AB63="","×","○"))</f>
        <v>×</v>
      </c>
    </row>
    <row r="64" spans="2:34" ht="38.25" customHeight="1">
      <c r="B64" s="41"/>
      <c r="C64" s="40"/>
      <c r="D64" s="204" t="s">
        <v>324</v>
      </c>
      <c r="E64" s="3" t="s">
        <v>323</v>
      </c>
      <c r="F64" s="1"/>
      <c r="G64" s="1"/>
      <c r="H64" s="1"/>
      <c r="I64" s="4"/>
      <c r="J64" s="12" t="str">
        <f>IF($Q$1="○","-",IF(OR(AB64="",SUBSTITUTE(ASC(AB64)," ","")=AF64),"×","○"))</f>
        <v>-</v>
      </c>
      <c r="K64" s="12" t="s">
        <v>33</v>
      </c>
      <c r="L64" s="200"/>
      <c r="O64" s="271" t="str">
        <f t="shared" si="2"/>
        <v>-</v>
      </c>
      <c r="P64" s="127" t="s">
        <v>188</v>
      </c>
      <c r="Q64" s="130">
        <v>1</v>
      </c>
      <c r="R64" s="130" t="s">
        <v>33</v>
      </c>
      <c r="S64" s="127"/>
      <c r="T64" s="130"/>
      <c r="U64" s="129"/>
      <c r="V64" s="127"/>
      <c r="W64" s="130"/>
      <c r="X64" s="129"/>
      <c r="Y64" s="130"/>
      <c r="Z64" s="130"/>
      <c r="AA64" s="129"/>
      <c r="AB64" s="131"/>
      <c r="AC64" s="132"/>
      <c r="AD64" s="132"/>
      <c r="AE64" s="133"/>
      <c r="AF64" s="94" t="s">
        <v>44</v>
      </c>
      <c r="AG64" s="144"/>
      <c r="AH64" s="134"/>
    </row>
    <row r="65" spans="2:34" ht="22.5" customHeight="1">
      <c r="B65" s="41"/>
      <c r="C65" s="40"/>
      <c r="D65" s="378" t="s">
        <v>5</v>
      </c>
      <c r="E65" s="66" t="s">
        <v>355</v>
      </c>
      <c r="F65" s="67"/>
      <c r="G65" s="67"/>
      <c r="H65" s="67"/>
      <c r="I65" s="68"/>
      <c r="J65" s="48" t="str">
        <f>IF($Q$1="○","-",AH65)</f>
        <v>-</v>
      </c>
      <c r="K65" s="48" t="s">
        <v>34</v>
      </c>
      <c r="L65" s="160"/>
      <c r="O65" s="271" t="str">
        <f t="shared" si="2"/>
        <v>-</v>
      </c>
      <c r="P65" s="100" t="s">
        <v>188</v>
      </c>
      <c r="Q65" s="103">
        <v>1</v>
      </c>
      <c r="R65" s="103" t="s">
        <v>34</v>
      </c>
      <c r="S65" s="100"/>
      <c r="T65" s="103"/>
      <c r="U65" s="102"/>
      <c r="V65" s="100"/>
      <c r="W65" s="103"/>
      <c r="X65" s="102"/>
      <c r="Y65" s="103"/>
      <c r="Z65" s="103"/>
      <c r="AA65" s="102"/>
      <c r="AB65" s="109"/>
      <c r="AC65" s="105"/>
      <c r="AD65" s="105"/>
      <c r="AE65" s="106"/>
      <c r="AF65" s="140"/>
      <c r="AG65" s="141"/>
      <c r="AH65" s="107" t="str">
        <f>IF(AB65="","×","○")</f>
        <v>×</v>
      </c>
    </row>
    <row r="66" spans="2:34" ht="22.5" customHeight="1">
      <c r="B66" s="41"/>
      <c r="C66" s="40"/>
      <c r="D66" s="379"/>
      <c r="E66" s="69" t="s">
        <v>356</v>
      </c>
      <c r="F66" s="70"/>
      <c r="G66" s="70"/>
      <c r="H66" s="70"/>
      <c r="I66" s="71"/>
      <c r="J66" s="51" t="str">
        <f>IF($Q$1="○","-",AH66)</f>
        <v>-</v>
      </c>
      <c r="K66" s="51" t="s">
        <v>35</v>
      </c>
      <c r="L66" s="157">
        <f>IF($Q$1="○","",IF(J66="-","本年度は対象外です。",""))</f>
      </c>
      <c r="O66" s="271" t="str">
        <f t="shared" si="2"/>
        <v>-</v>
      </c>
      <c r="P66" s="100" t="s">
        <v>188</v>
      </c>
      <c r="Q66" s="103">
        <v>1</v>
      </c>
      <c r="R66" s="103" t="s">
        <v>35</v>
      </c>
      <c r="S66" s="100"/>
      <c r="T66" s="103"/>
      <c r="U66" s="102"/>
      <c r="V66" s="100"/>
      <c r="W66" s="103"/>
      <c r="X66" s="102"/>
      <c r="Y66" s="103"/>
      <c r="Z66" s="103"/>
      <c r="AA66" s="102"/>
      <c r="AB66" s="104"/>
      <c r="AC66" s="105"/>
      <c r="AD66" s="105"/>
      <c r="AE66" s="106"/>
      <c r="AF66" s="140"/>
      <c r="AG66" s="141"/>
      <c r="AH66" s="107" t="str">
        <f>IF($Q$3&lt;2,"-",IF(AB66="","×","○"))</f>
        <v>×</v>
      </c>
    </row>
    <row r="67" spans="2:34" ht="22.5" customHeight="1">
      <c r="B67" s="41"/>
      <c r="C67" s="40"/>
      <c r="D67" s="370"/>
      <c r="E67" s="72" t="s">
        <v>357</v>
      </c>
      <c r="F67" s="73"/>
      <c r="G67" s="73"/>
      <c r="H67" s="73"/>
      <c r="I67" s="74"/>
      <c r="J67" s="55" t="str">
        <f>IF($Q$1="○","-",AH67)</f>
        <v>-</v>
      </c>
      <c r="K67" s="55" t="s">
        <v>36</v>
      </c>
      <c r="L67" s="159">
        <f>IF($Q$1="○","",IF(J67="-","本年度は対象外です。",""))</f>
      </c>
      <c r="O67" s="271" t="str">
        <f t="shared" si="2"/>
        <v>-</v>
      </c>
      <c r="P67" s="100" t="s">
        <v>188</v>
      </c>
      <c r="Q67" s="103">
        <v>1</v>
      </c>
      <c r="R67" s="103" t="s">
        <v>36</v>
      </c>
      <c r="S67" s="100"/>
      <c r="T67" s="103"/>
      <c r="U67" s="102"/>
      <c r="V67" s="100"/>
      <c r="W67" s="103"/>
      <c r="X67" s="102"/>
      <c r="Y67" s="103"/>
      <c r="Z67" s="103"/>
      <c r="AA67" s="102"/>
      <c r="AB67" s="104"/>
      <c r="AC67" s="105"/>
      <c r="AD67" s="105"/>
      <c r="AE67" s="106"/>
      <c r="AF67" s="140"/>
      <c r="AG67" s="141"/>
      <c r="AH67" s="107" t="str">
        <f>IF($Q$3&lt;3,"-",IF(AB67="","×","○"))</f>
        <v>×</v>
      </c>
    </row>
    <row r="68" spans="2:34" ht="37.5" customHeight="1">
      <c r="B68" s="41"/>
      <c r="C68" s="40"/>
      <c r="D68" s="364" t="s">
        <v>319</v>
      </c>
      <c r="E68" s="66" t="s">
        <v>339</v>
      </c>
      <c r="F68" s="67"/>
      <c r="G68" s="67"/>
      <c r="H68" s="67"/>
      <c r="I68" s="68"/>
      <c r="J68" s="48" t="str">
        <f>IF($Q$1="○","-",IF(OR(AB68="",SUBSTITUTE(ASC(AB68)," ","")=AF68),"×","○"))</f>
        <v>-</v>
      </c>
      <c r="K68" s="48" t="s">
        <v>321</v>
      </c>
      <c r="L68" s="156">
        <f>IF(J68="×","いかなる措置も取り得ない場合には、その理由をご記入ください。","")</f>
      </c>
      <c r="O68" s="271" t="str">
        <f t="shared" si="2"/>
        <v>-</v>
      </c>
      <c r="P68" s="118" t="s">
        <v>188</v>
      </c>
      <c r="Q68" s="121">
        <v>1</v>
      </c>
      <c r="R68" s="121" t="s">
        <v>321</v>
      </c>
      <c r="S68" s="118"/>
      <c r="T68" s="121"/>
      <c r="U68" s="120"/>
      <c r="V68" s="118"/>
      <c r="W68" s="121"/>
      <c r="X68" s="120"/>
      <c r="Y68" s="121"/>
      <c r="Z68" s="121"/>
      <c r="AA68" s="120"/>
      <c r="AB68" s="122"/>
      <c r="AC68" s="123"/>
      <c r="AD68" s="123"/>
      <c r="AE68" s="124"/>
      <c r="AF68" s="138"/>
      <c r="AG68" s="139"/>
      <c r="AH68" s="125"/>
    </row>
    <row r="69" spans="2:34" ht="22.5" customHeight="1">
      <c r="B69" s="41"/>
      <c r="C69" s="40"/>
      <c r="D69" s="365"/>
      <c r="E69" s="5" t="s">
        <v>320</v>
      </c>
      <c r="F69" s="6"/>
      <c r="G69" s="6"/>
      <c r="H69" s="6"/>
      <c r="I69" s="7"/>
      <c r="J69" s="12" t="str">
        <f>IF($Q$1="○","-",IF(OR(AB69="",SUBSTITUTE(ASC(AB69)," ","")=AF69),"×","○"))</f>
        <v>-</v>
      </c>
      <c r="K69" s="12" t="s">
        <v>322</v>
      </c>
      <c r="L69" s="200"/>
      <c r="O69" s="271" t="str">
        <f t="shared" si="2"/>
        <v>-</v>
      </c>
      <c r="P69" s="110" t="s">
        <v>188</v>
      </c>
      <c r="Q69" s="113">
        <v>1</v>
      </c>
      <c r="R69" s="113" t="s">
        <v>322</v>
      </c>
      <c r="S69" s="110"/>
      <c r="T69" s="113"/>
      <c r="U69" s="112"/>
      <c r="V69" s="110"/>
      <c r="W69" s="113"/>
      <c r="X69" s="112"/>
      <c r="Y69" s="113"/>
      <c r="Z69" s="113"/>
      <c r="AA69" s="112"/>
      <c r="AB69" s="114"/>
      <c r="AC69" s="115"/>
      <c r="AD69" s="115"/>
      <c r="AE69" s="116"/>
      <c r="AF69" s="142"/>
      <c r="AG69" s="143"/>
      <c r="AH69" s="117"/>
    </row>
    <row r="70" spans="2:34" ht="22.5" customHeight="1">
      <c r="B70" s="286"/>
      <c r="C70" s="44"/>
      <c r="D70" s="287"/>
      <c r="E70" s="289" t="s">
        <v>418</v>
      </c>
      <c r="F70" s="290"/>
      <c r="G70" s="290"/>
      <c r="H70" s="290"/>
      <c r="I70" s="290"/>
      <c r="J70" s="22" t="str">
        <f>IF($Q$1="○","-",IF(OR(AB70="",SUBSTITUTE(ASC(AB70)," ","")=AF70),"×","○"))</f>
        <v>-</v>
      </c>
      <c r="K70" s="35" t="s">
        <v>419</v>
      </c>
      <c r="L70" s="285"/>
      <c r="O70" s="271" t="str">
        <f>J70</f>
        <v>-</v>
      </c>
      <c r="P70" s="127" t="s">
        <v>188</v>
      </c>
      <c r="Q70" s="130">
        <v>1</v>
      </c>
      <c r="R70" s="130" t="s">
        <v>419</v>
      </c>
      <c r="S70" s="127"/>
      <c r="T70" s="130"/>
      <c r="U70" s="129"/>
      <c r="V70" s="130"/>
      <c r="W70" s="130"/>
      <c r="X70" s="130"/>
      <c r="Y70" s="127"/>
      <c r="Z70" s="130"/>
      <c r="AA70" s="129"/>
      <c r="AB70" s="288"/>
      <c r="AC70" s="132"/>
      <c r="AD70" s="132"/>
      <c r="AE70" s="132"/>
      <c r="AF70" s="94"/>
      <c r="AG70" s="144"/>
      <c r="AH70" s="134"/>
    </row>
    <row r="71" spans="2:12" ht="22.5" customHeight="1">
      <c r="B71" s="45"/>
      <c r="C71" s="45"/>
      <c r="D71" s="28"/>
      <c r="L71" s="37"/>
    </row>
    <row r="72" spans="2:34" ht="22.5" customHeight="1">
      <c r="B72" s="42" t="s">
        <v>70</v>
      </c>
      <c r="C72" s="42" t="s">
        <v>70</v>
      </c>
      <c r="D72" s="205"/>
      <c r="E72" s="66" t="s">
        <v>191</v>
      </c>
      <c r="F72" s="67"/>
      <c r="G72" s="67"/>
      <c r="H72" s="67"/>
      <c r="I72" s="68"/>
      <c r="J72" s="48" t="str">
        <f>IF($Q$1="○","-",IF(OR(AB72="",SUBSTITUTE(ASC(AB72)," ","")=AF72),"×","○"))</f>
        <v>-</v>
      </c>
      <c r="K72" s="76" t="s">
        <v>385</v>
      </c>
      <c r="L72" s="231">
        <f>IF(J72="-","",IF(J72="×","日付を確認してください。",""))</f>
      </c>
      <c r="O72" s="271" t="str">
        <f>J72</f>
        <v>-</v>
      </c>
      <c r="P72" s="118" t="s">
        <v>64</v>
      </c>
      <c r="Q72" s="121">
        <v>1</v>
      </c>
      <c r="R72" s="119" t="s">
        <v>384</v>
      </c>
      <c r="S72" s="118"/>
      <c r="T72" s="121"/>
      <c r="U72" s="120"/>
      <c r="V72" s="121"/>
      <c r="W72" s="121"/>
      <c r="X72" s="121"/>
      <c r="Y72" s="118"/>
      <c r="Z72" s="121"/>
      <c r="AA72" s="120"/>
      <c r="AB72" s="137"/>
      <c r="AC72" s="123"/>
      <c r="AD72" s="123"/>
      <c r="AE72" s="123"/>
      <c r="AF72" s="138" t="s">
        <v>354</v>
      </c>
      <c r="AG72" s="209"/>
      <c r="AH72" s="125"/>
    </row>
    <row r="73" spans="2:34" ht="22.5" customHeight="1">
      <c r="B73" s="40"/>
      <c r="C73" s="40"/>
      <c r="D73" s="206"/>
      <c r="E73" s="69" t="s">
        <v>78</v>
      </c>
      <c r="F73" s="70"/>
      <c r="G73" s="70"/>
      <c r="H73" s="70"/>
      <c r="I73" s="71"/>
      <c r="J73" s="51" t="str">
        <f>IF($Q$1="○","-",IF(OR(AB73="",SUBSTITUTE(ASC(AB73)," ","")=AF73),"×","○"))</f>
        <v>-</v>
      </c>
      <c r="K73" s="78" t="s">
        <v>387</v>
      </c>
      <c r="L73" s="282"/>
      <c r="O73" s="271" t="str">
        <f aca="true" t="shared" si="4" ref="O73:O92">J73</f>
        <v>-</v>
      </c>
      <c r="P73" s="100" t="s">
        <v>64</v>
      </c>
      <c r="Q73" s="103">
        <v>1</v>
      </c>
      <c r="R73" s="101" t="s">
        <v>386</v>
      </c>
      <c r="S73" s="100"/>
      <c r="T73" s="103"/>
      <c r="U73" s="102"/>
      <c r="V73" s="103"/>
      <c r="W73" s="103"/>
      <c r="X73" s="103"/>
      <c r="Y73" s="100"/>
      <c r="Z73" s="103"/>
      <c r="AA73" s="102"/>
      <c r="AB73" s="105"/>
      <c r="AC73" s="105"/>
      <c r="AD73" s="105"/>
      <c r="AE73" s="105"/>
      <c r="AF73" s="140"/>
      <c r="AG73" s="108"/>
      <c r="AH73" s="107"/>
    </row>
    <row r="74" spans="2:34" ht="22.5" customHeight="1">
      <c r="B74" s="40"/>
      <c r="C74" s="40"/>
      <c r="D74" s="207"/>
      <c r="E74" s="69" t="s">
        <v>192</v>
      </c>
      <c r="F74" s="70"/>
      <c r="G74" s="70"/>
      <c r="H74" s="70"/>
      <c r="I74" s="71"/>
      <c r="J74" s="51" t="str">
        <f>IF($Q$1="○","-",IF(OR(AB74="",SUBSTITUTE(ASC(AB74)," ","")=AF74),"×","○"))</f>
        <v>-</v>
      </c>
      <c r="K74" s="80" t="s">
        <v>389</v>
      </c>
      <c r="L74" s="283"/>
      <c r="O74" s="271" t="str">
        <f t="shared" si="4"/>
        <v>-</v>
      </c>
      <c r="P74" s="110" t="s">
        <v>64</v>
      </c>
      <c r="Q74" s="113">
        <v>1</v>
      </c>
      <c r="R74" s="111" t="s">
        <v>388</v>
      </c>
      <c r="S74" s="110"/>
      <c r="T74" s="113"/>
      <c r="U74" s="112"/>
      <c r="V74" s="113"/>
      <c r="W74" s="113"/>
      <c r="X74" s="113"/>
      <c r="Y74" s="110"/>
      <c r="Z74" s="113"/>
      <c r="AA74" s="112"/>
      <c r="AB74" s="232"/>
      <c r="AC74" s="115"/>
      <c r="AD74" s="115"/>
      <c r="AE74" s="115"/>
      <c r="AF74" s="142"/>
      <c r="AG74" s="245"/>
      <c r="AH74" s="117"/>
    </row>
    <row r="75" spans="2:34" ht="22.5" customHeight="1">
      <c r="B75" s="40"/>
      <c r="C75" s="40"/>
      <c r="D75" s="367" t="s">
        <v>220</v>
      </c>
      <c r="E75" s="75" t="s">
        <v>225</v>
      </c>
      <c r="F75" s="67"/>
      <c r="G75" s="67"/>
      <c r="H75" s="67"/>
      <c r="I75" s="68"/>
      <c r="J75" s="48" t="str">
        <f>IF($Q$1="○","-",IF(D14="","-",IF(OR(AB75="",AB75=FALSE),"×","○")))</f>
        <v>-</v>
      </c>
      <c r="K75" s="76" t="s">
        <v>391</v>
      </c>
      <c r="L75" s="156">
        <f>IF(J75="×","チェックがありません。","")</f>
      </c>
      <c r="O75" s="271" t="str">
        <f t="shared" si="4"/>
        <v>-</v>
      </c>
      <c r="P75" s="118" t="s">
        <v>64</v>
      </c>
      <c r="Q75" s="119">
        <v>1</v>
      </c>
      <c r="R75" s="278" t="s">
        <v>392</v>
      </c>
      <c r="S75" s="118"/>
      <c r="T75" s="121"/>
      <c r="U75" s="120"/>
      <c r="V75" s="121"/>
      <c r="W75" s="121"/>
      <c r="X75" s="121"/>
      <c r="Y75" s="118"/>
      <c r="Z75" s="121"/>
      <c r="AA75" s="120"/>
      <c r="AB75" s="122"/>
      <c r="AC75" s="123"/>
      <c r="AD75" s="123"/>
      <c r="AE75" s="124"/>
      <c r="AF75" s="125"/>
      <c r="AG75" s="139"/>
      <c r="AH75" s="125"/>
    </row>
    <row r="76" spans="2:34" ht="38.25" customHeight="1">
      <c r="B76" s="40"/>
      <c r="C76" s="40"/>
      <c r="D76" s="368"/>
      <c r="E76" s="77" t="s">
        <v>226</v>
      </c>
      <c r="F76" s="70"/>
      <c r="G76" s="70"/>
      <c r="H76" s="70"/>
      <c r="I76" s="71"/>
      <c r="J76" s="51" t="str">
        <f>IF($Q$1="○","-",IF(AB76="","×",AH76))</f>
        <v>-</v>
      </c>
      <c r="K76" s="78" t="s">
        <v>390</v>
      </c>
      <c r="L76" s="202">
        <f>IF(AND(AB76&lt;&gt;"",AH76="×"),"対象年度に「"&amp;$S$3&amp;"年」が選ばれていません。","")</f>
      </c>
      <c r="O76" s="271" t="str">
        <f t="shared" si="4"/>
        <v>-</v>
      </c>
      <c r="P76" s="100" t="s">
        <v>64</v>
      </c>
      <c r="Q76" s="101">
        <v>1</v>
      </c>
      <c r="R76" s="101" t="s">
        <v>390</v>
      </c>
      <c r="S76" s="100"/>
      <c r="T76" s="103"/>
      <c r="U76" s="102"/>
      <c r="V76" s="103"/>
      <c r="W76" s="103"/>
      <c r="X76" s="103"/>
      <c r="Y76" s="100"/>
      <c r="Z76" s="103"/>
      <c r="AA76" s="102"/>
      <c r="AB76" s="104"/>
      <c r="AC76" s="105"/>
      <c r="AD76" s="105"/>
      <c r="AE76" s="106"/>
      <c r="AF76" s="107" t="s">
        <v>224</v>
      </c>
      <c r="AG76" s="141">
        <f>SUBSTITUTE(ASC(SUBSTITUTE(AB76,CHAR(10),""))," ","")</f>
      </c>
      <c r="AH76" s="107" t="str">
        <f>IF(COUNTIF(AF76,"*"&amp;AG76&amp;"*")=1,"×",IF(COUNTIF(AG76,"*"&amp;RIGHT($S$3,1)&amp;"*")=1,"○","×"))</f>
        <v>×</v>
      </c>
    </row>
    <row r="77" spans="2:34" ht="22.5" customHeight="1" hidden="1">
      <c r="B77" s="40"/>
      <c r="C77" s="40"/>
      <c r="D77" s="368"/>
      <c r="E77" s="77"/>
      <c r="F77" s="70"/>
      <c r="G77" s="70"/>
      <c r="H77" s="70"/>
      <c r="I77" s="71"/>
      <c r="J77" s="51"/>
      <c r="K77" s="78"/>
      <c r="L77" s="202"/>
      <c r="O77" s="271">
        <f t="shared" si="4"/>
        <v>0</v>
      </c>
      <c r="P77" s="100"/>
      <c r="Q77" s="101"/>
      <c r="R77" s="101"/>
      <c r="S77" s="100"/>
      <c r="T77" s="103"/>
      <c r="U77" s="102"/>
      <c r="V77" s="103"/>
      <c r="W77" s="103"/>
      <c r="X77" s="103"/>
      <c r="Y77" s="100"/>
      <c r="Z77" s="103"/>
      <c r="AA77" s="102"/>
      <c r="AB77" s="104"/>
      <c r="AC77" s="105"/>
      <c r="AD77" s="105"/>
      <c r="AE77" s="106"/>
      <c r="AF77" s="107"/>
      <c r="AG77" s="141"/>
      <c r="AH77" s="107"/>
    </row>
    <row r="78" spans="2:34" ht="38.25" customHeight="1" hidden="1">
      <c r="B78" s="40"/>
      <c r="C78" s="40"/>
      <c r="D78" s="368"/>
      <c r="E78" s="77"/>
      <c r="F78" s="70"/>
      <c r="G78" s="70"/>
      <c r="H78" s="70"/>
      <c r="I78" s="71"/>
      <c r="J78" s="51"/>
      <c r="K78" s="78"/>
      <c r="L78" s="202"/>
      <c r="O78" s="271">
        <f t="shared" si="4"/>
        <v>0</v>
      </c>
      <c r="P78" s="100"/>
      <c r="Q78" s="101"/>
      <c r="R78" s="101"/>
      <c r="S78" s="100"/>
      <c r="T78" s="103"/>
      <c r="U78" s="102"/>
      <c r="V78" s="103"/>
      <c r="W78" s="103"/>
      <c r="X78" s="103"/>
      <c r="Y78" s="100"/>
      <c r="Z78" s="103"/>
      <c r="AA78" s="102"/>
      <c r="AB78" s="104"/>
      <c r="AC78" s="105"/>
      <c r="AD78" s="105"/>
      <c r="AE78" s="106"/>
      <c r="AF78" s="107"/>
      <c r="AG78" s="141"/>
      <c r="AH78" s="107"/>
    </row>
    <row r="79" spans="2:34" ht="22.5" customHeight="1">
      <c r="B79" s="40"/>
      <c r="C79" s="40"/>
      <c r="D79" s="368"/>
      <c r="E79" s="77" t="s">
        <v>221</v>
      </c>
      <c r="F79" s="70"/>
      <c r="G79" s="70"/>
      <c r="H79" s="70"/>
      <c r="I79" s="71"/>
      <c r="J79" s="51" t="str">
        <f>IF($Q$1="○","-",IF(OR(AB79="",AB79=FALSE),"×","○"))</f>
        <v>-</v>
      </c>
      <c r="K79" s="78" t="s">
        <v>393</v>
      </c>
      <c r="L79" s="202">
        <f>IF(J79="×","チェックがありません。","")</f>
      </c>
      <c r="O79" s="271" t="str">
        <f t="shared" si="4"/>
        <v>-</v>
      </c>
      <c r="P79" s="100" t="s">
        <v>64</v>
      </c>
      <c r="Q79" s="101">
        <v>1</v>
      </c>
      <c r="R79" s="277" t="s">
        <v>394</v>
      </c>
      <c r="S79" s="100"/>
      <c r="T79" s="103"/>
      <c r="U79" s="102"/>
      <c r="V79" s="103"/>
      <c r="W79" s="103"/>
      <c r="X79" s="103"/>
      <c r="Y79" s="100"/>
      <c r="Z79" s="103"/>
      <c r="AA79" s="102"/>
      <c r="AB79" s="104"/>
      <c r="AC79" s="105"/>
      <c r="AD79" s="105"/>
      <c r="AE79" s="106"/>
      <c r="AF79" s="107"/>
      <c r="AG79" s="141"/>
      <c r="AH79" s="107"/>
    </row>
    <row r="80" spans="2:34" ht="22.5" customHeight="1">
      <c r="B80" s="40"/>
      <c r="C80" s="40"/>
      <c r="D80" s="368"/>
      <c r="E80" s="77" t="s">
        <v>227</v>
      </c>
      <c r="F80" s="70"/>
      <c r="G80" s="70"/>
      <c r="H80" s="70"/>
      <c r="I80" s="71"/>
      <c r="J80" s="51" t="str">
        <f>IF($Q$1="○","-",IF(AB80="","×",AH80))</f>
        <v>-</v>
      </c>
      <c r="K80" s="78" t="s">
        <v>397</v>
      </c>
      <c r="L80" s="202"/>
      <c r="O80" s="271" t="str">
        <f t="shared" si="4"/>
        <v>-</v>
      </c>
      <c r="P80" s="100" t="s">
        <v>64</v>
      </c>
      <c r="Q80" s="101">
        <v>1</v>
      </c>
      <c r="R80" s="277" t="s">
        <v>397</v>
      </c>
      <c r="S80" s="100"/>
      <c r="T80" s="101"/>
      <c r="U80" s="102"/>
      <c r="V80" s="103"/>
      <c r="W80" s="103"/>
      <c r="X80" s="103"/>
      <c r="Y80" s="100"/>
      <c r="Z80" s="103"/>
      <c r="AA80" s="102"/>
      <c r="AB80" s="104"/>
      <c r="AC80" s="105"/>
      <c r="AD80" s="105"/>
      <c r="AE80" s="106"/>
      <c r="AF80" s="107" t="s">
        <v>254</v>
      </c>
      <c r="AG80" s="141">
        <f>SUBSTITUTE(ASC(SUBSTITUTE(AB80,CHAR(10),""))," ","")</f>
      </c>
      <c r="AH80" s="107" t="str">
        <f>IF(AF80=AG80,"×","○")</f>
        <v>○</v>
      </c>
    </row>
    <row r="81" spans="2:34" ht="35.25" customHeight="1">
      <c r="B81" s="40"/>
      <c r="C81" s="40"/>
      <c r="D81" s="368"/>
      <c r="E81" s="77" t="s">
        <v>228</v>
      </c>
      <c r="F81" s="70"/>
      <c r="G81" s="70"/>
      <c r="H81" s="70"/>
      <c r="I81" s="71"/>
      <c r="J81" s="51" t="str">
        <f>IF($Q$1="○","-",IF(AB81="","×",AH81))</f>
        <v>-</v>
      </c>
      <c r="K81" s="78" t="s">
        <v>398</v>
      </c>
      <c r="L81" s="202">
        <f>IF(AND(AB81&lt;&gt;"",AH81="×"),"対象年度に「"&amp;$S$3&amp;"年」が選ばれていません。","")</f>
      </c>
      <c r="O81" s="271" t="str">
        <f t="shared" si="4"/>
        <v>-</v>
      </c>
      <c r="P81" s="100" t="s">
        <v>64</v>
      </c>
      <c r="Q81" s="101">
        <v>1</v>
      </c>
      <c r="R81" s="277" t="s">
        <v>398</v>
      </c>
      <c r="S81" s="100"/>
      <c r="T81" s="101"/>
      <c r="U81" s="102"/>
      <c r="V81" s="103"/>
      <c r="W81" s="103"/>
      <c r="X81" s="103"/>
      <c r="Y81" s="100"/>
      <c r="Z81" s="103"/>
      <c r="AA81" s="102"/>
      <c r="AB81" s="104"/>
      <c r="AC81" s="105"/>
      <c r="AD81" s="105"/>
      <c r="AE81" s="106"/>
      <c r="AF81" s="107" t="s">
        <v>229</v>
      </c>
      <c r="AG81" s="141">
        <f>SUBSTITUTE(ASC(SUBSTITUTE(AB81,CHAR(10),""))," ","")</f>
      </c>
      <c r="AH81" s="107" t="str">
        <f>IF(COUNTIF(AF81,"*"&amp;AG81&amp;"*")=1,"×",IF(COUNTIF(AG81,"*"&amp;RIGHT($S$3,1)&amp;"*")=1,"○","×"))</f>
        <v>×</v>
      </c>
    </row>
    <row r="82" spans="2:34" ht="22.5" customHeight="1">
      <c r="B82" s="40"/>
      <c r="C82" s="40"/>
      <c r="D82" s="368"/>
      <c r="E82" s="77" t="s">
        <v>222</v>
      </c>
      <c r="F82" s="70"/>
      <c r="G82" s="70"/>
      <c r="H82" s="70"/>
      <c r="I82" s="71"/>
      <c r="J82" s="51" t="str">
        <f>IF($Q$1="○","-",IF(OR(AB82="",AB82=FALSE),"×","○"))</f>
        <v>-</v>
      </c>
      <c r="K82" s="78" t="s">
        <v>399</v>
      </c>
      <c r="L82" s="202">
        <f>IF(J82="×","チェックがありません。","")</f>
      </c>
      <c r="O82" s="271" t="str">
        <f t="shared" si="4"/>
        <v>-</v>
      </c>
      <c r="P82" s="100" t="s">
        <v>64</v>
      </c>
      <c r="Q82" s="101">
        <v>1</v>
      </c>
      <c r="R82" s="277" t="s">
        <v>400</v>
      </c>
      <c r="S82" s="100"/>
      <c r="T82" s="103"/>
      <c r="U82" s="102"/>
      <c r="V82" s="103"/>
      <c r="W82" s="103"/>
      <c r="X82" s="103"/>
      <c r="Y82" s="100"/>
      <c r="Z82" s="103"/>
      <c r="AA82" s="102"/>
      <c r="AB82" s="104"/>
      <c r="AC82" s="105"/>
      <c r="AD82" s="105"/>
      <c r="AE82" s="106"/>
      <c r="AF82" s="107"/>
      <c r="AG82" s="141"/>
      <c r="AH82" s="107"/>
    </row>
    <row r="83" spans="2:34" ht="22.5" customHeight="1">
      <c r="B83" s="40"/>
      <c r="C83" s="40"/>
      <c r="D83" s="368"/>
      <c r="E83" s="211" t="s">
        <v>223</v>
      </c>
      <c r="F83" s="197"/>
      <c r="G83" s="197"/>
      <c r="H83" s="197"/>
      <c r="I83" s="198"/>
      <c r="J83" s="199" t="str">
        <f>IF($Q$1="○","-",IF(L83="",AH83,"×"))</f>
        <v>-</v>
      </c>
      <c r="K83" s="212" t="s">
        <v>401</v>
      </c>
      <c r="L83" s="203">
        <f>AG83</f>
      </c>
      <c r="O83" s="271" t="str">
        <f t="shared" si="4"/>
        <v>-</v>
      </c>
      <c r="P83" s="100" t="s">
        <v>64</v>
      </c>
      <c r="Q83" s="101">
        <v>1</v>
      </c>
      <c r="R83" s="277" t="s">
        <v>402</v>
      </c>
      <c r="S83" s="259" t="s">
        <v>64</v>
      </c>
      <c r="T83" s="261">
        <v>1</v>
      </c>
      <c r="U83" s="292" t="s">
        <v>403</v>
      </c>
      <c r="V83" s="261" t="s">
        <v>64</v>
      </c>
      <c r="W83" s="261">
        <v>1</v>
      </c>
      <c r="X83" s="277" t="s">
        <v>404</v>
      </c>
      <c r="Y83" s="100"/>
      <c r="Z83" s="103"/>
      <c r="AA83" s="102"/>
      <c r="AB83" s="104"/>
      <c r="AC83" s="105"/>
      <c r="AD83" s="105"/>
      <c r="AE83" s="106"/>
      <c r="AF83" s="107"/>
      <c r="AG83" s="141">
        <f>IF(AH83="×","",IF(COUNTIF(AB83:AD83,TRUE)&gt;1,"複数にチェックがされています。",IF(AD83=FALSE,"報告年度にチェックがされていません。","")))</f>
      </c>
      <c r="AH83" s="107" t="str">
        <f>IF(COUNTA(AB83:AD83)=0,"×","○")</f>
        <v>×</v>
      </c>
    </row>
    <row r="84" spans="2:34" ht="22.5" customHeight="1">
      <c r="B84" s="40"/>
      <c r="C84" s="40"/>
      <c r="D84" s="368"/>
      <c r="E84" s="77" t="s">
        <v>395</v>
      </c>
      <c r="F84" s="280"/>
      <c r="G84" s="280"/>
      <c r="H84" s="280"/>
      <c r="I84" s="281"/>
      <c r="J84" s="78" t="str">
        <f>IF($Q$1="○","-",IF(D15="","-",IF(OR(AB84="",AB84=FALSE),"×","○")))</f>
        <v>-</v>
      </c>
      <c r="K84" s="78" t="s">
        <v>405</v>
      </c>
      <c r="L84" s="202">
        <f>IF(J84="×","チェックがありません。","")</f>
      </c>
      <c r="O84" s="271" t="str">
        <f t="shared" si="4"/>
        <v>-</v>
      </c>
      <c r="P84" s="100" t="s">
        <v>64</v>
      </c>
      <c r="Q84" s="101">
        <v>1</v>
      </c>
      <c r="R84" s="277" t="s">
        <v>414</v>
      </c>
      <c r="S84" s="259"/>
      <c r="T84" s="261"/>
      <c r="U84" s="260"/>
      <c r="V84" s="261"/>
      <c r="W84" s="261"/>
      <c r="X84" s="261"/>
      <c r="Y84" s="100"/>
      <c r="Z84" s="103"/>
      <c r="AA84" s="102"/>
      <c r="AB84" s="104"/>
      <c r="AC84" s="105"/>
      <c r="AD84" s="105"/>
      <c r="AE84" s="106"/>
      <c r="AF84" s="107"/>
      <c r="AG84" s="141"/>
      <c r="AH84" s="107"/>
    </row>
    <row r="85" spans="2:34" ht="22.5" customHeight="1">
      <c r="B85" s="40"/>
      <c r="C85" s="40"/>
      <c r="D85" s="369"/>
      <c r="E85" s="24" t="s">
        <v>396</v>
      </c>
      <c r="F85" s="251"/>
      <c r="G85" s="251"/>
      <c r="H85" s="251"/>
      <c r="I85" s="291"/>
      <c r="J85" s="78" t="str">
        <f>IF($Q$1="○","-",IF(D15="","-",IF(AB85="","×",AH85)))</f>
        <v>-</v>
      </c>
      <c r="K85" s="21" t="s">
        <v>406</v>
      </c>
      <c r="L85" s="202">
        <f>IF(J85="-","",IF(AND(AB85&lt;&gt;"",AH85="×"),"対象年度に「"&amp;$S$3&amp;"年」が選ばれていません。",""))</f>
      </c>
      <c r="O85" s="271" t="str">
        <f t="shared" si="4"/>
        <v>-</v>
      </c>
      <c r="P85" s="100" t="s">
        <v>64</v>
      </c>
      <c r="Q85" s="101">
        <v>1</v>
      </c>
      <c r="R85" s="277" t="s">
        <v>406</v>
      </c>
      <c r="S85" s="259"/>
      <c r="T85" s="261"/>
      <c r="U85" s="260"/>
      <c r="V85" s="261"/>
      <c r="W85" s="261"/>
      <c r="X85" s="261"/>
      <c r="Y85" s="100"/>
      <c r="Z85" s="103"/>
      <c r="AA85" s="102"/>
      <c r="AB85" s="104"/>
      <c r="AC85" s="105"/>
      <c r="AD85" s="105"/>
      <c r="AE85" s="106"/>
      <c r="AF85" s="293" t="s">
        <v>224</v>
      </c>
      <c r="AG85" s="294">
        <f>SUBSTITUTE(ASC(SUBSTITUTE(AB85,CHAR(10),""))," ","")</f>
      </c>
      <c r="AH85" s="293" t="str">
        <f>IF(COUNTIF(AF85,"*"&amp;AG85&amp;"*")=1,"×",IF(COUNTIF(AG85,"*"&amp;RIGHT($S$3,1)&amp;"*")=1,"○","×"))</f>
        <v>×</v>
      </c>
    </row>
    <row r="86" spans="2:34" ht="22.5" customHeight="1">
      <c r="B86" s="40"/>
      <c r="C86" s="40"/>
      <c r="D86" s="360" t="s">
        <v>71</v>
      </c>
      <c r="E86" s="75" t="s">
        <v>72</v>
      </c>
      <c r="F86" s="67"/>
      <c r="G86" s="67"/>
      <c r="H86" s="67"/>
      <c r="I86" s="68"/>
      <c r="J86" s="48" t="str">
        <f aca="true" t="shared" si="5" ref="J86:J92">IF($Q$1="○","-",IF(OR(AB86="",SUBSTITUTE(ASC(AB86)," ","")=AF86),"×","○"))</f>
        <v>-</v>
      </c>
      <c r="K86" s="76" t="s">
        <v>407</v>
      </c>
      <c r="L86" s="156"/>
      <c r="O86" s="271" t="str">
        <f t="shared" si="4"/>
        <v>-</v>
      </c>
      <c r="P86" s="118" t="s">
        <v>64</v>
      </c>
      <c r="Q86" s="119">
        <v>1</v>
      </c>
      <c r="R86" s="119" t="s">
        <v>407</v>
      </c>
      <c r="S86" s="118"/>
      <c r="T86" s="121"/>
      <c r="U86" s="120"/>
      <c r="V86" s="121"/>
      <c r="W86" s="121"/>
      <c r="X86" s="121"/>
      <c r="Y86" s="118"/>
      <c r="Z86" s="121"/>
      <c r="AA86" s="120"/>
      <c r="AB86" s="179"/>
      <c r="AC86" s="123"/>
      <c r="AD86" s="123"/>
      <c r="AE86" s="124"/>
      <c r="AF86" s="125"/>
      <c r="AG86" s="139"/>
      <c r="AH86" s="125"/>
    </row>
    <row r="87" spans="2:34" ht="22.5" customHeight="1">
      <c r="B87" s="40"/>
      <c r="C87" s="40"/>
      <c r="D87" s="361"/>
      <c r="E87" s="77" t="s">
        <v>77</v>
      </c>
      <c r="F87" s="70"/>
      <c r="G87" s="70"/>
      <c r="H87" s="70"/>
      <c r="I87" s="71"/>
      <c r="J87" s="51" t="str">
        <f t="shared" si="5"/>
        <v>-</v>
      </c>
      <c r="K87" s="78" t="s">
        <v>408</v>
      </c>
      <c r="L87" s="202"/>
      <c r="O87" s="271" t="str">
        <f t="shared" si="4"/>
        <v>-</v>
      </c>
      <c r="P87" s="100" t="s">
        <v>64</v>
      </c>
      <c r="Q87" s="101">
        <v>1</v>
      </c>
      <c r="R87" s="101" t="s">
        <v>408</v>
      </c>
      <c r="S87" s="100"/>
      <c r="T87" s="103"/>
      <c r="U87" s="102"/>
      <c r="V87" s="103"/>
      <c r="W87" s="103"/>
      <c r="X87" s="103"/>
      <c r="Y87" s="100"/>
      <c r="Z87" s="103"/>
      <c r="AA87" s="102"/>
      <c r="AB87" s="104"/>
      <c r="AC87" s="105"/>
      <c r="AD87" s="105"/>
      <c r="AE87" s="106"/>
      <c r="AF87" s="107" t="s">
        <v>79</v>
      </c>
      <c r="AG87" s="141"/>
      <c r="AH87" s="107"/>
    </row>
    <row r="88" spans="2:34" ht="22.5" customHeight="1">
      <c r="B88" s="40"/>
      <c r="C88" s="40"/>
      <c r="D88" s="361"/>
      <c r="E88" s="77" t="s">
        <v>78</v>
      </c>
      <c r="F88" s="70"/>
      <c r="G88" s="70"/>
      <c r="H88" s="70"/>
      <c r="I88" s="71"/>
      <c r="J88" s="51" t="str">
        <f t="shared" si="5"/>
        <v>-</v>
      </c>
      <c r="K88" s="78" t="s">
        <v>409</v>
      </c>
      <c r="L88" s="202"/>
      <c r="O88" s="271" t="str">
        <f t="shared" si="4"/>
        <v>-</v>
      </c>
      <c r="P88" s="100" t="s">
        <v>64</v>
      </c>
      <c r="Q88" s="101">
        <v>1</v>
      </c>
      <c r="R88" s="101" t="s">
        <v>409</v>
      </c>
      <c r="S88" s="100"/>
      <c r="T88" s="103"/>
      <c r="U88" s="102"/>
      <c r="V88" s="103"/>
      <c r="W88" s="103"/>
      <c r="X88" s="103"/>
      <c r="Y88" s="100"/>
      <c r="Z88" s="103"/>
      <c r="AA88" s="102"/>
      <c r="AB88" s="104"/>
      <c r="AC88" s="105"/>
      <c r="AD88" s="105"/>
      <c r="AE88" s="106"/>
      <c r="AF88" s="107"/>
      <c r="AG88" s="141"/>
      <c r="AH88" s="107"/>
    </row>
    <row r="89" spans="2:34" ht="22.5" customHeight="1">
      <c r="B89" s="40"/>
      <c r="C89" s="40"/>
      <c r="D89" s="361"/>
      <c r="E89" s="77" t="s">
        <v>73</v>
      </c>
      <c r="F89" s="70"/>
      <c r="G89" s="70"/>
      <c r="H89" s="70"/>
      <c r="I89" s="71"/>
      <c r="J89" s="51" t="str">
        <f t="shared" si="5"/>
        <v>-</v>
      </c>
      <c r="K89" s="78" t="s">
        <v>410</v>
      </c>
      <c r="L89" s="202"/>
      <c r="O89" s="271" t="str">
        <f t="shared" si="4"/>
        <v>-</v>
      </c>
      <c r="P89" s="100" t="s">
        <v>64</v>
      </c>
      <c r="Q89" s="101">
        <v>1</v>
      </c>
      <c r="R89" s="101" t="s">
        <v>410</v>
      </c>
      <c r="S89" s="100"/>
      <c r="T89" s="103"/>
      <c r="U89" s="102"/>
      <c r="V89" s="103"/>
      <c r="W89" s="103"/>
      <c r="X89" s="103"/>
      <c r="Y89" s="100"/>
      <c r="Z89" s="103"/>
      <c r="AA89" s="102"/>
      <c r="AB89" s="104"/>
      <c r="AC89" s="105"/>
      <c r="AD89" s="105"/>
      <c r="AE89" s="106"/>
      <c r="AF89" s="107"/>
      <c r="AG89" s="141"/>
      <c r="AH89" s="107"/>
    </row>
    <row r="90" spans="2:34" ht="22.5" customHeight="1">
      <c r="B90" s="40"/>
      <c r="C90" s="40"/>
      <c r="D90" s="361"/>
      <c r="E90" s="77" t="s">
        <v>74</v>
      </c>
      <c r="F90" s="70"/>
      <c r="G90" s="70"/>
      <c r="H90" s="70"/>
      <c r="I90" s="71"/>
      <c r="J90" s="51" t="str">
        <f t="shared" si="5"/>
        <v>-</v>
      </c>
      <c r="K90" s="78" t="s">
        <v>411</v>
      </c>
      <c r="L90" s="202"/>
      <c r="O90" s="271" t="str">
        <f t="shared" si="4"/>
        <v>-</v>
      </c>
      <c r="P90" s="100" t="s">
        <v>64</v>
      </c>
      <c r="Q90" s="101">
        <v>1</v>
      </c>
      <c r="R90" s="101" t="s">
        <v>411</v>
      </c>
      <c r="S90" s="100"/>
      <c r="T90" s="103"/>
      <c r="U90" s="102"/>
      <c r="V90" s="103"/>
      <c r="W90" s="103"/>
      <c r="X90" s="103"/>
      <c r="Y90" s="100"/>
      <c r="Z90" s="103"/>
      <c r="AA90" s="102"/>
      <c r="AB90" s="104"/>
      <c r="AC90" s="105"/>
      <c r="AD90" s="105"/>
      <c r="AE90" s="106"/>
      <c r="AF90" s="107"/>
      <c r="AG90" s="141"/>
      <c r="AH90" s="107"/>
    </row>
    <row r="91" spans="2:34" ht="22.5" customHeight="1">
      <c r="B91" s="40"/>
      <c r="C91" s="40"/>
      <c r="D91" s="361"/>
      <c r="E91" s="77" t="s">
        <v>75</v>
      </c>
      <c r="F91" s="70"/>
      <c r="G91" s="70"/>
      <c r="H91" s="70"/>
      <c r="I91" s="71"/>
      <c r="J91" s="51" t="str">
        <f t="shared" si="5"/>
        <v>-</v>
      </c>
      <c r="K91" s="78" t="s">
        <v>412</v>
      </c>
      <c r="L91" s="202"/>
      <c r="O91" s="271" t="str">
        <f t="shared" si="4"/>
        <v>-</v>
      </c>
      <c r="P91" s="100" t="s">
        <v>64</v>
      </c>
      <c r="Q91" s="101">
        <v>1</v>
      </c>
      <c r="R91" s="101" t="s">
        <v>412</v>
      </c>
      <c r="S91" s="100"/>
      <c r="T91" s="103"/>
      <c r="U91" s="102"/>
      <c r="V91" s="103"/>
      <c r="W91" s="103"/>
      <c r="X91" s="103"/>
      <c r="Y91" s="100"/>
      <c r="Z91" s="103"/>
      <c r="AA91" s="102"/>
      <c r="AB91" s="104"/>
      <c r="AC91" s="105"/>
      <c r="AD91" s="105"/>
      <c r="AE91" s="106"/>
      <c r="AF91" s="107"/>
      <c r="AG91" s="141"/>
      <c r="AH91" s="107"/>
    </row>
    <row r="92" spans="2:34" ht="22.5" customHeight="1">
      <c r="B92" s="44"/>
      <c r="C92" s="44"/>
      <c r="D92" s="362"/>
      <c r="E92" s="79" t="s">
        <v>76</v>
      </c>
      <c r="F92" s="73"/>
      <c r="G92" s="73"/>
      <c r="H92" s="73"/>
      <c r="I92" s="74"/>
      <c r="J92" s="55" t="str">
        <f t="shared" si="5"/>
        <v>-</v>
      </c>
      <c r="K92" s="80" t="s">
        <v>413</v>
      </c>
      <c r="L92" s="210"/>
      <c r="O92" s="271" t="str">
        <f t="shared" si="4"/>
        <v>-</v>
      </c>
      <c r="P92" s="110" t="s">
        <v>64</v>
      </c>
      <c r="Q92" s="111">
        <v>1</v>
      </c>
      <c r="R92" s="111" t="s">
        <v>413</v>
      </c>
      <c r="S92" s="110"/>
      <c r="T92" s="113"/>
      <c r="U92" s="112"/>
      <c r="V92" s="113"/>
      <c r="W92" s="113"/>
      <c r="X92" s="113"/>
      <c r="Y92" s="110"/>
      <c r="Z92" s="113"/>
      <c r="AA92" s="112"/>
      <c r="AB92" s="126"/>
      <c r="AC92" s="115"/>
      <c r="AD92" s="115"/>
      <c r="AE92" s="116"/>
      <c r="AF92" s="117"/>
      <c r="AG92" s="143"/>
      <c r="AH92" s="117"/>
    </row>
    <row r="93" spans="2:4" ht="22.5" customHeight="1">
      <c r="B93" s="45"/>
      <c r="C93" s="45"/>
      <c r="D93" s="28"/>
    </row>
    <row r="94" spans="2:34" ht="39" customHeight="1">
      <c r="B94" s="42" t="s">
        <v>84</v>
      </c>
      <c r="C94" s="42" t="s">
        <v>103</v>
      </c>
      <c r="D94" s="359" t="s">
        <v>107</v>
      </c>
      <c r="E94" s="75" t="s">
        <v>240</v>
      </c>
      <c r="F94" s="67"/>
      <c r="G94" s="67"/>
      <c r="H94" s="67"/>
      <c r="I94" s="68"/>
      <c r="J94" s="48" t="str">
        <f>IF($Q$1="○","-",IF(OR(AB94="",SUBSTITUTE(ASC(AB94)," ","")=AF94),"×",AH94))</f>
        <v>-</v>
      </c>
      <c r="K94" s="76" t="s">
        <v>109</v>
      </c>
      <c r="L94" s="161">
        <f>IF(AB94="","",IF(AH94="×","報告書の細分類番号と一致していません。",""))</f>
      </c>
      <c r="O94" s="272" t="str">
        <f aca="true" t="shared" si="6" ref="O94:O99">J94</f>
        <v>-</v>
      </c>
      <c r="P94" s="118" t="s">
        <v>67</v>
      </c>
      <c r="Q94" s="119" t="s">
        <v>103</v>
      </c>
      <c r="R94" s="121" t="s">
        <v>110</v>
      </c>
      <c r="S94" s="118"/>
      <c r="T94" s="121"/>
      <c r="U94" s="120"/>
      <c r="V94" s="121"/>
      <c r="W94" s="121"/>
      <c r="X94" s="121"/>
      <c r="Y94" s="118"/>
      <c r="Z94" s="121"/>
      <c r="AA94" s="120"/>
      <c r="AB94" s="122"/>
      <c r="AC94" s="123"/>
      <c r="AD94" s="123"/>
      <c r="AE94" s="124"/>
      <c r="AF94" s="125"/>
      <c r="AG94" s="139"/>
      <c r="AH94" s="125" t="str">
        <f>IF(AB94=AB44,"○","×")</f>
        <v>○</v>
      </c>
    </row>
    <row r="95" spans="2:34" ht="22.5" customHeight="1">
      <c r="B95" s="40"/>
      <c r="C95" s="40"/>
      <c r="D95" s="359"/>
      <c r="E95" s="77" t="s">
        <v>104</v>
      </c>
      <c r="F95" s="70"/>
      <c r="G95" s="70"/>
      <c r="H95" s="70"/>
      <c r="I95" s="71"/>
      <c r="J95" s="51" t="str">
        <f>IF($Q$1="○","-",IF(AB95="","×","○"))</f>
        <v>-</v>
      </c>
      <c r="K95" s="78" t="s">
        <v>146</v>
      </c>
      <c r="L95" s="157"/>
      <c r="O95" s="272" t="str">
        <f t="shared" si="6"/>
        <v>-</v>
      </c>
      <c r="P95" s="100" t="s">
        <v>67</v>
      </c>
      <c r="Q95" s="101" t="s">
        <v>103</v>
      </c>
      <c r="R95" s="103" t="s">
        <v>111</v>
      </c>
      <c r="S95" s="100"/>
      <c r="T95" s="103"/>
      <c r="U95" s="102"/>
      <c r="V95" s="103"/>
      <c r="W95" s="103"/>
      <c r="X95" s="103"/>
      <c r="Y95" s="100"/>
      <c r="Z95" s="103"/>
      <c r="AA95" s="102"/>
      <c r="AB95" s="104"/>
      <c r="AC95" s="105"/>
      <c r="AD95" s="105"/>
      <c r="AE95" s="106"/>
      <c r="AF95" s="107"/>
      <c r="AG95" s="141"/>
      <c r="AH95" s="107"/>
    </row>
    <row r="96" spans="2:34" ht="22.5" customHeight="1">
      <c r="B96" s="40"/>
      <c r="C96" s="40"/>
      <c r="D96" s="360"/>
      <c r="E96" s="211" t="s">
        <v>105</v>
      </c>
      <c r="F96" s="197"/>
      <c r="G96" s="197"/>
      <c r="H96" s="197"/>
      <c r="I96" s="198"/>
      <c r="J96" s="199" t="str">
        <f>IF($Q$1="○","-",IF(AB96="","×","○"))</f>
        <v>-</v>
      </c>
      <c r="K96" s="212" t="s">
        <v>147</v>
      </c>
      <c r="L96" s="213"/>
      <c r="O96" s="272" t="str">
        <f t="shared" si="6"/>
        <v>-</v>
      </c>
      <c r="P96" s="100" t="s">
        <v>67</v>
      </c>
      <c r="Q96" s="101" t="s">
        <v>103</v>
      </c>
      <c r="R96" s="103" t="s">
        <v>112</v>
      </c>
      <c r="S96" s="100"/>
      <c r="T96" s="103"/>
      <c r="U96" s="102"/>
      <c r="V96" s="103"/>
      <c r="W96" s="103"/>
      <c r="X96" s="103"/>
      <c r="Y96" s="100"/>
      <c r="Z96" s="101"/>
      <c r="AA96" s="103"/>
      <c r="AB96" s="104"/>
      <c r="AC96" s="105"/>
      <c r="AD96" s="105"/>
      <c r="AE96" s="106"/>
      <c r="AF96" s="107"/>
      <c r="AG96" s="141"/>
      <c r="AH96" s="107"/>
    </row>
    <row r="97" spans="2:34" ht="38.25" customHeight="1">
      <c r="B97" s="40"/>
      <c r="C97" s="42" t="str">
        <f>"報告書（第"&amp;$Q$3&amp;"年度）"</f>
        <v>報告書（第3年度）</v>
      </c>
      <c r="D97" s="36"/>
      <c r="E97" s="23" t="s">
        <v>106</v>
      </c>
      <c r="F97" s="8"/>
      <c r="G97" s="8"/>
      <c r="H97" s="8"/>
      <c r="I97" s="9"/>
      <c r="J97" s="10" t="str">
        <f>IF($Q$1="○","-",AH97)</f>
        <v>-</v>
      </c>
      <c r="K97" s="20" t="s">
        <v>166</v>
      </c>
      <c r="L97" s="214">
        <f>IF(AG97="","",IF(AH97="×","基本的事項に関する評価でチェックがされていない項目があります。",""))</f>
      </c>
      <c r="O97" s="272" t="str">
        <f t="shared" si="6"/>
        <v>-</v>
      </c>
      <c r="P97" s="127" t="s">
        <v>67</v>
      </c>
      <c r="Q97" s="128" t="str">
        <f aca="true" t="shared" si="7" ref="Q97:Q110">"報告書（第"&amp;$Q$3&amp;"年度）"</f>
        <v>報告書（第3年度）</v>
      </c>
      <c r="R97" s="265" t="s">
        <v>113</v>
      </c>
      <c r="S97" s="266" t="s">
        <v>67</v>
      </c>
      <c r="T97" s="267" t="str">
        <f aca="true" t="shared" si="8" ref="T97:T110">"報告書（第"&amp;$Q$3&amp;"年度）"</f>
        <v>報告書（第3年度）</v>
      </c>
      <c r="U97" s="265" t="s">
        <v>114</v>
      </c>
      <c r="V97" s="266" t="s">
        <v>67</v>
      </c>
      <c r="W97" s="267" t="str">
        <f aca="true" t="shared" si="9" ref="W97:W110">"報告書（第"&amp;$Q$3&amp;"年度）"</f>
        <v>報告書（第3年度）</v>
      </c>
      <c r="X97" s="265" t="s">
        <v>115</v>
      </c>
      <c r="Y97" s="266" t="s">
        <v>67</v>
      </c>
      <c r="Z97" s="267" t="str">
        <f aca="true" t="shared" si="10" ref="Z97:Z110">"報告書（第"&amp;$Q$3&amp;"年度）"</f>
        <v>報告書（第3年度）</v>
      </c>
      <c r="AA97" s="265" t="s">
        <v>116</v>
      </c>
      <c r="AB97" s="131"/>
      <c r="AC97" s="132"/>
      <c r="AD97" s="132"/>
      <c r="AE97" s="133"/>
      <c r="AF97" s="134"/>
      <c r="AG97" s="144">
        <f>IF(AND(AB97="",AC97="",AD97="",AE97="",AE98=""),"","○")</f>
      </c>
      <c r="AH97" s="134" t="str">
        <f>IF(AND(AB97=TRUE,AC97=TRUE,AD97=TRUE,AE97=TRUE,AE98=TRUE),"○","×")</f>
        <v>×</v>
      </c>
    </row>
    <row r="98" spans="2:34" ht="22.5" customHeight="1" hidden="1">
      <c r="B98" s="40"/>
      <c r="C98" s="40"/>
      <c r="D98" s="189"/>
      <c r="E98" s="23"/>
      <c r="F98" s="8"/>
      <c r="G98" s="8"/>
      <c r="H98" s="8"/>
      <c r="I98" s="9"/>
      <c r="J98" s="10"/>
      <c r="K98" s="20"/>
      <c r="L98" s="162"/>
      <c r="O98" s="272">
        <f t="shared" si="6"/>
        <v>0</v>
      </c>
      <c r="P98" s="100"/>
      <c r="Q98" s="101"/>
      <c r="R98" s="103"/>
      <c r="S98" s="100"/>
      <c r="T98" s="103"/>
      <c r="U98" s="102"/>
      <c r="V98" s="103"/>
      <c r="W98" s="103"/>
      <c r="X98" s="103"/>
      <c r="Y98" s="100" t="s">
        <v>67</v>
      </c>
      <c r="Z98" s="101" t="str">
        <f t="shared" si="10"/>
        <v>報告書（第3年度）</v>
      </c>
      <c r="AA98" s="103" t="s">
        <v>117</v>
      </c>
      <c r="AB98" s="104"/>
      <c r="AC98" s="105"/>
      <c r="AD98" s="105"/>
      <c r="AE98" s="106"/>
      <c r="AF98" s="107"/>
      <c r="AG98" s="141"/>
      <c r="AH98" s="107"/>
    </row>
    <row r="99" spans="2:34" ht="102.75" customHeight="1">
      <c r="B99" s="44"/>
      <c r="C99" s="44"/>
      <c r="D99" s="31"/>
      <c r="E99" s="32" t="s">
        <v>108</v>
      </c>
      <c r="F99" s="33"/>
      <c r="G99" s="33"/>
      <c r="H99" s="33"/>
      <c r="I99" s="34"/>
      <c r="J99" s="2" t="str">
        <f>IF($Q$1="○","-",IF(AH99="○","○","×"))</f>
        <v>-</v>
      </c>
      <c r="K99" s="35" t="s">
        <v>341</v>
      </c>
      <c r="L99" s="163">
        <f>IF(AH99="×","対策の実施状況に選択がされていない項目が"&amp;AG99&amp;"件あります。"&amp;CHAR(13)&amp;CHAR(10)&amp;"未選択の項目は以下になります。"&amp;CHAR(13)&amp;CHAR(10)&amp;CHAR(13)&amp;CHAR(10)&amp;AH100,"")</f>
      </c>
      <c r="M99" s="1"/>
      <c r="N99" s="1"/>
      <c r="O99" s="272" t="str">
        <f t="shared" si="6"/>
        <v>-</v>
      </c>
      <c r="P99" s="110" t="s">
        <v>67</v>
      </c>
      <c r="Q99" s="111" t="str">
        <f t="shared" si="7"/>
        <v>報告書（第3年度）</v>
      </c>
      <c r="R99" s="264" t="s">
        <v>118</v>
      </c>
      <c r="S99" s="262" t="s">
        <v>67</v>
      </c>
      <c r="T99" s="263" t="str">
        <f t="shared" si="8"/>
        <v>報告書（第3年度）</v>
      </c>
      <c r="U99" s="264" t="s">
        <v>119</v>
      </c>
      <c r="V99" s="262" t="s">
        <v>67</v>
      </c>
      <c r="W99" s="263" t="str">
        <f t="shared" si="9"/>
        <v>報告書（第3年度）</v>
      </c>
      <c r="X99" s="264" t="s">
        <v>120</v>
      </c>
      <c r="Y99" s="262" t="s">
        <v>67</v>
      </c>
      <c r="Z99" s="263" t="str">
        <f t="shared" si="10"/>
        <v>報告書（第3年度）</v>
      </c>
      <c r="AA99" s="264" t="s">
        <v>121</v>
      </c>
      <c r="AB99" s="268"/>
      <c r="AC99" s="115"/>
      <c r="AD99" s="115"/>
      <c r="AE99" s="116"/>
      <c r="AF99" s="117"/>
      <c r="AG99" s="216">
        <f>COUNTIF(AB99:AE110,"")+COUNTIF(AB99:AE110,0)</f>
        <v>48</v>
      </c>
      <c r="AH99" s="117">
        <f>IF(AG99&gt;0,IF(AND(AG99=AG100,AG101=0),"","×"),"○")</f>
      </c>
    </row>
    <row r="100" spans="2:35" ht="22.5" customHeight="1" hidden="1">
      <c r="B100" s="81">
        <f>IF(OR(AB99="",AB99=0),1,"")</f>
        <v>1</v>
      </c>
      <c r="C100" s="81">
        <f>IF(OR(AC99="",AC99=0),2,"")</f>
        <v>2</v>
      </c>
      <c r="D100" s="30">
        <f>IF(OR(AD99="",AD99=0),3,"")</f>
        <v>3</v>
      </c>
      <c r="E100" s="24">
        <f>IF(OR(AE99="",AE99=0),4,"")</f>
        <v>4</v>
      </c>
      <c r="F100" s="1">
        <f>IF(OR(AB100="",AB100=0),5,"")</f>
        <v>5</v>
      </c>
      <c r="G100" s="1">
        <f>IF(OR(AC100="",AC100=0),6,"")</f>
        <v>6</v>
      </c>
      <c r="H100" s="1">
        <f>IF(OR(AD100="",AD100=0),7,"")</f>
        <v>7</v>
      </c>
      <c r="I100" s="4">
        <f>IF(OR(AE100="",AE100=0),8,"")</f>
        <v>8</v>
      </c>
      <c r="J100" s="11"/>
      <c r="K100" s="21" t="str">
        <f>B100&amp;" "&amp;C100&amp;" "&amp;D100&amp;" "&amp;E100</f>
        <v>1 2 3 4</v>
      </c>
      <c r="L100" s="38" t="str">
        <f aca="true" t="shared" si="11" ref="L100:L108">F100&amp;"　"&amp;G100&amp;"　"&amp;H100&amp;"　"&amp;I100</f>
        <v>5　6　7　8</v>
      </c>
      <c r="M100" s="1"/>
      <c r="N100" s="1"/>
      <c r="O100" s="146"/>
      <c r="P100" s="100" t="s">
        <v>67</v>
      </c>
      <c r="Q100" s="101" t="str">
        <f t="shared" si="7"/>
        <v>報告書（第3年度）</v>
      </c>
      <c r="R100" s="103" t="s">
        <v>123</v>
      </c>
      <c r="S100" s="100" t="s">
        <v>67</v>
      </c>
      <c r="T100" s="101" t="str">
        <f t="shared" si="8"/>
        <v>報告書（第3年度）</v>
      </c>
      <c r="U100" s="103" t="s">
        <v>124</v>
      </c>
      <c r="V100" s="100" t="s">
        <v>67</v>
      </c>
      <c r="W100" s="101" t="str">
        <f t="shared" si="9"/>
        <v>報告書（第3年度）</v>
      </c>
      <c r="X100" s="103" t="s">
        <v>125</v>
      </c>
      <c r="Y100" s="100" t="s">
        <v>67</v>
      </c>
      <c r="Z100" s="101" t="str">
        <f t="shared" si="10"/>
        <v>報告書（第3年度）</v>
      </c>
      <c r="AA100" s="103" t="s">
        <v>126</v>
      </c>
      <c r="AB100" s="104"/>
      <c r="AC100" s="105"/>
      <c r="AD100" s="105"/>
      <c r="AE100" s="106"/>
      <c r="AF100" s="107"/>
      <c r="AG100" s="217">
        <f>COUNTIF(AB99:AE110,"")</f>
        <v>48</v>
      </c>
      <c r="AH100" s="125" t="str">
        <f>K100&amp;"　"&amp;L100&amp;"　"&amp;L101&amp;"　"&amp;L102&amp;"　"&amp;L103&amp;"　"&amp;L104&amp;"　"&amp;L105&amp;"　"&amp;L106&amp;"　"&amp;L107&amp;"　"&amp;L108&amp;"　"&amp;L109</f>
        <v>1 2 3 4　5　6　7　8　9　10　11　12　13　14　15　16　17　18　19　20　21　22　23　24　25　26　27　28　29　30　31　32　33　34　a　b　c　d　e　f　g　h　i　j　k</v>
      </c>
      <c r="AI100" s="215"/>
    </row>
    <row r="101" spans="2:34" ht="22.5" customHeight="1" hidden="1">
      <c r="B101" s="81"/>
      <c r="C101" s="81"/>
      <c r="D101" s="30"/>
      <c r="E101" s="24"/>
      <c r="F101" s="1">
        <f>IF(OR(AB101="",AB101=0),9,"")</f>
        <v>9</v>
      </c>
      <c r="G101" s="1">
        <f>IF(OR(AC101="",AC101=0),10,"")</f>
        <v>10</v>
      </c>
      <c r="H101" s="1">
        <f>IF(OR(AD101="",AD101=0),11,"")</f>
        <v>11</v>
      </c>
      <c r="I101" s="4">
        <f>IF(OR(AE101="",AE101=0),12,"")</f>
        <v>12</v>
      </c>
      <c r="J101" s="11"/>
      <c r="K101" s="21"/>
      <c r="L101" s="38" t="str">
        <f t="shared" si="11"/>
        <v>9　10　11　12</v>
      </c>
      <c r="M101" s="1"/>
      <c r="N101" s="1"/>
      <c r="O101" s="146"/>
      <c r="P101" s="100" t="s">
        <v>67</v>
      </c>
      <c r="Q101" s="101" t="str">
        <f t="shared" si="7"/>
        <v>報告書（第3年度）</v>
      </c>
      <c r="R101" s="103" t="s">
        <v>127</v>
      </c>
      <c r="S101" s="100" t="s">
        <v>67</v>
      </c>
      <c r="T101" s="101" t="str">
        <f t="shared" si="8"/>
        <v>報告書（第3年度）</v>
      </c>
      <c r="U101" s="103" t="s">
        <v>128</v>
      </c>
      <c r="V101" s="100" t="s">
        <v>67</v>
      </c>
      <c r="W101" s="101" t="str">
        <f t="shared" si="9"/>
        <v>報告書（第3年度）</v>
      </c>
      <c r="X101" s="103" t="s">
        <v>129</v>
      </c>
      <c r="Y101" s="100" t="s">
        <v>67</v>
      </c>
      <c r="Z101" s="101" t="str">
        <f t="shared" si="10"/>
        <v>報告書（第3年度）</v>
      </c>
      <c r="AA101" s="103" t="s">
        <v>130</v>
      </c>
      <c r="AB101" s="104"/>
      <c r="AC101" s="105"/>
      <c r="AD101" s="105"/>
      <c r="AE101" s="106"/>
      <c r="AF101" s="107"/>
      <c r="AG101" s="141">
        <f>COUNTIF(AB99:AE110,"&gt;0")</f>
        <v>0</v>
      </c>
      <c r="AH101" s="107"/>
    </row>
    <row r="102" spans="2:34" ht="22.5" customHeight="1" hidden="1">
      <c r="B102" s="81"/>
      <c r="C102" s="81"/>
      <c r="D102" s="30"/>
      <c r="E102" s="24"/>
      <c r="F102" s="1">
        <f>IF(OR(AB102="",AB102=0),13,"")</f>
        <v>13</v>
      </c>
      <c r="G102" s="1">
        <f>IF(OR(AC102="",AC102=0),14,"")</f>
        <v>14</v>
      </c>
      <c r="H102" s="1">
        <f>IF(OR(AD102="",AD102=0),15,"")</f>
        <v>15</v>
      </c>
      <c r="I102" s="4">
        <f>IF(OR(AE102="",AE102=0),16,"")</f>
        <v>16</v>
      </c>
      <c r="J102" s="11"/>
      <c r="K102" s="21"/>
      <c r="L102" s="38" t="str">
        <f t="shared" si="11"/>
        <v>13　14　15　16</v>
      </c>
      <c r="M102" s="1"/>
      <c r="N102" s="1"/>
      <c r="O102" s="146"/>
      <c r="P102" s="100" t="s">
        <v>67</v>
      </c>
      <c r="Q102" s="101" t="str">
        <f t="shared" si="7"/>
        <v>報告書（第3年度）</v>
      </c>
      <c r="R102" s="103" t="s">
        <v>131</v>
      </c>
      <c r="S102" s="100" t="s">
        <v>67</v>
      </c>
      <c r="T102" s="101" t="str">
        <f t="shared" si="8"/>
        <v>報告書（第3年度）</v>
      </c>
      <c r="U102" s="103" t="s">
        <v>132</v>
      </c>
      <c r="V102" s="100" t="s">
        <v>67</v>
      </c>
      <c r="W102" s="101" t="str">
        <f t="shared" si="9"/>
        <v>報告書（第3年度）</v>
      </c>
      <c r="X102" s="103" t="s">
        <v>133</v>
      </c>
      <c r="Y102" s="100" t="s">
        <v>67</v>
      </c>
      <c r="Z102" s="101" t="str">
        <f t="shared" si="10"/>
        <v>報告書（第3年度）</v>
      </c>
      <c r="AA102" s="103" t="s">
        <v>134</v>
      </c>
      <c r="AB102" s="104"/>
      <c r="AC102" s="105"/>
      <c r="AD102" s="105"/>
      <c r="AE102" s="106"/>
      <c r="AF102" s="107"/>
      <c r="AG102" s="141"/>
      <c r="AH102" s="107"/>
    </row>
    <row r="103" spans="2:34" ht="22.5" customHeight="1" hidden="1">
      <c r="B103" s="81"/>
      <c r="C103" s="81"/>
      <c r="D103" s="30"/>
      <c r="E103" s="24"/>
      <c r="F103" s="1">
        <f>IF(OR(AB103="",AB103=0),17,"")</f>
        <v>17</v>
      </c>
      <c r="G103" s="1">
        <f>IF(OR(AC103="",AC103=0),18,"")</f>
        <v>18</v>
      </c>
      <c r="H103" s="1">
        <f>IF(OR(AD103="",AD103=0),19,"")</f>
        <v>19</v>
      </c>
      <c r="I103" s="4">
        <f>IF(OR(AE103="",AE103=0),20,"")</f>
        <v>20</v>
      </c>
      <c r="J103" s="11"/>
      <c r="K103" s="21"/>
      <c r="L103" s="38" t="str">
        <f t="shared" si="11"/>
        <v>17　18　19　20</v>
      </c>
      <c r="M103" s="1"/>
      <c r="N103" s="1"/>
      <c r="O103" s="146"/>
      <c r="P103" s="100" t="s">
        <v>67</v>
      </c>
      <c r="Q103" s="101" t="str">
        <f t="shared" si="7"/>
        <v>報告書（第3年度）</v>
      </c>
      <c r="R103" s="103" t="s">
        <v>135</v>
      </c>
      <c r="S103" s="100" t="s">
        <v>67</v>
      </c>
      <c r="T103" s="101" t="str">
        <f t="shared" si="8"/>
        <v>報告書（第3年度）</v>
      </c>
      <c r="U103" s="103" t="s">
        <v>136</v>
      </c>
      <c r="V103" s="100" t="s">
        <v>67</v>
      </c>
      <c r="W103" s="101" t="str">
        <f t="shared" si="9"/>
        <v>報告書（第3年度）</v>
      </c>
      <c r="X103" s="103" t="s">
        <v>137</v>
      </c>
      <c r="Y103" s="100" t="s">
        <v>67</v>
      </c>
      <c r="Z103" s="101" t="str">
        <f t="shared" si="10"/>
        <v>報告書（第3年度）</v>
      </c>
      <c r="AA103" s="103" t="s">
        <v>138</v>
      </c>
      <c r="AB103" s="104"/>
      <c r="AC103" s="105"/>
      <c r="AD103" s="105"/>
      <c r="AE103" s="106"/>
      <c r="AF103" s="107"/>
      <c r="AG103" s="141"/>
      <c r="AH103" s="107"/>
    </row>
    <row r="104" spans="2:34" ht="22.5" customHeight="1" hidden="1">
      <c r="B104" s="81"/>
      <c r="C104" s="81"/>
      <c r="D104" s="30"/>
      <c r="E104" s="24"/>
      <c r="F104" s="1">
        <f>IF(OR(AB104="",AB104=0),21,"")</f>
        <v>21</v>
      </c>
      <c r="G104" s="1">
        <f>IF(OR(AC104="",AC104=0),22,"")</f>
        <v>22</v>
      </c>
      <c r="H104" s="1">
        <f>IF(OR(AD104="",AD104=0),23,"")</f>
        <v>23</v>
      </c>
      <c r="I104" s="4">
        <f>IF(OR(AE104="",AE104=0),24,"")</f>
        <v>24</v>
      </c>
      <c r="J104" s="11"/>
      <c r="K104" s="21"/>
      <c r="L104" s="38" t="str">
        <f t="shared" si="11"/>
        <v>21　22　23　24</v>
      </c>
      <c r="M104" s="1"/>
      <c r="N104" s="1"/>
      <c r="O104" s="146"/>
      <c r="P104" s="100" t="s">
        <v>67</v>
      </c>
      <c r="Q104" s="101" t="str">
        <f t="shared" si="7"/>
        <v>報告書（第3年度）</v>
      </c>
      <c r="R104" s="103" t="s">
        <v>139</v>
      </c>
      <c r="S104" s="100" t="s">
        <v>67</v>
      </c>
      <c r="T104" s="101" t="str">
        <f t="shared" si="8"/>
        <v>報告書（第3年度）</v>
      </c>
      <c r="U104" s="103" t="s">
        <v>140</v>
      </c>
      <c r="V104" s="100" t="s">
        <v>67</v>
      </c>
      <c r="W104" s="101" t="str">
        <f t="shared" si="9"/>
        <v>報告書（第3年度）</v>
      </c>
      <c r="X104" s="103" t="s">
        <v>141</v>
      </c>
      <c r="Y104" s="100" t="s">
        <v>67</v>
      </c>
      <c r="Z104" s="101" t="str">
        <f t="shared" si="10"/>
        <v>報告書（第3年度）</v>
      </c>
      <c r="AA104" s="103" t="s">
        <v>142</v>
      </c>
      <c r="AB104" s="104"/>
      <c r="AC104" s="105"/>
      <c r="AD104" s="105"/>
      <c r="AE104" s="106"/>
      <c r="AF104" s="107"/>
      <c r="AG104" s="141"/>
      <c r="AH104" s="107"/>
    </row>
    <row r="105" spans="2:34" ht="22.5" customHeight="1" hidden="1">
      <c r="B105" s="81"/>
      <c r="C105" s="81"/>
      <c r="D105" s="30"/>
      <c r="E105" s="24"/>
      <c r="F105" s="1">
        <f>IF(OR(AB105="",AB105=0),25,"")</f>
        <v>25</v>
      </c>
      <c r="G105" s="1">
        <f>IF(OR(AC105="",AC105=0),26,"")</f>
        <v>26</v>
      </c>
      <c r="H105" s="1">
        <f>IF(OR(AD105="",AD105=0),27,"")</f>
        <v>27</v>
      </c>
      <c r="I105" s="4">
        <f>IF(OR(AE105="",AE105=0),28,"")</f>
        <v>28</v>
      </c>
      <c r="J105" s="11"/>
      <c r="K105" s="21"/>
      <c r="L105" s="38" t="str">
        <f t="shared" si="11"/>
        <v>25　26　27　28</v>
      </c>
      <c r="M105" s="1"/>
      <c r="N105" s="1"/>
      <c r="O105" s="146"/>
      <c r="P105" s="100" t="s">
        <v>67</v>
      </c>
      <c r="Q105" s="101" t="str">
        <f t="shared" si="7"/>
        <v>報告書（第3年度）</v>
      </c>
      <c r="R105" s="103" t="s">
        <v>143</v>
      </c>
      <c r="S105" s="100" t="s">
        <v>67</v>
      </c>
      <c r="T105" s="101" t="str">
        <f t="shared" si="8"/>
        <v>報告書（第3年度）</v>
      </c>
      <c r="U105" s="103" t="s">
        <v>144</v>
      </c>
      <c r="V105" s="100" t="s">
        <v>67</v>
      </c>
      <c r="W105" s="101" t="str">
        <f t="shared" si="9"/>
        <v>報告書（第3年度）</v>
      </c>
      <c r="X105" s="103" t="s">
        <v>145</v>
      </c>
      <c r="Y105" s="100" t="s">
        <v>67</v>
      </c>
      <c r="Z105" s="101" t="str">
        <f t="shared" si="10"/>
        <v>報告書（第3年度）</v>
      </c>
      <c r="AA105" s="103" t="s">
        <v>148</v>
      </c>
      <c r="AB105" s="104"/>
      <c r="AC105" s="105"/>
      <c r="AD105" s="105"/>
      <c r="AE105" s="106"/>
      <c r="AF105" s="107"/>
      <c r="AG105" s="141"/>
      <c r="AH105" s="107"/>
    </row>
    <row r="106" spans="2:34" ht="22.5" customHeight="1" hidden="1">
      <c r="B106" s="81"/>
      <c r="C106" s="81"/>
      <c r="D106" s="30"/>
      <c r="E106" s="24"/>
      <c r="F106" s="1">
        <f>IF(OR(AB106="",AB106=0),29,"")</f>
        <v>29</v>
      </c>
      <c r="G106" s="1">
        <f>IF(OR(AC106="",AC106=0),30,"")</f>
        <v>30</v>
      </c>
      <c r="H106" s="1">
        <f>IF(OR(AD106="",AD106=0),31,"")</f>
        <v>31</v>
      </c>
      <c r="I106" s="4">
        <f>IF(OR(AE106="",AE106=0),32,"")</f>
        <v>32</v>
      </c>
      <c r="J106" s="11"/>
      <c r="K106" s="21"/>
      <c r="L106" s="38" t="str">
        <f t="shared" si="11"/>
        <v>29　30　31　32</v>
      </c>
      <c r="M106" s="1"/>
      <c r="N106" s="1"/>
      <c r="O106" s="146"/>
      <c r="P106" s="100" t="s">
        <v>67</v>
      </c>
      <c r="Q106" s="101" t="str">
        <f t="shared" si="7"/>
        <v>報告書（第3年度）</v>
      </c>
      <c r="R106" s="103" t="s">
        <v>149</v>
      </c>
      <c r="S106" s="100" t="s">
        <v>67</v>
      </c>
      <c r="T106" s="101" t="str">
        <f t="shared" si="8"/>
        <v>報告書（第3年度）</v>
      </c>
      <c r="U106" s="103" t="s">
        <v>150</v>
      </c>
      <c r="V106" s="100" t="s">
        <v>67</v>
      </c>
      <c r="W106" s="101" t="str">
        <f t="shared" si="9"/>
        <v>報告書（第3年度）</v>
      </c>
      <c r="X106" s="103" t="s">
        <v>151</v>
      </c>
      <c r="Y106" s="100" t="s">
        <v>67</v>
      </c>
      <c r="Z106" s="101" t="str">
        <f t="shared" si="10"/>
        <v>報告書（第3年度）</v>
      </c>
      <c r="AA106" s="103" t="s">
        <v>152</v>
      </c>
      <c r="AB106" s="104"/>
      <c r="AC106" s="105"/>
      <c r="AD106" s="105"/>
      <c r="AE106" s="106"/>
      <c r="AF106" s="107"/>
      <c r="AG106" s="141"/>
      <c r="AH106" s="107"/>
    </row>
    <row r="107" spans="2:34" ht="22.5" customHeight="1" hidden="1">
      <c r="B107" s="81"/>
      <c r="C107" s="81"/>
      <c r="D107" s="30"/>
      <c r="E107" s="24"/>
      <c r="F107" s="1">
        <f>IF(OR(AB107="",AB107=0),33,"")</f>
        <v>33</v>
      </c>
      <c r="G107" s="1">
        <f>IF(OR(AC107="",AC107=0),34,"")</f>
        <v>34</v>
      </c>
      <c r="H107" s="1" t="str">
        <f>IF(OR(AD107="",AD107=0),"a","")</f>
        <v>a</v>
      </c>
      <c r="I107" s="4" t="str">
        <f>IF(OR(AE107="",AE107=0),"b","")</f>
        <v>b</v>
      </c>
      <c r="J107" s="11"/>
      <c r="K107" s="21"/>
      <c r="L107" s="38" t="str">
        <f t="shared" si="11"/>
        <v>33　34　a　b</v>
      </c>
      <c r="M107" s="1"/>
      <c r="N107" s="1"/>
      <c r="O107" s="146"/>
      <c r="P107" s="100" t="s">
        <v>67</v>
      </c>
      <c r="Q107" s="101" t="str">
        <f t="shared" si="7"/>
        <v>報告書（第3年度）</v>
      </c>
      <c r="R107" s="103" t="s">
        <v>153</v>
      </c>
      <c r="S107" s="100" t="s">
        <v>67</v>
      </c>
      <c r="T107" s="101" t="str">
        <f t="shared" si="8"/>
        <v>報告書（第3年度）</v>
      </c>
      <c r="U107" s="103" t="s">
        <v>154</v>
      </c>
      <c r="V107" s="100" t="s">
        <v>67</v>
      </c>
      <c r="W107" s="101" t="str">
        <f t="shared" si="9"/>
        <v>報告書（第3年度）</v>
      </c>
      <c r="X107" s="103" t="s">
        <v>155</v>
      </c>
      <c r="Y107" s="100" t="s">
        <v>67</v>
      </c>
      <c r="Z107" s="101" t="str">
        <f t="shared" si="10"/>
        <v>報告書（第3年度）</v>
      </c>
      <c r="AA107" s="103" t="s">
        <v>156</v>
      </c>
      <c r="AB107" s="104"/>
      <c r="AC107" s="105"/>
      <c r="AD107" s="105"/>
      <c r="AE107" s="106"/>
      <c r="AF107" s="107"/>
      <c r="AG107" s="141"/>
      <c r="AH107" s="107"/>
    </row>
    <row r="108" spans="2:34" ht="22.5" customHeight="1" hidden="1">
      <c r="B108" s="81"/>
      <c r="C108" s="81"/>
      <c r="D108" s="30"/>
      <c r="E108" s="24"/>
      <c r="F108" s="1" t="str">
        <f>IF(OR(AB108="",AB108=0),"c","")</f>
        <v>c</v>
      </c>
      <c r="G108" s="1" t="str">
        <f>IF(OR(AC108="",AC108=0),"d","")</f>
        <v>d</v>
      </c>
      <c r="H108" s="1" t="str">
        <f>IF(OR(AD108="",AD108=0),"e","")</f>
        <v>e</v>
      </c>
      <c r="I108" s="4" t="str">
        <f>IF(OR(AE108="",AE108=0),"f","")</f>
        <v>f</v>
      </c>
      <c r="J108" s="11"/>
      <c r="K108" s="21"/>
      <c r="L108" s="38" t="str">
        <f t="shared" si="11"/>
        <v>c　d　e　f</v>
      </c>
      <c r="M108" s="1"/>
      <c r="N108" s="1"/>
      <c r="O108" s="146"/>
      <c r="P108" s="100" t="s">
        <v>67</v>
      </c>
      <c r="Q108" s="101" t="str">
        <f t="shared" si="7"/>
        <v>報告書（第3年度）</v>
      </c>
      <c r="R108" s="103" t="s">
        <v>157</v>
      </c>
      <c r="S108" s="100" t="s">
        <v>67</v>
      </c>
      <c r="T108" s="101" t="str">
        <f t="shared" si="8"/>
        <v>報告書（第3年度）</v>
      </c>
      <c r="U108" s="103" t="s">
        <v>158</v>
      </c>
      <c r="V108" s="100" t="s">
        <v>67</v>
      </c>
      <c r="W108" s="101" t="str">
        <f t="shared" si="9"/>
        <v>報告書（第3年度）</v>
      </c>
      <c r="X108" s="103" t="s">
        <v>159</v>
      </c>
      <c r="Y108" s="100" t="s">
        <v>67</v>
      </c>
      <c r="Z108" s="101" t="str">
        <f t="shared" si="10"/>
        <v>報告書（第3年度）</v>
      </c>
      <c r="AA108" s="103" t="s">
        <v>160</v>
      </c>
      <c r="AB108" s="104"/>
      <c r="AC108" s="105"/>
      <c r="AD108" s="105"/>
      <c r="AE108" s="106"/>
      <c r="AF108" s="107"/>
      <c r="AG108" s="141"/>
      <c r="AH108" s="107"/>
    </row>
    <row r="109" spans="2:34" ht="22.5" customHeight="1" hidden="1">
      <c r="B109" s="81"/>
      <c r="C109" s="81"/>
      <c r="D109" s="30"/>
      <c r="E109" s="24"/>
      <c r="F109" s="1" t="str">
        <f>IF(OR(AB109="",AB109=0),"g","")</f>
        <v>g</v>
      </c>
      <c r="G109" s="1" t="str">
        <f>IF(OR(AC109="",AC109=0),"h","")</f>
        <v>h</v>
      </c>
      <c r="H109" s="1" t="str">
        <f>IF(OR(AD109="",AD109=0),"i","")</f>
        <v>i</v>
      </c>
      <c r="I109" s="4" t="str">
        <f>IF(OR(AE109="",AE109=0),"j","")</f>
        <v>j</v>
      </c>
      <c r="J109" s="11"/>
      <c r="K109" s="21"/>
      <c r="L109" s="38" t="str">
        <f>F109&amp;"　"&amp;G109&amp;"　"&amp;H109&amp;"　"&amp;I109&amp;"　"&amp;F110</f>
        <v>g　h　i　j　k</v>
      </c>
      <c r="M109" s="1"/>
      <c r="N109" s="1"/>
      <c r="O109" s="146"/>
      <c r="P109" s="100" t="s">
        <v>67</v>
      </c>
      <c r="Q109" s="101" t="str">
        <f t="shared" si="7"/>
        <v>報告書（第3年度）</v>
      </c>
      <c r="R109" s="103" t="s">
        <v>161</v>
      </c>
      <c r="S109" s="100" t="s">
        <v>67</v>
      </c>
      <c r="T109" s="101" t="str">
        <f t="shared" si="8"/>
        <v>報告書（第3年度）</v>
      </c>
      <c r="U109" s="103" t="s">
        <v>162</v>
      </c>
      <c r="V109" s="100" t="s">
        <v>67</v>
      </c>
      <c r="W109" s="101" t="str">
        <f t="shared" si="9"/>
        <v>報告書（第3年度）</v>
      </c>
      <c r="X109" s="103" t="s">
        <v>163</v>
      </c>
      <c r="Y109" s="100" t="s">
        <v>67</v>
      </c>
      <c r="Z109" s="101" t="str">
        <f t="shared" si="10"/>
        <v>報告書（第3年度）</v>
      </c>
      <c r="AA109" s="103" t="s">
        <v>164</v>
      </c>
      <c r="AB109" s="104"/>
      <c r="AC109" s="105"/>
      <c r="AD109" s="105"/>
      <c r="AE109" s="106"/>
      <c r="AF109" s="107"/>
      <c r="AG109" s="141"/>
      <c r="AH109" s="107"/>
    </row>
    <row r="110" spans="2:34" ht="22.5" customHeight="1" hidden="1">
      <c r="B110" s="82"/>
      <c r="C110" s="82"/>
      <c r="D110" s="29"/>
      <c r="E110" s="25"/>
      <c r="F110" s="6" t="str">
        <f>IF(OR(AB110="",AB110=0),"k","")</f>
        <v>k</v>
      </c>
      <c r="G110" s="6" t="str">
        <f>IF(OR(AC110="",AC110=0),"l","")</f>
        <v>l</v>
      </c>
      <c r="H110" s="6" t="str">
        <f>IF(OR(AD110="",AD110=0),"m","")</f>
        <v>m</v>
      </c>
      <c r="I110" s="6" t="str">
        <f>IF(OR(AE110="",AE110=0),"n","")</f>
        <v>n</v>
      </c>
      <c r="J110" s="12"/>
      <c r="K110" s="22"/>
      <c r="L110" s="39"/>
      <c r="M110" s="1"/>
      <c r="N110" s="1"/>
      <c r="O110" s="146"/>
      <c r="P110" s="110" t="s">
        <v>122</v>
      </c>
      <c r="Q110" s="111" t="str">
        <f t="shared" si="7"/>
        <v>報告書（第3年度）</v>
      </c>
      <c r="R110" s="113" t="s">
        <v>165</v>
      </c>
      <c r="S110" s="110" t="s">
        <v>122</v>
      </c>
      <c r="T110" s="111" t="str">
        <f t="shared" si="8"/>
        <v>報告書（第3年度）</v>
      </c>
      <c r="U110" s="113" t="s">
        <v>342</v>
      </c>
      <c r="V110" s="110" t="s">
        <v>122</v>
      </c>
      <c r="W110" s="111" t="str">
        <f t="shared" si="9"/>
        <v>報告書（第3年度）</v>
      </c>
      <c r="X110" s="113" t="s">
        <v>343</v>
      </c>
      <c r="Y110" s="110" t="s">
        <v>122</v>
      </c>
      <c r="Z110" s="111" t="str">
        <f t="shared" si="10"/>
        <v>報告書（第3年度）</v>
      </c>
      <c r="AA110" s="113" t="s">
        <v>344</v>
      </c>
      <c r="AB110" s="126"/>
      <c r="AC110" s="115"/>
      <c r="AD110" s="115"/>
      <c r="AE110" s="116"/>
      <c r="AF110" s="117"/>
      <c r="AG110" s="143"/>
      <c r="AH110" s="117"/>
    </row>
    <row r="111" spans="2:4" ht="22.5" customHeight="1">
      <c r="B111" s="45"/>
      <c r="C111" s="45"/>
      <c r="D111" s="28"/>
    </row>
    <row r="112" spans="2:34" ht="22.5" customHeight="1">
      <c r="B112" s="42" t="s">
        <v>102</v>
      </c>
      <c r="C112" s="42" t="s">
        <v>172</v>
      </c>
      <c r="D112" s="36"/>
      <c r="E112" s="75" t="s">
        <v>104</v>
      </c>
      <c r="F112" s="67"/>
      <c r="G112" s="67"/>
      <c r="H112" s="67"/>
      <c r="I112" s="68"/>
      <c r="J112" s="48" t="str">
        <f>IF($Q$1="○","-",IF(OR(AB112="",SUBSTITUTE(ASC(AB112)," ","")=AF112),"×","○"))</f>
        <v>-</v>
      </c>
      <c r="K112" s="76" t="s">
        <v>175</v>
      </c>
      <c r="L112" s="160"/>
      <c r="O112" s="272" t="str">
        <f>J112</f>
        <v>-</v>
      </c>
      <c r="P112" s="118" t="s">
        <v>66</v>
      </c>
      <c r="Q112" s="278" t="s">
        <v>374</v>
      </c>
      <c r="R112" s="121" t="s">
        <v>183</v>
      </c>
      <c r="S112" s="118"/>
      <c r="T112" s="121"/>
      <c r="U112" s="120"/>
      <c r="V112" s="121"/>
      <c r="W112" s="121"/>
      <c r="X112" s="121"/>
      <c r="Y112" s="118"/>
      <c r="Z112" s="121"/>
      <c r="AA112" s="120"/>
      <c r="AB112" s="122"/>
      <c r="AC112" s="123"/>
      <c r="AD112" s="123"/>
      <c r="AE112" s="124"/>
      <c r="AF112" s="125" t="s">
        <v>245</v>
      </c>
      <c r="AG112" s="139"/>
      <c r="AH112" s="125"/>
    </row>
    <row r="113" spans="2:34" ht="38.25" customHeight="1">
      <c r="B113" s="40" t="s">
        <v>243</v>
      </c>
      <c r="C113" s="40" t="str">
        <f>"（第"&amp;WIDECHAR($Q$3)&amp;"年度）"</f>
        <v>（第３年度）</v>
      </c>
      <c r="D113" s="30"/>
      <c r="E113" s="77" t="s">
        <v>167</v>
      </c>
      <c r="F113" s="70"/>
      <c r="G113" s="70"/>
      <c r="H113" s="70"/>
      <c r="I113" s="71"/>
      <c r="J113" s="51" t="str">
        <f>IF($Q$1="○","-",AH113)</f>
        <v>-</v>
      </c>
      <c r="K113" s="78" t="s">
        <v>182</v>
      </c>
      <c r="L113" s="158">
        <f>AG113</f>
      </c>
      <c r="O113" s="272" t="str">
        <f>J113</f>
        <v>-</v>
      </c>
      <c r="P113" s="100" t="s">
        <v>66</v>
      </c>
      <c r="Q113" s="277" t="s">
        <v>376</v>
      </c>
      <c r="R113" s="261" t="s">
        <v>176</v>
      </c>
      <c r="S113" s="259" t="s">
        <v>66</v>
      </c>
      <c r="T113" s="261" t="s">
        <v>379</v>
      </c>
      <c r="U113" s="260" t="s">
        <v>177</v>
      </c>
      <c r="V113" s="103"/>
      <c r="W113" s="103"/>
      <c r="X113" s="103"/>
      <c r="Y113" s="100"/>
      <c r="Z113" s="103"/>
      <c r="AA113" s="102"/>
      <c r="AB113" s="104"/>
      <c r="AC113" s="105"/>
      <c r="AD113" s="105"/>
      <c r="AE113" s="106"/>
      <c r="AF113" s="107"/>
      <c r="AG113" s="141">
        <f>IF(AC113=TRUE,IF(AB113=TRUE,"計画書と報告書の両方にチェックがされています。",""),IF(AC113="","","報告書にチェックがされていません。"))</f>
      </c>
      <c r="AH113" s="107" t="str">
        <f>IF(AND(AC113=TRUE,AG113=""),"○","×")</f>
        <v>×</v>
      </c>
    </row>
    <row r="114" spans="2:34" ht="38.25" customHeight="1">
      <c r="B114" s="40"/>
      <c r="C114" s="40"/>
      <c r="D114" s="30"/>
      <c r="E114" s="77" t="s">
        <v>171</v>
      </c>
      <c r="F114" s="70"/>
      <c r="G114" s="70"/>
      <c r="H114" s="70"/>
      <c r="I114" s="71"/>
      <c r="J114" s="51" t="str">
        <f>IF($Q$1="○","-",AH114)</f>
        <v>-</v>
      </c>
      <c r="K114" s="78" t="s">
        <v>173</v>
      </c>
      <c r="L114" s="158">
        <f>IF(AND(AB114&lt;&gt;"",AH114="×"),"記載年度に「"&amp;LEFT($S$3,2)&amp;RIGHT($S$3,2)&amp;"年」が含まれていません。","")</f>
      </c>
      <c r="O114" s="272" t="str">
        <f>J114</f>
        <v>-</v>
      </c>
      <c r="P114" s="100" t="s">
        <v>66</v>
      </c>
      <c r="Q114" s="277" t="s">
        <v>377</v>
      </c>
      <c r="R114" s="103" t="s">
        <v>181</v>
      </c>
      <c r="S114" s="100"/>
      <c r="T114" s="261"/>
      <c r="U114" s="102"/>
      <c r="V114" s="103"/>
      <c r="W114" s="103"/>
      <c r="X114" s="103"/>
      <c r="Y114" s="100"/>
      <c r="Z114" s="103"/>
      <c r="AA114" s="102"/>
      <c r="AB114" s="109"/>
      <c r="AC114" s="105"/>
      <c r="AD114" s="105"/>
      <c r="AE114" s="106"/>
      <c r="AF114" s="107"/>
      <c r="AG114" s="141">
        <f>IF(AB114="","",IF(ISNUMBER(FIND("~",SUBSTITUTE(ASC(AB114)," ",""))),MID(SUBSTITUTE(ASC(AB114)," ",""),1,FIND("~",SUBSTITUTE(ASC(AB114)," ",""))-1),SUBSTITUTE(ASC(AB114)," ","")))</f>
      </c>
      <c r="AH114" s="107" t="str">
        <f>IF(AG114="","×",IF(OR(COUNTIF(AG114,"*"&amp;LEFT($S$3,2)&amp;RIGHT($S$3,1)&amp;"*")=1,COUNTIF(AG114,"*"&amp;RIGHT($S$3,1)+1988&amp;"*")=1),"○","×"))</f>
        <v>×</v>
      </c>
    </row>
    <row r="115" spans="2:34" ht="38.25" customHeight="1">
      <c r="B115" s="40"/>
      <c r="C115" s="40"/>
      <c r="D115" s="30"/>
      <c r="E115" s="77" t="s">
        <v>170</v>
      </c>
      <c r="F115" s="70"/>
      <c r="G115" s="70"/>
      <c r="H115" s="70"/>
      <c r="I115" s="71"/>
      <c r="J115" s="51" t="str">
        <f>IF($Q$1="○","-",IF(L115="",AH115,"×"))</f>
        <v>-</v>
      </c>
      <c r="K115" s="78" t="s">
        <v>174</v>
      </c>
      <c r="L115" s="158">
        <f>AG115</f>
      </c>
      <c r="O115" s="272" t="str">
        <f>J115</f>
        <v>-</v>
      </c>
      <c r="P115" s="100" t="s">
        <v>66</v>
      </c>
      <c r="Q115" s="277" t="s">
        <v>378</v>
      </c>
      <c r="R115" s="261" t="s">
        <v>178</v>
      </c>
      <c r="S115" s="259" t="s">
        <v>66</v>
      </c>
      <c r="T115" s="261" t="s">
        <v>379</v>
      </c>
      <c r="U115" s="260" t="s">
        <v>179</v>
      </c>
      <c r="V115" s="261" t="s">
        <v>66</v>
      </c>
      <c r="W115" s="261" t="s">
        <v>379</v>
      </c>
      <c r="X115" s="261" t="s">
        <v>180</v>
      </c>
      <c r="Y115" s="100"/>
      <c r="Z115" s="103"/>
      <c r="AA115" s="102"/>
      <c r="AB115" s="104"/>
      <c r="AC115" s="105"/>
      <c r="AD115" s="105"/>
      <c r="AE115" s="106"/>
      <c r="AF115" s="107"/>
      <c r="AG115" s="141">
        <f>IF(AH115="×","",IF(COUNTIF(AB115:AD115,TRUE)&gt;1,"複数にチェックがされています。",IF(AD115=FALSE,"報告年度にチェックがされていません。","")))</f>
      </c>
      <c r="AH115" s="107" t="str">
        <f>IF(COUNTA(AB115:AD115)=0,"×","○")</f>
        <v>×</v>
      </c>
    </row>
    <row r="116" spans="2:34" ht="22.5" customHeight="1">
      <c r="B116" s="218"/>
      <c r="C116" s="44"/>
      <c r="D116" s="219"/>
      <c r="E116" s="279" t="s">
        <v>380</v>
      </c>
      <c r="F116" s="6"/>
      <c r="G116" s="6"/>
      <c r="H116" s="6"/>
      <c r="I116" s="7"/>
      <c r="J116" s="220" t="str">
        <f>IF($Q$1="○","-",IF(OR(AB116="",SUBSTITUTE(ASC(AB116)," ","")=AF116),"×","○"))</f>
        <v>-</v>
      </c>
      <c r="K116" s="22" t="s">
        <v>345</v>
      </c>
      <c r="L116" s="221"/>
      <c r="O116" s="272" t="str">
        <f>J116</f>
        <v>-</v>
      </c>
      <c r="P116" s="110" t="s">
        <v>66</v>
      </c>
      <c r="Q116" s="263" t="s">
        <v>374</v>
      </c>
      <c r="R116" s="112" t="s">
        <v>345</v>
      </c>
      <c r="S116" s="113"/>
      <c r="T116" s="113"/>
      <c r="U116" s="113"/>
      <c r="V116" s="110"/>
      <c r="W116" s="113"/>
      <c r="X116" s="112"/>
      <c r="Y116" s="113"/>
      <c r="Z116" s="113"/>
      <c r="AA116" s="113"/>
      <c r="AB116" s="126"/>
      <c r="AC116" s="115"/>
      <c r="AD116" s="115"/>
      <c r="AE116" s="116"/>
      <c r="AF116" s="208"/>
      <c r="AG116" s="143"/>
      <c r="AH116" s="117"/>
    </row>
    <row r="117" spans="2:4" ht="22.5" customHeight="1">
      <c r="B117" s="45"/>
      <c r="C117" s="45"/>
      <c r="D117" s="28"/>
    </row>
    <row r="118" spans="2:34" ht="22.5" customHeight="1">
      <c r="B118" s="42" t="s">
        <v>350</v>
      </c>
      <c r="C118" s="42" t="s">
        <v>190</v>
      </c>
      <c r="D118" s="230"/>
      <c r="E118" s="75" t="s">
        <v>191</v>
      </c>
      <c r="F118" s="67"/>
      <c r="G118" s="67"/>
      <c r="H118" s="67"/>
      <c r="I118" s="68"/>
      <c r="J118" s="48" t="str">
        <f>IF($Q$1="○","-",IF(OR(AB118="",SUBSTITUTE(ASC(AB118)," ","")=AF118),"×","○"))</f>
        <v>-</v>
      </c>
      <c r="K118" s="76" t="s">
        <v>174</v>
      </c>
      <c r="L118" s="231">
        <f>IF(J118="-","",IF(J118="×","日付を確認してください。",""))</f>
      </c>
      <c r="O118" s="271" t="str">
        <f>J118</f>
        <v>-</v>
      </c>
      <c r="P118" s="118" t="s">
        <v>189</v>
      </c>
      <c r="Q118" s="119">
        <v>1</v>
      </c>
      <c r="R118" s="121" t="s">
        <v>174</v>
      </c>
      <c r="S118" s="118"/>
      <c r="T118" s="121"/>
      <c r="U118" s="120"/>
      <c r="V118" s="121"/>
      <c r="W118" s="121"/>
      <c r="X118" s="121"/>
      <c r="Y118" s="118"/>
      <c r="Z118" s="121"/>
      <c r="AA118" s="120"/>
      <c r="AB118" s="137"/>
      <c r="AC118" s="123"/>
      <c r="AD118" s="123"/>
      <c r="AE118" s="124"/>
      <c r="AF118" s="138" t="s">
        <v>354</v>
      </c>
      <c r="AG118" s="139"/>
      <c r="AH118" s="125"/>
    </row>
    <row r="119" spans="2:34" ht="22.5" customHeight="1">
      <c r="B119" s="40" t="s">
        <v>351</v>
      </c>
      <c r="C119" s="40"/>
      <c r="D119" s="222"/>
      <c r="E119" s="77" t="s">
        <v>78</v>
      </c>
      <c r="F119" s="70"/>
      <c r="G119" s="70"/>
      <c r="H119" s="70"/>
      <c r="I119" s="71"/>
      <c r="J119" s="224" t="str">
        <f>IF($Q$1="○","-",IF($G$14="○",IF(OR(AB119="",SUBSTITUTE(ASC(AB119)," ","")=AF119),"×","○"),"-"))</f>
        <v>-</v>
      </c>
      <c r="K119" s="78" t="s">
        <v>371</v>
      </c>
      <c r="L119" s="225"/>
      <c r="O119" s="271" t="str">
        <f>J119</f>
        <v>-</v>
      </c>
      <c r="P119" s="100" t="s">
        <v>189</v>
      </c>
      <c r="Q119" s="101">
        <v>1</v>
      </c>
      <c r="R119" s="103" t="s">
        <v>371</v>
      </c>
      <c r="S119" s="100"/>
      <c r="T119" s="103"/>
      <c r="U119" s="102"/>
      <c r="V119" s="103"/>
      <c r="W119" s="103"/>
      <c r="X119" s="103"/>
      <c r="Y119" s="100"/>
      <c r="Z119" s="103"/>
      <c r="AA119" s="102"/>
      <c r="AB119" s="109"/>
      <c r="AC119" s="105"/>
      <c r="AD119" s="105"/>
      <c r="AE119" s="106"/>
      <c r="AF119" s="233" t="s">
        <v>381</v>
      </c>
      <c r="AG119" s="141"/>
      <c r="AH119" s="107"/>
    </row>
    <row r="120" spans="2:34" ht="22.5" customHeight="1">
      <c r="B120" s="228" t="s">
        <v>352</v>
      </c>
      <c r="C120" s="40"/>
      <c r="D120" s="222"/>
      <c r="E120" s="77" t="s">
        <v>192</v>
      </c>
      <c r="F120" s="70"/>
      <c r="G120" s="70"/>
      <c r="H120" s="70"/>
      <c r="I120" s="71"/>
      <c r="J120" s="224" t="str">
        <f>IF($Q$1="○","-",IF($G$14="○",IF(OR(AB120="",SUBSTITUTE(ASC(AB120)," ","")=AF120),"×","○"),"-"))</f>
        <v>-</v>
      </c>
      <c r="K120" s="78" t="s">
        <v>370</v>
      </c>
      <c r="L120" s="225"/>
      <c r="O120" s="271" t="str">
        <f>J120</f>
        <v>-</v>
      </c>
      <c r="P120" s="100" t="s">
        <v>189</v>
      </c>
      <c r="Q120" s="101">
        <v>1</v>
      </c>
      <c r="R120" s="103" t="s">
        <v>370</v>
      </c>
      <c r="S120" s="100"/>
      <c r="T120" s="103"/>
      <c r="U120" s="102"/>
      <c r="V120" s="103"/>
      <c r="W120" s="103"/>
      <c r="X120" s="103"/>
      <c r="Y120" s="100"/>
      <c r="Z120" s="103"/>
      <c r="AA120" s="102"/>
      <c r="AB120" s="109"/>
      <c r="AC120" s="105"/>
      <c r="AD120" s="105"/>
      <c r="AE120" s="106"/>
      <c r="AF120" s="233" t="s">
        <v>382</v>
      </c>
      <c r="AG120" s="246"/>
      <c r="AH120" s="107"/>
    </row>
    <row r="121" spans="2:34" ht="37.5" customHeight="1">
      <c r="B121" s="228"/>
      <c r="C121" s="40"/>
      <c r="D121" s="222"/>
      <c r="E121" s="77" t="s">
        <v>346</v>
      </c>
      <c r="F121" s="70"/>
      <c r="G121" s="70"/>
      <c r="H121" s="70"/>
      <c r="I121" s="71"/>
      <c r="J121" s="224" t="str">
        <f>IF($Q$1="○","-",IF($G$14="○",IF(OR(AB121="",SUBSTITUTE(ASC(AB121)," ","")=AF121),"×","○"),"-"))</f>
        <v>-</v>
      </c>
      <c r="K121" s="78" t="s">
        <v>347</v>
      </c>
      <c r="L121" s="225">
        <f>IF(J121="×","未導入の場合は、「未導入」とご記入ください。","")</f>
      </c>
      <c r="O121" s="271" t="str">
        <f>J121</f>
        <v>-</v>
      </c>
      <c r="P121" s="100" t="s">
        <v>189</v>
      </c>
      <c r="Q121" s="101">
        <v>1</v>
      </c>
      <c r="R121" s="103" t="s">
        <v>340</v>
      </c>
      <c r="S121" s="100"/>
      <c r="T121" s="103"/>
      <c r="U121" s="102"/>
      <c r="V121" s="103"/>
      <c r="W121" s="103"/>
      <c r="X121" s="103"/>
      <c r="Y121" s="100"/>
      <c r="Z121" s="103"/>
      <c r="AA121" s="102"/>
      <c r="AB121" s="223"/>
      <c r="AC121" s="105"/>
      <c r="AD121" s="105"/>
      <c r="AE121" s="105"/>
      <c r="AF121" s="233"/>
      <c r="AG121" s="108"/>
      <c r="AH121" s="107"/>
    </row>
    <row r="122" spans="2:35" ht="37.5" customHeight="1">
      <c r="B122" s="218"/>
      <c r="C122" s="44"/>
      <c r="D122" s="229"/>
      <c r="E122" s="79" t="s">
        <v>197</v>
      </c>
      <c r="F122" s="73"/>
      <c r="G122" s="73"/>
      <c r="H122" s="73"/>
      <c r="I122" s="74"/>
      <c r="J122" s="226" t="str">
        <f>IF($Q$1="○","-",IF($G$14="○",IF(OR(AB122="",SUBSTITUTE(ASC(AB122)," ","")=AF122),"×","○"),"-"))</f>
        <v>-</v>
      </c>
      <c r="K122" s="80" t="s">
        <v>349</v>
      </c>
      <c r="L122" s="227">
        <f>IF(J122="×","未導入の場合は、導入計画を具体的にご記入ください。","")</f>
      </c>
      <c r="O122" s="271" t="str">
        <f>J122</f>
        <v>-</v>
      </c>
      <c r="P122" s="110" t="s">
        <v>189</v>
      </c>
      <c r="Q122" s="111">
        <v>1</v>
      </c>
      <c r="R122" s="113" t="s">
        <v>348</v>
      </c>
      <c r="S122" s="110"/>
      <c r="T122" s="113"/>
      <c r="U122" s="112"/>
      <c r="V122" s="113"/>
      <c r="W122" s="113"/>
      <c r="X122" s="113"/>
      <c r="Y122" s="110"/>
      <c r="Z122" s="113"/>
      <c r="AA122" s="112"/>
      <c r="AB122" s="232"/>
      <c r="AC122" s="115"/>
      <c r="AD122" s="115"/>
      <c r="AE122" s="115"/>
      <c r="AF122" s="234"/>
      <c r="AG122" s="208"/>
      <c r="AH122" s="117"/>
      <c r="AI122" s="89" t="s">
        <v>40</v>
      </c>
    </row>
    <row r="123" spans="2:3" ht="23.25" customHeight="1">
      <c r="B123" s="45"/>
      <c r="C123" s="45"/>
    </row>
    <row r="124" spans="1:34" ht="22.5" customHeight="1">
      <c r="A124" s="1"/>
      <c r="B124" s="296"/>
      <c r="C124" s="296"/>
      <c r="D124" s="250"/>
      <c r="E124" s="248"/>
      <c r="F124" s="251"/>
      <c r="G124" s="251"/>
      <c r="H124" s="251"/>
      <c r="I124" s="251"/>
      <c r="J124" s="249"/>
      <c r="K124" s="249"/>
      <c r="L124" s="297"/>
      <c r="M124" s="1"/>
      <c r="O124" s="298"/>
      <c r="P124" s="101"/>
      <c r="Q124" s="101"/>
      <c r="R124" s="101"/>
      <c r="S124" s="103"/>
      <c r="T124" s="103"/>
      <c r="U124" s="103"/>
      <c r="V124" s="103"/>
      <c r="W124" s="103"/>
      <c r="X124" s="103"/>
      <c r="Y124" s="103"/>
      <c r="Z124" s="103"/>
      <c r="AA124" s="103"/>
      <c r="AB124" s="299"/>
      <c r="AC124" s="105"/>
      <c r="AD124" s="105"/>
      <c r="AE124" s="105"/>
      <c r="AF124" s="300"/>
      <c r="AG124" s="108"/>
      <c r="AH124" s="108"/>
    </row>
    <row r="125" spans="1:34" ht="22.5" customHeight="1">
      <c r="A125" s="1"/>
      <c r="B125" s="296"/>
      <c r="C125" s="296"/>
      <c r="D125" s="250"/>
      <c r="E125" s="248"/>
      <c r="F125" s="251"/>
      <c r="G125" s="251"/>
      <c r="H125" s="251"/>
      <c r="I125" s="251"/>
      <c r="J125" s="249"/>
      <c r="K125" s="249"/>
      <c r="L125" s="252"/>
      <c r="M125" s="1"/>
      <c r="O125" s="298"/>
      <c r="P125" s="101"/>
      <c r="Q125" s="101"/>
      <c r="R125" s="101"/>
      <c r="S125" s="103"/>
      <c r="T125" s="103"/>
      <c r="U125" s="103"/>
      <c r="V125" s="103"/>
      <c r="W125" s="103"/>
      <c r="X125" s="103"/>
      <c r="Y125" s="103"/>
      <c r="Z125" s="103"/>
      <c r="AA125" s="103"/>
      <c r="AB125" s="301"/>
      <c r="AC125" s="105"/>
      <c r="AD125" s="105"/>
      <c r="AE125" s="105"/>
      <c r="AF125" s="302"/>
      <c r="AG125" s="108"/>
      <c r="AH125" s="108"/>
    </row>
    <row r="126" spans="1:34" ht="22.5" customHeight="1">
      <c r="A126" s="1"/>
      <c r="B126" s="296"/>
      <c r="C126" s="296"/>
      <c r="D126" s="250"/>
      <c r="E126" s="248"/>
      <c r="F126" s="251"/>
      <c r="G126" s="251"/>
      <c r="H126" s="251"/>
      <c r="I126" s="251"/>
      <c r="J126" s="249"/>
      <c r="K126" s="249"/>
      <c r="L126" s="252"/>
      <c r="M126" s="1"/>
      <c r="O126" s="298"/>
      <c r="P126" s="101"/>
      <c r="Q126" s="101"/>
      <c r="R126" s="101"/>
      <c r="S126" s="103"/>
      <c r="T126" s="103"/>
      <c r="U126" s="103"/>
      <c r="V126" s="103"/>
      <c r="W126" s="103"/>
      <c r="X126" s="103"/>
      <c r="Y126" s="103"/>
      <c r="Z126" s="103"/>
      <c r="AA126" s="103"/>
      <c r="AB126" s="301"/>
      <c r="AC126" s="105"/>
      <c r="AD126" s="105"/>
      <c r="AE126" s="105"/>
      <c r="AF126" s="302"/>
      <c r="AG126" s="108"/>
      <c r="AH126" s="108"/>
    </row>
    <row r="127" spans="1:34" ht="22.5" customHeight="1">
      <c r="A127" s="1"/>
      <c r="B127" s="296"/>
      <c r="C127" s="296"/>
      <c r="D127" s="250"/>
      <c r="E127" s="248"/>
      <c r="F127" s="251"/>
      <c r="G127" s="251"/>
      <c r="H127" s="251"/>
      <c r="I127" s="251"/>
      <c r="J127" s="249"/>
      <c r="K127" s="249"/>
      <c r="L127" s="252"/>
      <c r="M127" s="1"/>
      <c r="P127" s="103"/>
      <c r="Q127" s="101"/>
      <c r="R127" s="103"/>
      <c r="S127" s="103"/>
      <c r="T127" s="103"/>
      <c r="U127" s="103"/>
      <c r="V127" s="103"/>
      <c r="W127" s="103"/>
      <c r="X127" s="103"/>
      <c r="Y127" s="103"/>
      <c r="Z127" s="103"/>
      <c r="AA127" s="103"/>
      <c r="AB127" s="223"/>
      <c r="AC127" s="105"/>
      <c r="AD127" s="105"/>
      <c r="AE127" s="105"/>
      <c r="AF127" s="108"/>
      <c r="AG127" s="108"/>
      <c r="AH127" s="108"/>
    </row>
    <row r="128" spans="1:34" ht="38.25" customHeight="1">
      <c r="A128" s="1"/>
      <c r="B128" s="247"/>
      <c r="C128" s="247"/>
      <c r="D128" s="250"/>
      <c r="E128" s="248"/>
      <c r="F128" s="251"/>
      <c r="G128" s="251"/>
      <c r="H128" s="251"/>
      <c r="I128" s="251"/>
      <c r="J128" s="249"/>
      <c r="K128" s="249"/>
      <c r="L128" s="252"/>
      <c r="P128" s="103"/>
      <c r="Q128" s="101"/>
      <c r="R128" s="103"/>
      <c r="S128" s="103"/>
      <c r="T128" s="103"/>
      <c r="U128" s="103"/>
      <c r="V128" s="103"/>
      <c r="W128" s="103"/>
      <c r="X128" s="103"/>
      <c r="Y128" s="103"/>
      <c r="Z128" s="103"/>
      <c r="AA128" s="103"/>
      <c r="AB128" s="284"/>
      <c r="AC128" s="105"/>
      <c r="AD128" s="105"/>
      <c r="AE128" s="223"/>
      <c r="AF128" s="253"/>
      <c r="AG128" s="254"/>
      <c r="AH128" s="108"/>
    </row>
    <row r="129" spans="2:35" ht="15">
      <c r="B129" s="45"/>
      <c r="C129" s="45"/>
      <c r="O129"/>
      <c r="P129" s="164"/>
      <c r="Q129" s="164"/>
      <c r="R129" s="164"/>
      <c r="S129" s="164"/>
      <c r="T129" s="164"/>
      <c r="U129" s="164"/>
      <c r="V129" s="164"/>
      <c r="W129" s="164"/>
      <c r="X129" s="164"/>
      <c r="Y129" s="164"/>
      <c r="Z129" s="164"/>
      <c r="AA129" s="164"/>
      <c r="AB129" s="165"/>
      <c r="AC129" s="165"/>
      <c r="AD129" s="165"/>
      <c r="AE129" s="165"/>
      <c r="AF129" s="14"/>
      <c r="AG129" s="14"/>
      <c r="AH129" s="14"/>
      <c r="AI129"/>
    </row>
    <row r="130" spans="2:35" ht="15">
      <c r="B130" s="45"/>
      <c r="C130" s="45"/>
      <c r="L130" s="45"/>
      <c r="O130"/>
      <c r="P130" s="164"/>
      <c r="Q130" s="164"/>
      <c r="R130" s="164"/>
      <c r="S130" s="164"/>
      <c r="T130" s="164"/>
      <c r="U130" s="164"/>
      <c r="V130" s="164"/>
      <c r="W130" s="164"/>
      <c r="X130" s="164"/>
      <c r="Y130" s="164"/>
      <c r="Z130" s="164"/>
      <c r="AA130" s="164"/>
      <c r="AB130" s="165"/>
      <c r="AC130" s="165"/>
      <c r="AD130" s="165"/>
      <c r="AE130" s="165"/>
      <c r="AF130" s="14"/>
      <c r="AG130" s="14"/>
      <c r="AH130" s="14"/>
      <c r="AI130"/>
    </row>
    <row r="131" spans="2:35" ht="15">
      <c r="B131" s="45"/>
      <c r="C131" s="45"/>
      <c r="D131" s="45"/>
      <c r="E131" s="45"/>
      <c r="F131" s="45"/>
      <c r="G131" s="45"/>
      <c r="H131" s="45"/>
      <c r="I131" s="45"/>
      <c r="J131" s="45"/>
      <c r="K131" s="45"/>
      <c r="L131" s="45"/>
      <c r="O131"/>
      <c r="P131" s="164"/>
      <c r="Q131" s="164"/>
      <c r="R131" s="164"/>
      <c r="S131" s="164"/>
      <c r="T131" s="164"/>
      <c r="U131" s="164"/>
      <c r="V131" s="164"/>
      <c r="W131" s="164"/>
      <c r="X131" s="164"/>
      <c r="Y131" s="164"/>
      <c r="Z131" s="164"/>
      <c r="AA131" s="164"/>
      <c r="AB131" s="165"/>
      <c r="AC131" s="165"/>
      <c r="AD131" s="165"/>
      <c r="AE131" s="165"/>
      <c r="AF131" s="14"/>
      <c r="AG131" s="14"/>
      <c r="AH131" s="14"/>
      <c r="AI131"/>
    </row>
    <row r="132" spans="2:35" ht="13.5" customHeight="1">
      <c r="B132" s="45"/>
      <c r="C132" s="45"/>
      <c r="D132" s="45"/>
      <c r="E132" s="45"/>
      <c r="F132" s="45"/>
      <c r="G132" s="45"/>
      <c r="H132" s="45"/>
      <c r="I132" s="45"/>
      <c r="J132" s="45"/>
      <c r="K132" s="45"/>
      <c r="L132" s="45"/>
      <c r="O132"/>
      <c r="P132" s="375" t="s">
        <v>255</v>
      </c>
      <c r="Q132" s="376"/>
      <c r="R132" s="377"/>
      <c r="S132" s="2" t="s">
        <v>251</v>
      </c>
      <c r="T132"/>
      <c r="U132"/>
      <c r="V132"/>
      <c r="W132"/>
      <c r="X132"/>
      <c r="Y132"/>
      <c r="Z132"/>
      <c r="AA132"/>
      <c r="AB132"/>
      <c r="AC132"/>
      <c r="AD132"/>
      <c r="AE132"/>
      <c r="AF132"/>
      <c r="AG132"/>
      <c r="AH132"/>
      <c r="AI132"/>
    </row>
    <row r="133" spans="2:35" ht="27" customHeight="1">
      <c r="B133" s="45"/>
      <c r="C133" s="45"/>
      <c r="D133" s="45"/>
      <c r="E133" s="45"/>
      <c r="F133" s="45"/>
      <c r="G133" s="45"/>
      <c r="H133" s="45"/>
      <c r="I133" s="45"/>
      <c r="J133" s="45"/>
      <c r="K133" s="45"/>
      <c r="L133" s="45"/>
      <c r="O133"/>
      <c r="P133" s="166" t="s">
        <v>256</v>
      </c>
      <c r="Q133" s="166" t="s">
        <v>257</v>
      </c>
      <c r="R133" s="166" t="s">
        <v>52</v>
      </c>
      <c r="S133" s="167" t="s">
        <v>252</v>
      </c>
      <c r="T133"/>
      <c r="U133"/>
      <c r="V133"/>
      <c r="W133"/>
      <c r="X133"/>
      <c r="Y133"/>
      <c r="Z133"/>
      <c r="AA133"/>
      <c r="AB133"/>
      <c r="AC133"/>
      <c r="AD133"/>
      <c r="AE133"/>
      <c r="AF133"/>
      <c r="AG133"/>
      <c r="AH133"/>
      <c r="AI133"/>
    </row>
    <row r="134" spans="2:35" ht="32.25" customHeight="1">
      <c r="B134" s="45"/>
      <c r="C134" s="45"/>
      <c r="D134" s="45"/>
      <c r="E134" s="45"/>
      <c r="F134" s="45"/>
      <c r="G134" s="45"/>
      <c r="H134" s="45"/>
      <c r="I134" s="45"/>
      <c r="J134" s="45"/>
      <c r="K134" s="45"/>
      <c r="L134" s="45"/>
      <c r="O134"/>
      <c r="P134" s="168" t="s">
        <v>67</v>
      </c>
      <c r="Q134" s="169" t="s">
        <v>103</v>
      </c>
      <c r="R134" s="170" t="s">
        <v>258</v>
      </c>
      <c r="S134" s="171"/>
      <c r="T134" t="s">
        <v>259</v>
      </c>
      <c r="U134"/>
      <c r="V134"/>
      <c r="W134"/>
      <c r="X134"/>
      <c r="Y134"/>
      <c r="Z134"/>
      <c r="AA134"/>
      <c r="AB134"/>
      <c r="AC134"/>
      <c r="AD134"/>
      <c r="AE134"/>
      <c r="AF134"/>
      <c r="AG134"/>
      <c r="AH134"/>
      <c r="AI134"/>
    </row>
    <row r="135" spans="2:35" ht="32.25" customHeight="1">
      <c r="B135" s="45"/>
      <c r="C135" s="45"/>
      <c r="D135" s="45"/>
      <c r="E135" s="45"/>
      <c r="F135" s="45"/>
      <c r="G135" s="45"/>
      <c r="H135" s="45"/>
      <c r="I135" s="45"/>
      <c r="J135" s="45"/>
      <c r="K135" s="45"/>
      <c r="L135" s="45"/>
      <c r="O135"/>
      <c r="P135" s="172" t="s">
        <v>67</v>
      </c>
      <c r="Q135" s="173" t="s">
        <v>103</v>
      </c>
      <c r="R135" s="174" t="s">
        <v>260</v>
      </c>
      <c r="S135" s="171"/>
      <c r="T135"/>
      <c r="U135"/>
      <c r="V135"/>
      <c r="W135"/>
      <c r="X135"/>
      <c r="Y135"/>
      <c r="Z135"/>
      <c r="AA135"/>
      <c r="AB135"/>
      <c r="AC135"/>
      <c r="AD135"/>
      <c r="AE135"/>
      <c r="AF135"/>
      <c r="AG135"/>
      <c r="AH135"/>
      <c r="AI135"/>
    </row>
    <row r="136" spans="2:35" ht="32.25" customHeight="1">
      <c r="B136" s="45"/>
      <c r="C136" s="45"/>
      <c r="D136" s="45"/>
      <c r="E136" s="45"/>
      <c r="F136" s="45"/>
      <c r="G136" s="45"/>
      <c r="H136" s="45"/>
      <c r="I136" s="45"/>
      <c r="J136" s="45"/>
      <c r="K136" s="45"/>
      <c r="L136" s="45"/>
      <c r="O136"/>
      <c r="P136" s="172" t="s">
        <v>67</v>
      </c>
      <c r="Q136" s="173" t="s">
        <v>103</v>
      </c>
      <c r="R136" s="174" t="s">
        <v>261</v>
      </c>
      <c r="S136" s="171"/>
      <c r="T136"/>
      <c r="U136"/>
      <c r="V136"/>
      <c r="W136"/>
      <c r="X136"/>
      <c r="Y136"/>
      <c r="Z136"/>
      <c r="AA136"/>
      <c r="AB136"/>
      <c r="AC136"/>
      <c r="AD136"/>
      <c r="AE136"/>
      <c r="AF136"/>
      <c r="AG136"/>
      <c r="AH136"/>
      <c r="AI136"/>
    </row>
    <row r="137" spans="2:35" ht="32.25" customHeight="1">
      <c r="B137" s="45"/>
      <c r="C137" s="45"/>
      <c r="D137" s="45"/>
      <c r="E137" s="45"/>
      <c r="F137" s="45"/>
      <c r="G137" s="45"/>
      <c r="H137" s="45"/>
      <c r="I137" s="45"/>
      <c r="J137" s="45"/>
      <c r="K137" s="45"/>
      <c r="L137" s="45"/>
      <c r="O137"/>
      <c r="P137" s="172" t="s">
        <v>67</v>
      </c>
      <c r="Q137" s="173" t="s">
        <v>103</v>
      </c>
      <c r="R137" s="174" t="s">
        <v>262</v>
      </c>
      <c r="S137" s="171" t="s">
        <v>338</v>
      </c>
      <c r="T137"/>
      <c r="U137"/>
      <c r="V137" s="164"/>
      <c r="W137"/>
      <c r="X137"/>
      <c r="Y137"/>
      <c r="Z137"/>
      <c r="AA137"/>
      <c r="AB137"/>
      <c r="AC137"/>
      <c r="AD137"/>
      <c r="AE137"/>
      <c r="AF137"/>
      <c r="AG137"/>
      <c r="AH137"/>
      <c r="AI137"/>
    </row>
    <row r="138" spans="2:35" ht="32.25" customHeight="1">
      <c r="B138" s="45"/>
      <c r="C138" s="45"/>
      <c r="D138" s="45"/>
      <c r="E138" s="45"/>
      <c r="F138" s="45"/>
      <c r="G138" s="45"/>
      <c r="H138" s="45"/>
      <c r="I138" s="45"/>
      <c r="J138" s="45"/>
      <c r="K138" s="45"/>
      <c r="L138" s="45"/>
      <c r="O138"/>
      <c r="P138" s="172" t="s">
        <v>67</v>
      </c>
      <c r="Q138" s="173" t="s">
        <v>103</v>
      </c>
      <c r="R138" s="174" t="s">
        <v>263</v>
      </c>
      <c r="S138" s="171" t="s">
        <v>264</v>
      </c>
      <c r="T138"/>
      <c r="U138"/>
      <c r="V138" s="164"/>
      <c r="W138"/>
      <c r="X138"/>
      <c r="Y138"/>
      <c r="Z138"/>
      <c r="AA138"/>
      <c r="AB138"/>
      <c r="AC138"/>
      <c r="AD138"/>
      <c r="AE138"/>
      <c r="AF138"/>
      <c r="AG138"/>
      <c r="AH138"/>
      <c r="AI138"/>
    </row>
    <row r="139" spans="2:35" ht="32.25" customHeight="1">
      <c r="B139" s="45"/>
      <c r="C139" s="45"/>
      <c r="D139" s="45"/>
      <c r="E139" s="45"/>
      <c r="F139" s="45"/>
      <c r="G139" s="45"/>
      <c r="H139" s="45"/>
      <c r="I139" s="45"/>
      <c r="J139" s="45"/>
      <c r="K139" s="45"/>
      <c r="L139" s="45"/>
      <c r="O139"/>
      <c r="P139" s="172" t="s">
        <v>67</v>
      </c>
      <c r="Q139" s="173" t="s">
        <v>103</v>
      </c>
      <c r="R139" s="174" t="s">
        <v>265</v>
      </c>
      <c r="S139" s="171" t="s">
        <v>266</v>
      </c>
      <c r="T139"/>
      <c r="U139"/>
      <c r="V139" s="164"/>
      <c r="W139"/>
      <c r="X139"/>
      <c r="Y139"/>
      <c r="Z139"/>
      <c r="AA139"/>
      <c r="AB139"/>
      <c r="AC139"/>
      <c r="AD139"/>
      <c r="AE139"/>
      <c r="AF139"/>
      <c r="AG139"/>
      <c r="AH139"/>
      <c r="AI139"/>
    </row>
    <row r="140" spans="2:35" ht="32.25" customHeight="1">
      <c r="B140" s="45"/>
      <c r="C140" s="45"/>
      <c r="D140" s="45"/>
      <c r="E140" s="45"/>
      <c r="F140" s="45"/>
      <c r="G140" s="45"/>
      <c r="H140" s="45"/>
      <c r="I140" s="45"/>
      <c r="J140" s="45"/>
      <c r="K140" s="45"/>
      <c r="L140" s="45"/>
      <c r="O140"/>
      <c r="P140" s="172" t="s">
        <v>67</v>
      </c>
      <c r="Q140" s="173" t="s">
        <v>201</v>
      </c>
      <c r="R140" s="174" t="s">
        <v>267</v>
      </c>
      <c r="S140" s="171"/>
      <c r="T140"/>
      <c r="U140"/>
      <c r="V140"/>
      <c r="W140"/>
      <c r="X140"/>
      <c r="Y140"/>
      <c r="Z140"/>
      <c r="AA140"/>
      <c r="AB140"/>
      <c r="AC140"/>
      <c r="AD140"/>
      <c r="AE140"/>
      <c r="AF140"/>
      <c r="AG140"/>
      <c r="AH140"/>
      <c r="AI140"/>
    </row>
    <row r="141" spans="2:35" ht="32.25" customHeight="1">
      <c r="B141" s="45"/>
      <c r="C141" s="45"/>
      <c r="D141" s="45"/>
      <c r="E141" s="45"/>
      <c r="F141" s="45"/>
      <c r="G141" s="45"/>
      <c r="H141" s="45"/>
      <c r="I141" s="45"/>
      <c r="J141" s="45"/>
      <c r="K141" s="45"/>
      <c r="L141" s="45"/>
      <c r="O141"/>
      <c r="P141" s="172" t="s">
        <v>67</v>
      </c>
      <c r="Q141" s="173" t="s">
        <v>201</v>
      </c>
      <c r="R141" s="174" t="s">
        <v>261</v>
      </c>
      <c r="S141" s="171"/>
      <c r="T141"/>
      <c r="U141"/>
      <c r="V141"/>
      <c r="W141"/>
      <c r="X141"/>
      <c r="Y141"/>
      <c r="Z141"/>
      <c r="AA141"/>
      <c r="AB141"/>
      <c r="AC141"/>
      <c r="AD141"/>
      <c r="AE141"/>
      <c r="AF141"/>
      <c r="AG141"/>
      <c r="AH141"/>
      <c r="AI141"/>
    </row>
    <row r="142" spans="2:35" ht="32.25" customHeight="1">
      <c r="B142" s="45"/>
      <c r="C142" s="45"/>
      <c r="D142" s="45"/>
      <c r="E142" s="45"/>
      <c r="F142" s="45"/>
      <c r="G142" s="45"/>
      <c r="H142" s="45"/>
      <c r="I142" s="45"/>
      <c r="J142" s="45"/>
      <c r="K142" s="45"/>
      <c r="L142" s="45"/>
      <c r="O142"/>
      <c r="P142" s="172" t="s">
        <v>67</v>
      </c>
      <c r="Q142" s="173" t="s">
        <v>268</v>
      </c>
      <c r="R142" s="174" t="s">
        <v>269</v>
      </c>
      <c r="S142" s="171"/>
      <c r="T142"/>
      <c r="U142"/>
      <c r="V142"/>
      <c r="W142"/>
      <c r="X142"/>
      <c r="Y142"/>
      <c r="Z142"/>
      <c r="AA142"/>
      <c r="AB142"/>
      <c r="AC142"/>
      <c r="AD142"/>
      <c r="AE142"/>
      <c r="AF142"/>
      <c r="AG142"/>
      <c r="AH142"/>
      <c r="AI142"/>
    </row>
    <row r="143" spans="2:35" ht="32.25" customHeight="1">
      <c r="B143" s="45"/>
      <c r="C143" s="45"/>
      <c r="D143" s="45"/>
      <c r="E143" s="45"/>
      <c r="F143" s="45"/>
      <c r="G143" s="45"/>
      <c r="H143" s="45"/>
      <c r="I143" s="45"/>
      <c r="J143" s="45"/>
      <c r="K143" s="45"/>
      <c r="L143" s="45"/>
      <c r="O143"/>
      <c r="P143" s="172" t="s">
        <v>67</v>
      </c>
      <c r="Q143" s="173" t="s">
        <v>270</v>
      </c>
      <c r="R143" s="174" t="s">
        <v>271</v>
      </c>
      <c r="S143" s="171"/>
      <c r="T143"/>
      <c r="U143"/>
      <c r="V143"/>
      <c r="W143"/>
      <c r="X143"/>
      <c r="Y143"/>
      <c r="Z143"/>
      <c r="AA143"/>
      <c r="AB143"/>
      <c r="AC143"/>
      <c r="AD143"/>
      <c r="AE143"/>
      <c r="AF143"/>
      <c r="AG143"/>
      <c r="AH143"/>
      <c r="AI143"/>
    </row>
    <row r="144" spans="2:35" ht="32.25" customHeight="1">
      <c r="B144" s="45"/>
      <c r="C144" s="45"/>
      <c r="D144" s="45"/>
      <c r="E144" s="45"/>
      <c r="F144" s="45"/>
      <c r="G144" s="45"/>
      <c r="H144" s="45"/>
      <c r="I144" s="45"/>
      <c r="J144" s="45"/>
      <c r="K144" s="45"/>
      <c r="L144" s="45"/>
      <c r="O144"/>
      <c r="P144" s="172" t="s">
        <v>67</v>
      </c>
      <c r="Q144" s="173" t="s">
        <v>272</v>
      </c>
      <c r="R144" s="174" t="s">
        <v>249</v>
      </c>
      <c r="S144" s="171"/>
      <c r="T144"/>
      <c r="U144"/>
      <c r="V144"/>
      <c r="W144"/>
      <c r="X144"/>
      <c r="Y144"/>
      <c r="Z144"/>
      <c r="AA144"/>
      <c r="AB144"/>
      <c r="AC144"/>
      <c r="AD144"/>
      <c r="AE144"/>
      <c r="AF144"/>
      <c r="AG144"/>
      <c r="AH144"/>
      <c r="AI144"/>
    </row>
    <row r="145" spans="2:35" ht="32.25" customHeight="1">
      <c r="B145" s="45"/>
      <c r="C145" s="45"/>
      <c r="D145" s="45"/>
      <c r="E145" s="45"/>
      <c r="F145" s="45"/>
      <c r="G145" s="45"/>
      <c r="H145" s="45"/>
      <c r="I145" s="45"/>
      <c r="J145" s="45"/>
      <c r="K145" s="45"/>
      <c r="L145" s="45"/>
      <c r="O145"/>
      <c r="P145" s="175" t="s">
        <v>67</v>
      </c>
      <c r="Q145" s="176" t="s">
        <v>272</v>
      </c>
      <c r="R145" s="177" t="s">
        <v>250</v>
      </c>
      <c r="S145" s="178"/>
      <c r="T145" t="s">
        <v>273</v>
      </c>
      <c r="U145"/>
      <c r="V145"/>
      <c r="W145"/>
      <c r="X145"/>
      <c r="Y145"/>
      <c r="Z145"/>
      <c r="AA145"/>
      <c r="AB145"/>
      <c r="AC145"/>
      <c r="AD145"/>
      <c r="AE145"/>
      <c r="AF145"/>
      <c r="AG145"/>
      <c r="AH145"/>
      <c r="AI145"/>
    </row>
    <row r="146" spans="2:12" ht="12.75">
      <c r="B146" s="45"/>
      <c r="C146" s="45"/>
      <c r="D146" s="45"/>
      <c r="E146" s="45"/>
      <c r="F146" s="45"/>
      <c r="G146" s="45"/>
      <c r="H146" s="45"/>
      <c r="I146" s="45"/>
      <c r="J146" s="45"/>
      <c r="K146" s="45"/>
      <c r="L146" s="45"/>
    </row>
    <row r="147" spans="2:12" ht="12.75">
      <c r="B147" s="45"/>
      <c r="C147" s="45"/>
      <c r="D147" s="45"/>
      <c r="E147" s="45"/>
      <c r="F147" s="45"/>
      <c r="G147" s="45"/>
      <c r="H147" s="45"/>
      <c r="I147" s="45"/>
      <c r="J147" s="45"/>
      <c r="K147" s="45"/>
      <c r="L147" s="45"/>
    </row>
    <row r="148" spans="2:12" ht="12.75">
      <c r="B148" s="45"/>
      <c r="C148" s="45"/>
      <c r="D148" s="45"/>
      <c r="E148" s="45"/>
      <c r="F148" s="45"/>
      <c r="G148" s="45"/>
      <c r="H148" s="45"/>
      <c r="I148" s="45"/>
      <c r="J148" s="45"/>
      <c r="K148" s="45"/>
      <c r="L148" s="45"/>
    </row>
    <row r="149" spans="2:12" ht="12.75">
      <c r="B149" s="45"/>
      <c r="C149" s="45"/>
      <c r="D149" s="45"/>
      <c r="E149" s="45"/>
      <c r="F149" s="45"/>
      <c r="G149" s="45"/>
      <c r="H149" s="45"/>
      <c r="I149" s="45"/>
      <c r="J149" s="45"/>
      <c r="K149" s="45"/>
      <c r="L149" s="45"/>
    </row>
    <row r="150" spans="2:12" ht="12.75">
      <c r="B150" s="45"/>
      <c r="C150" s="45"/>
      <c r="D150" s="45"/>
      <c r="E150" s="45"/>
      <c r="F150" s="45"/>
      <c r="G150" s="45"/>
      <c r="H150" s="45"/>
      <c r="I150" s="45"/>
      <c r="J150" s="45"/>
      <c r="K150" s="45"/>
      <c r="L150" s="45"/>
    </row>
    <row r="151" spans="2:12" ht="12.75">
      <c r="B151" s="45"/>
      <c r="C151" s="45"/>
      <c r="D151" s="45"/>
      <c r="E151" s="45"/>
      <c r="F151" s="45"/>
      <c r="G151" s="45"/>
      <c r="H151" s="45"/>
      <c r="I151" s="45"/>
      <c r="J151" s="45"/>
      <c r="K151" s="45"/>
      <c r="L151" s="45"/>
    </row>
    <row r="152" spans="2:12" ht="12.75">
      <c r="B152" s="45"/>
      <c r="C152" s="45"/>
      <c r="D152" s="45"/>
      <c r="E152" s="45"/>
      <c r="F152" s="45"/>
      <c r="G152" s="45"/>
      <c r="H152" s="45"/>
      <c r="I152" s="45"/>
      <c r="J152" s="45"/>
      <c r="K152" s="45"/>
      <c r="L152" s="45"/>
    </row>
    <row r="153" spans="2:12" ht="12.75">
      <c r="B153" s="45"/>
      <c r="C153" s="45"/>
      <c r="D153" s="45"/>
      <c r="E153" s="45"/>
      <c r="F153" s="45"/>
      <c r="G153" s="45"/>
      <c r="H153" s="45"/>
      <c r="I153" s="45"/>
      <c r="J153" s="45"/>
      <c r="K153" s="45"/>
      <c r="L153" s="45"/>
    </row>
    <row r="154" spans="2:3" ht="12.75">
      <c r="B154" s="45"/>
      <c r="C154" s="45"/>
    </row>
    <row r="155" spans="2:3" ht="12.75">
      <c r="B155" s="45"/>
      <c r="C155" s="45"/>
    </row>
    <row r="156" spans="2:3" ht="12.75">
      <c r="B156" s="45"/>
      <c r="C156" s="45"/>
    </row>
    <row r="157" spans="2:3" ht="12.75">
      <c r="B157" s="45"/>
      <c r="C157" s="45"/>
    </row>
    <row r="158" spans="2:3" ht="12.75">
      <c r="B158" s="45"/>
      <c r="C158" s="45"/>
    </row>
    <row r="159" spans="2:3" ht="12.75">
      <c r="B159" s="45"/>
      <c r="C159" s="45"/>
    </row>
    <row r="160" spans="2:3" ht="12.75">
      <c r="B160" s="45"/>
      <c r="C160" s="45"/>
    </row>
    <row r="161" spans="2:3" ht="12.75">
      <c r="B161" s="45"/>
      <c r="C161" s="45"/>
    </row>
    <row r="162" spans="2:3" ht="12.75">
      <c r="B162" s="45"/>
      <c r="C162" s="45"/>
    </row>
    <row r="163" spans="2:3" ht="12.75">
      <c r="B163" s="45"/>
      <c r="C163" s="45"/>
    </row>
  </sheetData>
  <sheetProtection password="CC5F" sheet="1"/>
  <mergeCells count="81">
    <mergeCell ref="P132:R132"/>
    <mergeCell ref="P38:R38"/>
    <mergeCell ref="J34:K34"/>
    <mergeCell ref="D49:D54"/>
    <mergeCell ref="D65:D67"/>
    <mergeCell ref="D94:D96"/>
    <mergeCell ref="E39:I39"/>
    <mergeCell ref="D86:D92"/>
    <mergeCell ref="E34:F34"/>
    <mergeCell ref="D68:D69"/>
    <mergeCell ref="D60:D63"/>
    <mergeCell ref="D75:D85"/>
    <mergeCell ref="D55:D59"/>
    <mergeCell ref="E33:F33"/>
    <mergeCell ref="B14:C14"/>
    <mergeCell ref="B15:C15"/>
    <mergeCell ref="E30:F30"/>
    <mergeCell ref="E32:F32"/>
    <mergeCell ref="E26:F26"/>
    <mergeCell ref="E31:F31"/>
    <mergeCell ref="D16:F16"/>
    <mergeCell ref="B17:C17"/>
    <mergeCell ref="D17:F17"/>
    <mergeCell ref="D15:F15"/>
    <mergeCell ref="H24:I24"/>
    <mergeCell ref="D9:F9"/>
    <mergeCell ref="D13:F13"/>
    <mergeCell ref="B23:B24"/>
    <mergeCell ref="E28:F28"/>
    <mergeCell ref="B18:C18"/>
    <mergeCell ref="D18:F18"/>
    <mergeCell ref="J33:K33"/>
    <mergeCell ref="J32:K32"/>
    <mergeCell ref="J31:K31"/>
    <mergeCell ref="AB20:AE23"/>
    <mergeCell ref="D6:F6"/>
    <mergeCell ref="E24:F24"/>
    <mergeCell ref="D12:F12"/>
    <mergeCell ref="D11:F11"/>
    <mergeCell ref="J24:K24"/>
    <mergeCell ref="D14:F14"/>
    <mergeCell ref="D8:F8"/>
    <mergeCell ref="AG37:AH38"/>
    <mergeCell ref="E29:F29"/>
    <mergeCell ref="E25:F25"/>
    <mergeCell ref="J25:K25"/>
    <mergeCell ref="AF20:AF24"/>
    <mergeCell ref="P23:R23"/>
    <mergeCell ref="S23:U23"/>
    <mergeCell ref="E27:F27"/>
    <mergeCell ref="AF38:AF39"/>
    <mergeCell ref="D10:F10"/>
    <mergeCell ref="Y23:AA23"/>
    <mergeCell ref="C23:F23"/>
    <mergeCell ref="P20:AA21"/>
    <mergeCell ref="L23:L24"/>
    <mergeCell ref="G23:K23"/>
    <mergeCell ref="V23:X23"/>
    <mergeCell ref="B13:C13"/>
    <mergeCell ref="I12:K12"/>
    <mergeCell ref="B16:C16"/>
    <mergeCell ref="AB38:AE38"/>
    <mergeCell ref="B2:C2"/>
    <mergeCell ref="B3:C3"/>
    <mergeCell ref="B5:G5"/>
    <mergeCell ref="B12:C12"/>
    <mergeCell ref="B11:C11"/>
    <mergeCell ref="B9:C9"/>
    <mergeCell ref="B8:C8"/>
    <mergeCell ref="B6:C6"/>
    <mergeCell ref="B10:C10"/>
    <mergeCell ref="I14:K15"/>
    <mergeCell ref="L14:L15"/>
    <mergeCell ref="S38:U38"/>
    <mergeCell ref="V38:X38"/>
    <mergeCell ref="Y38:AA38"/>
    <mergeCell ref="J27:K27"/>
    <mergeCell ref="J26:K26"/>
    <mergeCell ref="J28:K28"/>
    <mergeCell ref="J29:K29"/>
    <mergeCell ref="J30:K30"/>
  </mergeCells>
  <conditionalFormatting sqref="L25:L34">
    <cfRule type="containsText" priority="5" dxfId="6" operator="containsText" stopIfTrue="1" text="本年度は対象外です。">
      <formula>NOT(ISERROR(SEARCH("本年度は対象外です。",L25)))</formula>
    </cfRule>
    <cfRule type="expression" priority="6" dxfId="7" stopIfTrue="1">
      <formula>NOT($L25="○")</formula>
    </cfRule>
  </conditionalFormatting>
  <conditionalFormatting sqref="J94:J99 J112:J116 J118:J122 J72:J92 J124:J128 J40:J70">
    <cfRule type="containsText" priority="12" dxfId="4" operator="containsText" stopIfTrue="1" text="×">
      <formula>NOT(ISERROR(SEARCH("×",J40)))</formula>
    </cfRule>
  </conditionalFormatting>
  <conditionalFormatting sqref="I14:K15">
    <cfRule type="expression" priority="3" dxfId="8" stopIfTrue="1">
      <formula>$I$14="OK"</formula>
    </cfRule>
    <cfRule type="expression" priority="4" dxfId="9" stopIfTrue="1">
      <formula>$I$14&lt;&gt;""</formula>
    </cfRule>
  </conditionalFormatting>
  <conditionalFormatting sqref="L14:L15">
    <cfRule type="expression" priority="1" dxfId="8" stopIfTrue="1">
      <formula>$L$14="OK"</formula>
    </cfRule>
    <cfRule type="expression" priority="2" dxfId="9" stopIfTrue="1">
      <formula>$L$14&lt;&gt;""</formula>
    </cfRule>
  </conditionalFormatting>
  <dataValidations count="2">
    <dataValidation type="list" allowBlank="1" showInputMessage="1" showErrorMessage="1" sqref="V124:V128 Y118:Y122 S118:S122 P118:P122 V118:V122 Y124:Y128 S124:S128 P25:P34 B8:C18 Y36:Y37 V36:V37 P36:P37 S36:S37 Y40:Y116 V40:V116 S40:S116 P40:P116 S25:S34 P124:P128">
      <formula1>TYPENAME</formula1>
    </dataValidation>
    <dataValidation type="list" allowBlank="1" showInputMessage="1" showErrorMessage="1" sqref="B3:C3">
      <formula1>"令和３,令和４,令和５"</formula1>
    </dataValidation>
  </dataValidations>
  <printOptions/>
  <pageMargins left="0.7086614173228347" right="0.7086614173228347" top="0.7480314960629921" bottom="0.7480314960629921" header="0.31496062992125984" footer="0.31496062992125984"/>
  <pageSetup fitToHeight="4" horizontalDpi="600" verticalDpi="600" orientation="portrait" paperSize="9" scale="61" r:id="rId3"/>
  <headerFooter>
    <oddHeader>&amp;C&amp;"-,太字"&amp;16報告書チェックツール&amp;R&amp;10 20150722版</oddHeader>
    <oddFooter>&amp;C&amp;P / &amp;N ページ</oddFooter>
  </headerFooter>
  <rowBreaks count="2" manualBreakCount="2">
    <brk id="54" min="1" max="11" man="1"/>
    <brk id="111" min="1" max="11" man="1"/>
  </rowBreaks>
  <legacyDrawing r:id="rId2"/>
</worksheet>
</file>

<file path=xl/worksheets/sheet2.xml><?xml version="1.0" encoding="utf-8"?>
<worksheet xmlns="http://schemas.openxmlformats.org/spreadsheetml/2006/main" xmlns:r="http://schemas.openxmlformats.org/officeDocument/2006/relationships">
  <sheetPr codeName="Sheet4"/>
  <dimension ref="A1:G26"/>
  <sheetViews>
    <sheetView zoomScalePageLayoutView="0" workbookViewId="0" topLeftCell="A1">
      <selection activeCell="A18" sqref="A18"/>
    </sheetView>
  </sheetViews>
  <sheetFormatPr defaultColWidth="9.140625" defaultRowHeight="15"/>
  <cols>
    <col min="1" max="1" width="41.28125" style="0" customWidth="1"/>
    <col min="2" max="2" width="10.421875" style="0" customWidth="1"/>
    <col min="3" max="3" width="37.28125" style="0" bestFit="1" customWidth="1"/>
    <col min="6" max="6" width="9.00390625" style="186" customWidth="1"/>
    <col min="7" max="7" width="55.57421875" style="0" customWidth="1"/>
  </cols>
  <sheetData>
    <row r="1" spans="1:6" ht="20.25" customHeight="1">
      <c r="A1" s="14" t="s">
        <v>49</v>
      </c>
      <c r="B1" t="s">
        <v>50</v>
      </c>
      <c r="F1" s="186" t="s">
        <v>280</v>
      </c>
    </row>
    <row r="2" spans="1:7" ht="29.25" customHeight="1">
      <c r="A2" s="185" t="s">
        <v>51</v>
      </c>
      <c r="B2" s="185" t="s">
        <v>52</v>
      </c>
      <c r="C2" s="185" t="s">
        <v>53</v>
      </c>
      <c r="D2" s="185" t="s">
        <v>274</v>
      </c>
      <c r="F2" s="187" t="s">
        <v>283</v>
      </c>
      <c r="G2" s="185" t="s">
        <v>282</v>
      </c>
    </row>
    <row r="3" spans="1:7" ht="24.75" customHeight="1">
      <c r="A3" s="14" t="s">
        <v>64</v>
      </c>
      <c r="B3" s="14" t="s">
        <v>383</v>
      </c>
      <c r="C3" s="14" t="s">
        <v>361</v>
      </c>
      <c r="D3" s="239"/>
      <c r="E3" s="14"/>
      <c r="F3" s="240" t="s">
        <v>292</v>
      </c>
      <c r="G3" s="241" t="s">
        <v>297</v>
      </c>
    </row>
    <row r="4" spans="1:7" ht="24.75" customHeight="1">
      <c r="A4" s="255" t="s">
        <v>65</v>
      </c>
      <c r="B4" s="255" t="s">
        <v>56</v>
      </c>
      <c r="C4" s="255" t="s">
        <v>57</v>
      </c>
      <c r="D4" s="256"/>
      <c r="E4" s="14" t="s">
        <v>368</v>
      </c>
      <c r="F4" s="240" t="s">
        <v>289</v>
      </c>
      <c r="G4" s="241" t="s">
        <v>281</v>
      </c>
    </row>
    <row r="5" spans="1:7" ht="24.75" customHeight="1">
      <c r="A5" s="14" t="s">
        <v>69</v>
      </c>
      <c r="B5" s="14" t="s">
        <v>56</v>
      </c>
      <c r="C5" s="14" t="s">
        <v>363</v>
      </c>
      <c r="D5" s="239"/>
      <c r="E5" s="14"/>
      <c r="F5" s="242" t="s">
        <v>290</v>
      </c>
      <c r="G5" s="241" t="s">
        <v>364</v>
      </c>
    </row>
    <row r="6" spans="1:7" ht="24.75" customHeight="1">
      <c r="A6" s="257" t="s">
        <v>365</v>
      </c>
      <c r="B6" s="257" t="s">
        <v>366</v>
      </c>
      <c r="C6" s="257" t="s">
        <v>367</v>
      </c>
      <c r="D6" s="258"/>
      <c r="E6" s="14" t="s">
        <v>368</v>
      </c>
      <c r="F6" s="242" t="s">
        <v>291</v>
      </c>
      <c r="G6" s="241" t="s">
        <v>293</v>
      </c>
    </row>
    <row r="7" spans="1:7" ht="24.75" customHeight="1">
      <c r="A7" s="14" t="s">
        <v>66</v>
      </c>
      <c r="B7" s="14" t="s">
        <v>54</v>
      </c>
      <c r="C7" s="14" t="s">
        <v>362</v>
      </c>
      <c r="D7" s="239"/>
      <c r="E7" s="14"/>
      <c r="F7" s="242" t="s">
        <v>285</v>
      </c>
      <c r="G7" s="241" t="s">
        <v>294</v>
      </c>
    </row>
    <row r="8" spans="1:7" ht="24.75" customHeight="1">
      <c r="A8" s="14" t="s">
        <v>67</v>
      </c>
      <c r="B8" s="14" t="s">
        <v>55</v>
      </c>
      <c r="C8" s="14" t="s">
        <v>358</v>
      </c>
      <c r="D8" s="239"/>
      <c r="E8" s="14"/>
      <c r="F8" s="242" t="s">
        <v>286</v>
      </c>
      <c r="G8" s="241" t="s">
        <v>295</v>
      </c>
    </row>
    <row r="9" spans="1:7" ht="24.75" customHeight="1">
      <c r="A9" s="257" t="s">
        <v>68</v>
      </c>
      <c r="B9" s="257" t="s">
        <v>58</v>
      </c>
      <c r="C9" s="257" t="s">
        <v>59</v>
      </c>
      <c r="D9" s="258"/>
      <c r="E9" s="14" t="s">
        <v>368</v>
      </c>
      <c r="F9" s="242" t="s">
        <v>287</v>
      </c>
      <c r="G9" s="241" t="s">
        <v>296</v>
      </c>
    </row>
    <row r="10" spans="1:7" ht="24.75" customHeight="1">
      <c r="A10" s="14" t="s">
        <v>417</v>
      </c>
      <c r="B10" s="14" t="s">
        <v>359</v>
      </c>
      <c r="C10" s="14" t="s">
        <v>360</v>
      </c>
      <c r="D10" s="239"/>
      <c r="E10" s="14"/>
      <c r="F10" s="242" t="s">
        <v>288</v>
      </c>
      <c r="G10" s="241"/>
    </row>
    <row r="11" spans="1:7" ht="24.75" customHeight="1">
      <c r="A11" s="295" t="s">
        <v>433</v>
      </c>
      <c r="B11" s="295" t="s">
        <v>427</v>
      </c>
      <c r="C11" s="295" t="s">
        <v>428</v>
      </c>
      <c r="D11" s="239"/>
      <c r="E11" s="14"/>
      <c r="F11" s="242" t="s">
        <v>421</v>
      </c>
      <c r="G11" s="241"/>
    </row>
    <row r="12" spans="1:7" ht="24.75" customHeight="1">
      <c r="A12" s="295" t="s">
        <v>425</v>
      </c>
      <c r="B12" s="295" t="s">
        <v>429</v>
      </c>
      <c r="C12" s="295" t="s">
        <v>430</v>
      </c>
      <c r="D12" s="239"/>
      <c r="E12" s="14"/>
      <c r="F12" s="242" t="s">
        <v>422</v>
      </c>
      <c r="G12" s="241"/>
    </row>
    <row r="13" spans="1:6" ht="24.75" customHeight="1">
      <c r="A13" s="295" t="s">
        <v>434</v>
      </c>
      <c r="B13" s="295" t="s">
        <v>431</v>
      </c>
      <c r="C13" s="295" t="s">
        <v>432</v>
      </c>
      <c r="F13" s="188" t="s">
        <v>423</v>
      </c>
    </row>
    <row r="14" ht="12.75">
      <c r="F14" s="188"/>
    </row>
    <row r="15" ht="12.75">
      <c r="F15" s="188"/>
    </row>
    <row r="16" ht="12.75">
      <c r="F16" s="188"/>
    </row>
    <row r="17" spans="6:7" ht="12.75">
      <c r="F17" s="188"/>
      <c r="G17" s="28"/>
    </row>
    <row r="18" ht="12.75">
      <c r="F18" s="188"/>
    </row>
    <row r="19" ht="12.75">
      <c r="F19" s="188"/>
    </row>
    <row r="20" ht="12.75">
      <c r="F20" s="188"/>
    </row>
    <row r="21" ht="12.75">
      <c r="F21" s="188"/>
    </row>
    <row r="22" ht="12.75">
      <c r="F22" s="188"/>
    </row>
    <row r="23" ht="12.75">
      <c r="F23" s="188"/>
    </row>
    <row r="24" ht="12.75">
      <c r="F24" s="188"/>
    </row>
    <row r="25" ht="12.75">
      <c r="F25" s="188"/>
    </row>
    <row r="26" ht="12.75">
      <c r="F26" s="188"/>
    </row>
  </sheetData>
  <sheetProtection selectLockedCells="1"/>
  <dataValidations count="1">
    <dataValidation type="list" allowBlank="1" showInputMessage="1" showErrorMessage="1" sqref="D3:D12">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2023-05-21T23:48:47Z</dcterms:modified>
  <cp:category/>
  <cp:version/>
  <cp:contentType/>
  <cp:contentStatus/>
</cp:coreProperties>
</file>